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-15" yWindow="6165" windowWidth="25230" windowHeight="6225" activeTab="9"/>
  </bookViews>
  <sheets>
    <sheet name="STN2SUM" sheetId="1" r:id="rId1"/>
    <sheet name="ChlPlt" sheetId="5" r:id="rId2"/>
    <sheet name="STN2PLT" sheetId="2" r:id="rId3"/>
    <sheet name="DIARY" sheetId="3" r:id="rId4"/>
    <sheet name="Z_1uM_Nut" sheetId="7" r:id="rId5"/>
    <sheet name="FLUORCALIB" sheetId="6" r:id="rId6"/>
    <sheet name="Sheet1" sheetId="8" r:id="rId7"/>
    <sheet name="BIOLSUMS_FOR_RELOAD" sheetId="9" r:id="rId8"/>
    <sheet name="MAP" sheetId="10" r:id="rId9"/>
    <sheet name="README" sheetId="11" r:id="rId10"/>
  </sheets>
  <definedNames>
    <definedName name="_xlnm.Print_Area" localSheetId="3">DIARY!$A$1:$G$22</definedName>
    <definedName name="_xlnm.Print_Area" localSheetId="2">STN2PLT!$A$6:$R$238</definedName>
    <definedName name="_xlnm.Print_Area" localSheetId="0">STN2SUM!$A$2:$E$21</definedName>
  </definedNames>
  <calcPr calcId="162913"/>
</workbook>
</file>

<file path=xl/calcChain.xml><?xml version="1.0" encoding="utf-8"?>
<calcChain xmlns="http://schemas.openxmlformats.org/spreadsheetml/2006/main">
  <c r="AP19" i="1" l="1"/>
  <c r="AL21" i="1"/>
  <c r="AN21" i="1"/>
  <c r="AP21" i="1"/>
  <c r="Z190" i="2"/>
  <c r="S190" i="2"/>
  <c r="S198" i="2"/>
  <c r="S197" i="2"/>
  <c r="V197" i="2" s="1"/>
  <c r="S196" i="2"/>
  <c r="U196" i="2" s="1"/>
  <c r="V196" i="2"/>
  <c r="T196" i="2"/>
  <c r="Z195" i="2"/>
  <c r="AC195" i="2" s="1"/>
  <c r="AB195" i="2"/>
  <c r="AA195" i="2"/>
  <c r="S195" i="2"/>
  <c r="V195" i="2" s="1"/>
  <c r="Z194" i="2"/>
  <c r="S194" i="2"/>
  <c r="V194" i="2" s="1"/>
  <c r="Z193" i="2"/>
  <c r="AC193" i="2" s="1"/>
  <c r="S193" i="2"/>
  <c r="Z192" i="2"/>
  <c r="S192" i="2"/>
  <c r="Z191" i="2"/>
  <c r="AC191" i="2" s="1"/>
  <c r="AA191" i="2"/>
  <c r="S191" i="2"/>
  <c r="V191" i="2" s="1"/>
  <c r="AC190" i="2"/>
  <c r="AB190" i="2"/>
  <c r="AA190" i="2"/>
  <c r="Z189" i="2"/>
  <c r="AB189" i="2"/>
  <c r="S189" i="2"/>
  <c r="V189" i="2" s="1"/>
  <c r="S218" i="2"/>
  <c r="S217" i="2"/>
  <c r="V217" i="2"/>
  <c r="S216" i="2"/>
  <c r="V216" i="2" s="1"/>
  <c r="T216" i="2"/>
  <c r="Z215" i="2"/>
  <c r="AC215" i="2" s="1"/>
  <c r="AA215" i="2"/>
  <c r="S215" i="2"/>
  <c r="V215" i="2" s="1"/>
  <c r="Z214" i="2"/>
  <c r="AA214" i="2" s="1"/>
  <c r="AC214" i="2"/>
  <c r="AB214" i="2"/>
  <c r="S214" i="2"/>
  <c r="T214" i="2" s="1"/>
  <c r="V214" i="2"/>
  <c r="U214" i="2"/>
  <c r="Z213" i="2"/>
  <c r="AA213" i="2" s="1"/>
  <c r="AC213" i="2"/>
  <c r="AB213" i="2"/>
  <c r="S213" i="2"/>
  <c r="V213" i="2"/>
  <c r="Z212" i="2"/>
  <c r="AC212" i="2" s="1"/>
  <c r="AA212" i="2"/>
  <c r="S212" i="2"/>
  <c r="Z211" i="2"/>
  <c r="AB211" i="2"/>
  <c r="AC211" i="2"/>
  <c r="S211" i="2"/>
  <c r="V211" i="2" s="1"/>
  <c r="T211" i="2"/>
  <c r="Z210" i="2"/>
  <c r="AB210" i="2" s="1"/>
  <c r="AC210" i="2"/>
  <c r="S210" i="2"/>
  <c r="T210" i="2"/>
  <c r="V210" i="2"/>
  <c r="U210" i="2"/>
  <c r="Z209" i="2"/>
  <c r="AC209" i="2"/>
  <c r="AB209" i="2"/>
  <c r="AA209" i="2"/>
  <c r="S209" i="2"/>
  <c r="T209" i="2"/>
  <c r="V209" i="2"/>
  <c r="U209" i="2"/>
  <c r="S208" i="2"/>
  <c r="V208" i="2"/>
  <c r="U208" i="2"/>
  <c r="T208" i="2"/>
  <c r="S207" i="2"/>
  <c r="U207" i="2"/>
  <c r="V207" i="2"/>
  <c r="S206" i="2"/>
  <c r="T206" i="2" s="1"/>
  <c r="U206" i="2"/>
  <c r="Z205" i="2"/>
  <c r="AC205" i="2" s="1"/>
  <c r="AA205" i="2"/>
  <c r="S205" i="2"/>
  <c r="T205" i="2" s="1"/>
  <c r="U205" i="2"/>
  <c r="Z204" i="2"/>
  <c r="AA204" i="2" s="1"/>
  <c r="AB204" i="2"/>
  <c r="S204" i="2"/>
  <c r="Z203" i="2"/>
  <c r="AC203" i="2" s="1"/>
  <c r="AB203" i="2"/>
  <c r="AA203" i="2"/>
  <c r="S203" i="2"/>
  <c r="T203" i="2" s="1"/>
  <c r="V203" i="2"/>
  <c r="U203" i="2"/>
  <c r="Z202" i="2"/>
  <c r="AB202" i="2" s="1"/>
  <c r="AC202" i="2"/>
  <c r="S202" i="2"/>
  <c r="V202" i="2" s="1"/>
  <c r="T202" i="2"/>
  <c r="Z201" i="2"/>
  <c r="S201" i="2"/>
  <c r="T201" i="2" s="1"/>
  <c r="V201" i="2"/>
  <c r="U201" i="2"/>
  <c r="Z200" i="2"/>
  <c r="AC200" i="2" s="1"/>
  <c r="AB200" i="2"/>
  <c r="AA200" i="2"/>
  <c r="S200" i="2"/>
  <c r="T200" i="2" s="1"/>
  <c r="V200" i="2"/>
  <c r="Z199" i="2"/>
  <c r="AA199" i="2" s="1"/>
  <c r="AB199" i="2"/>
  <c r="S199" i="2"/>
  <c r="V199" i="2" s="1"/>
  <c r="AN19" i="1"/>
  <c r="AO19" i="1"/>
  <c r="AO21" i="1"/>
  <c r="AM21" i="1"/>
  <c r="AM19" i="1"/>
  <c r="AL19" i="1"/>
  <c r="S88" i="2"/>
  <c r="AK19" i="1"/>
  <c r="AJ19" i="1"/>
  <c r="AJ21" i="1"/>
  <c r="AK21" i="1"/>
  <c r="AG19" i="1"/>
  <c r="AH19" i="1"/>
  <c r="AI19" i="1"/>
  <c r="AH21" i="1"/>
  <c r="AI21" i="1"/>
  <c r="S177" i="2"/>
  <c r="S178" i="2"/>
  <c r="V178" i="2"/>
  <c r="S179" i="2"/>
  <c r="V179" i="2" s="1"/>
  <c r="S180" i="2"/>
  <c r="S181" i="2"/>
  <c r="S182" i="2"/>
  <c r="U182" i="2"/>
  <c r="V182" i="2"/>
  <c r="S183" i="2"/>
  <c r="V183" i="2"/>
  <c r="S184" i="2"/>
  <c r="S185" i="2"/>
  <c r="V185" i="2"/>
  <c r="S186" i="2"/>
  <c r="S187" i="2"/>
  <c r="U187" i="2" s="1"/>
  <c r="V187" i="2"/>
  <c r="S188" i="2"/>
  <c r="V188" i="2" s="1"/>
  <c r="U178" i="2"/>
  <c r="U183" i="2"/>
  <c r="T177" i="2"/>
  <c r="T178" i="2"/>
  <c r="T183" i="2"/>
  <c r="T187" i="2"/>
  <c r="T188" i="2"/>
  <c r="Z183" i="2"/>
  <c r="AB183" i="2"/>
  <c r="AC183" i="2"/>
  <c r="AA183" i="2"/>
  <c r="Z182" i="2"/>
  <c r="AC182" i="2"/>
  <c r="AB182" i="2"/>
  <c r="AA182" i="2"/>
  <c r="Z181" i="2"/>
  <c r="AC181" i="2"/>
  <c r="AB181" i="2"/>
  <c r="AA181" i="2"/>
  <c r="Z180" i="2"/>
  <c r="Z179" i="2"/>
  <c r="AA179" i="2" s="1"/>
  <c r="AC179" i="2"/>
  <c r="AB179" i="2"/>
  <c r="Z178" i="2"/>
  <c r="Z177" i="2"/>
  <c r="AA177" i="2" s="1"/>
  <c r="AD177" i="2" s="1"/>
  <c r="S176" i="2"/>
  <c r="U176" i="2" s="1"/>
  <c r="T176" i="2"/>
  <c r="V176" i="2"/>
  <c r="S175" i="2"/>
  <c r="U175" i="2" s="1"/>
  <c r="T175" i="2"/>
  <c r="V175" i="2"/>
  <c r="S174" i="2"/>
  <c r="S173" i="2"/>
  <c r="S172" i="2"/>
  <c r="S171" i="2"/>
  <c r="S170" i="2"/>
  <c r="T170" i="2" s="1"/>
  <c r="V170" i="2"/>
  <c r="U170" i="2"/>
  <c r="S169" i="2"/>
  <c r="S168" i="2"/>
  <c r="S167" i="2"/>
  <c r="Z173" i="2"/>
  <c r="Z172" i="2"/>
  <c r="AA172" i="2" s="1"/>
  <c r="AC172" i="2"/>
  <c r="AB172" i="2"/>
  <c r="Z171" i="2"/>
  <c r="AA171" i="2" s="1"/>
  <c r="AC171" i="2"/>
  <c r="AB171" i="2"/>
  <c r="Z170" i="2"/>
  <c r="AB170" i="2" s="1"/>
  <c r="AA170" i="2"/>
  <c r="AC170" i="2"/>
  <c r="Z169" i="2"/>
  <c r="AA169" i="2" s="1"/>
  <c r="AC169" i="2"/>
  <c r="AB169" i="2"/>
  <c r="Z168" i="2"/>
  <c r="Z167" i="2"/>
  <c r="I7" i="7"/>
  <c r="H8" i="7"/>
  <c r="I189" i="7"/>
  <c r="H190" i="7"/>
  <c r="S6" i="2"/>
  <c r="V6" i="2" s="1"/>
  <c r="S7" i="2"/>
  <c r="T7" i="2"/>
  <c r="S8" i="2"/>
  <c r="T8" i="2"/>
  <c r="S9" i="2"/>
  <c r="T9" i="2" s="1"/>
  <c r="U9" i="2"/>
  <c r="S10" i="2"/>
  <c r="T10" i="2"/>
  <c r="S11" i="2"/>
  <c r="S12" i="2"/>
  <c r="S13" i="2"/>
  <c r="S14" i="2"/>
  <c r="T14" i="2"/>
  <c r="S15" i="2"/>
  <c r="U8" i="2"/>
  <c r="U10" i="2"/>
  <c r="V7" i="2"/>
  <c r="V8" i="2"/>
  <c r="V10" i="2"/>
  <c r="V14" i="2"/>
  <c r="Z6" i="2"/>
  <c r="AA6" i="2"/>
  <c r="AB6" i="2"/>
  <c r="AC6" i="2"/>
  <c r="Z7" i="2"/>
  <c r="Z8" i="2"/>
  <c r="AC8" i="2" s="1"/>
  <c r="AA8" i="2"/>
  <c r="Z9" i="2"/>
  <c r="AC9" i="2"/>
  <c r="AA9" i="2"/>
  <c r="Z10" i="2"/>
  <c r="Z11" i="2"/>
  <c r="AB11" i="2" s="1"/>
  <c r="Z12" i="2"/>
  <c r="AB8" i="2"/>
  <c r="AB10" i="2"/>
  <c r="AC12" i="2"/>
  <c r="S17" i="2"/>
  <c r="T17" i="2"/>
  <c r="U17" i="2"/>
  <c r="V17" i="2"/>
  <c r="S18" i="2"/>
  <c r="T18" i="2"/>
  <c r="S19" i="2"/>
  <c r="T19" i="2"/>
  <c r="S20" i="2"/>
  <c r="U20" i="2"/>
  <c r="T20" i="2"/>
  <c r="S21" i="2"/>
  <c r="S22" i="2"/>
  <c r="T22" i="2"/>
  <c r="S23" i="2"/>
  <c r="V23" i="2"/>
  <c r="T23" i="2"/>
  <c r="S24" i="2"/>
  <c r="S25" i="2"/>
  <c r="T25" i="2"/>
  <c r="S26" i="2"/>
  <c r="T26" i="2" s="1"/>
  <c r="V26" i="2"/>
  <c r="U18" i="2"/>
  <c r="U19" i="2"/>
  <c r="U22" i="2"/>
  <c r="U23" i="2"/>
  <c r="U25" i="2"/>
  <c r="V18" i="2"/>
  <c r="V19" i="2"/>
  <c r="V20" i="2"/>
  <c r="V22" i="2"/>
  <c r="V25" i="2"/>
  <c r="Z17" i="2"/>
  <c r="Z18" i="2"/>
  <c r="AA18" i="2"/>
  <c r="Z19" i="2"/>
  <c r="Z20" i="2"/>
  <c r="AA20" i="2" s="1"/>
  <c r="Z21" i="2"/>
  <c r="Z22" i="2"/>
  <c r="Z23" i="2"/>
  <c r="AA23" i="2" s="1"/>
  <c r="AB23" i="2"/>
  <c r="AB18" i="2"/>
  <c r="AB20" i="2"/>
  <c r="AC18" i="2"/>
  <c r="AC20" i="2"/>
  <c r="AC23" i="2"/>
  <c r="S27" i="2"/>
  <c r="T27" i="2" s="1"/>
  <c r="V27" i="2"/>
  <c r="S28" i="2"/>
  <c r="U28" i="2" s="1"/>
  <c r="T28" i="2"/>
  <c r="S29" i="2"/>
  <c r="V29" i="2"/>
  <c r="T29" i="2"/>
  <c r="S30" i="2"/>
  <c r="S31" i="2"/>
  <c r="V31" i="2" s="1"/>
  <c r="S32" i="2"/>
  <c r="S33" i="2"/>
  <c r="U33" i="2" s="1"/>
  <c r="S34" i="2"/>
  <c r="S35" i="2"/>
  <c r="T35" i="2" s="1"/>
  <c r="U35" i="2"/>
  <c r="S36" i="2"/>
  <c r="U31" i="2"/>
  <c r="V28" i="2"/>
  <c r="V30" i="2"/>
  <c r="V35" i="2"/>
  <c r="V36" i="2"/>
  <c r="Z27" i="2"/>
  <c r="Z28" i="2"/>
  <c r="AC28" i="2" s="1"/>
  <c r="Z29" i="2"/>
  <c r="AC29" i="2" s="1"/>
  <c r="Z30" i="2"/>
  <c r="Z31" i="2"/>
  <c r="Z32" i="2"/>
  <c r="AA32" i="2" s="1"/>
  <c r="AB32" i="2"/>
  <c r="Z33" i="2"/>
  <c r="AC33" i="2" s="1"/>
  <c r="AA33" i="2"/>
  <c r="AB29" i="2"/>
  <c r="AB33" i="2"/>
  <c r="AC32" i="2"/>
  <c r="S37" i="2"/>
  <c r="S38" i="2"/>
  <c r="T38" i="2" s="1"/>
  <c r="V38" i="2"/>
  <c r="S39" i="2"/>
  <c r="T39" i="2" s="1"/>
  <c r="S40" i="2"/>
  <c r="S41" i="2"/>
  <c r="S42" i="2"/>
  <c r="U42" i="2" s="1"/>
  <c r="S43" i="2"/>
  <c r="V43" i="2"/>
  <c r="S44" i="2"/>
  <c r="T44" i="2" s="1"/>
  <c r="V44" i="2"/>
  <c r="S45" i="2"/>
  <c r="S46" i="2"/>
  <c r="T46" i="2" s="1"/>
  <c r="V46" i="2"/>
  <c r="U38" i="2"/>
  <c r="U39" i="2"/>
  <c r="U46" i="2"/>
  <c r="V39" i="2"/>
  <c r="V40" i="2"/>
  <c r="Z37" i="2"/>
  <c r="AB37" i="2"/>
  <c r="AA37" i="2"/>
  <c r="Z38" i="2"/>
  <c r="AA38" i="2"/>
  <c r="Z39" i="2"/>
  <c r="AB39" i="2" s="1"/>
  <c r="AA39" i="2"/>
  <c r="Z40" i="2"/>
  <c r="AB40" i="2"/>
  <c r="AA40" i="2"/>
  <c r="Z41" i="2"/>
  <c r="Z42" i="2"/>
  <c r="AA42" i="2" s="1"/>
  <c r="AB42" i="2"/>
  <c r="Z43" i="2"/>
  <c r="AA43" i="2"/>
  <c r="AB38" i="2"/>
  <c r="AB43" i="2"/>
  <c r="AC38" i="2"/>
  <c r="AC39" i="2"/>
  <c r="AC43" i="2"/>
  <c r="S47" i="2"/>
  <c r="S48" i="2"/>
  <c r="S49" i="2"/>
  <c r="T49" i="2" s="1"/>
  <c r="V49" i="2"/>
  <c r="S50" i="2"/>
  <c r="V50" i="2"/>
  <c r="T50" i="2"/>
  <c r="S51" i="2"/>
  <c r="T51" i="2"/>
  <c r="S52" i="2"/>
  <c r="T52" i="2" s="1"/>
  <c r="U52" i="2"/>
  <c r="S53" i="2"/>
  <c r="T53" i="2"/>
  <c r="S54" i="2"/>
  <c r="S55" i="2"/>
  <c r="V55" i="2"/>
  <c r="T55" i="2"/>
  <c r="S56" i="2"/>
  <c r="U50" i="2"/>
  <c r="U51" i="2"/>
  <c r="U53" i="2"/>
  <c r="V53" i="2"/>
  <c r="V54" i="2"/>
  <c r="Z47" i="2"/>
  <c r="AA47" i="2"/>
  <c r="AB47" i="2"/>
  <c r="AC47" i="2"/>
  <c r="Z48" i="2"/>
  <c r="AA48" i="2"/>
  <c r="Z49" i="2"/>
  <c r="AA49" i="2" s="1"/>
  <c r="AC49" i="2"/>
  <c r="Z50" i="2"/>
  <c r="Z51" i="2"/>
  <c r="AA51" i="2"/>
  <c r="Z52" i="2"/>
  <c r="AC52" i="2"/>
  <c r="AA52" i="2"/>
  <c r="Z53" i="2"/>
  <c r="AC53" i="2" s="1"/>
  <c r="AB48" i="2"/>
  <c r="AB51" i="2"/>
  <c r="AB52" i="2"/>
  <c r="AC48" i="2"/>
  <c r="AC51" i="2"/>
  <c r="S57" i="2"/>
  <c r="T57" i="2"/>
  <c r="U57" i="2"/>
  <c r="V57" i="2"/>
  <c r="S58" i="2"/>
  <c r="U58" i="2"/>
  <c r="T58" i="2"/>
  <c r="S59" i="2"/>
  <c r="S60" i="2"/>
  <c r="T60" i="2"/>
  <c r="S61" i="2"/>
  <c r="S62" i="2"/>
  <c r="V62" i="2" s="1"/>
  <c r="T62" i="2"/>
  <c r="S63" i="2"/>
  <c r="V63" i="2"/>
  <c r="T63" i="2"/>
  <c r="S64" i="2"/>
  <c r="S65" i="2"/>
  <c r="T65" i="2"/>
  <c r="U60" i="2"/>
  <c r="U65" i="2"/>
  <c r="V58" i="2"/>
  <c r="V65" i="2"/>
  <c r="Z57" i="2"/>
  <c r="AB57" i="2" s="1"/>
  <c r="AA57" i="2"/>
  <c r="Z58" i="2"/>
  <c r="AA58" i="2"/>
  <c r="Z59" i="2"/>
  <c r="AA59" i="2"/>
  <c r="Z60" i="2"/>
  <c r="AA60" i="2" s="1"/>
  <c r="AB60" i="2"/>
  <c r="Z61" i="2"/>
  <c r="Z62" i="2"/>
  <c r="AA63" i="2"/>
  <c r="AB58" i="2"/>
  <c r="AB59" i="2"/>
  <c r="AB63" i="2"/>
  <c r="AC58" i="2"/>
  <c r="AC59" i="2"/>
  <c r="AC60" i="2"/>
  <c r="AC63" i="2"/>
  <c r="S66" i="2"/>
  <c r="U66" i="2" s="1"/>
  <c r="V66" i="2"/>
  <c r="S67" i="2"/>
  <c r="T67" i="2" s="1"/>
  <c r="U67" i="2"/>
  <c r="S68" i="2"/>
  <c r="V68" i="2"/>
  <c r="T68" i="2"/>
  <c r="S69" i="2"/>
  <c r="S70" i="2"/>
  <c r="T70" i="2"/>
  <c r="S71" i="2"/>
  <c r="U71" i="2" s="1"/>
  <c r="T71" i="2"/>
  <c r="S72" i="2"/>
  <c r="T72" i="2" s="1"/>
  <c r="U72" i="2"/>
  <c r="S73" i="2"/>
  <c r="V73" i="2" s="1"/>
  <c r="T73" i="2"/>
  <c r="S74" i="2"/>
  <c r="V74" i="2" s="1"/>
  <c r="T74" i="2"/>
  <c r="S75" i="2"/>
  <c r="S76" i="2"/>
  <c r="U70" i="2"/>
  <c r="U73" i="2"/>
  <c r="U74" i="2"/>
  <c r="V70" i="2"/>
  <c r="V72" i="2"/>
  <c r="V76" i="2"/>
  <c r="Z67" i="2"/>
  <c r="Z68" i="2"/>
  <c r="AB68" i="2" s="1"/>
  <c r="Z69" i="2"/>
  <c r="Z70" i="2"/>
  <c r="Z71" i="2"/>
  <c r="Z72" i="2"/>
  <c r="AA72" i="2"/>
  <c r="AA73" i="2"/>
  <c r="AB72" i="2"/>
  <c r="AB73" i="2"/>
  <c r="AC68" i="2"/>
  <c r="AC72" i="2"/>
  <c r="AC73" i="2"/>
  <c r="S77" i="2"/>
  <c r="U77" i="2" s="1"/>
  <c r="S78" i="2"/>
  <c r="S79" i="2"/>
  <c r="T79" i="2" s="1"/>
  <c r="S80" i="2"/>
  <c r="U80" i="2"/>
  <c r="T80" i="2"/>
  <c r="S81" i="2"/>
  <c r="S82" i="2"/>
  <c r="T82" i="2"/>
  <c r="S83" i="2"/>
  <c r="V83" i="2" s="1"/>
  <c r="S84" i="2"/>
  <c r="S85" i="2"/>
  <c r="T85" i="2"/>
  <c r="S86" i="2"/>
  <c r="U86" i="2" s="1"/>
  <c r="U82" i="2"/>
  <c r="U83" i="2"/>
  <c r="U85" i="2"/>
  <c r="V80" i="2"/>
  <c r="V82" i="2"/>
  <c r="V85" i="2"/>
  <c r="Z77" i="2"/>
  <c r="AA77" i="2"/>
  <c r="AB77" i="2"/>
  <c r="AC77" i="2"/>
  <c r="Z78" i="2"/>
  <c r="AC78" i="2"/>
  <c r="AA78" i="2"/>
  <c r="Z79" i="2"/>
  <c r="AA79" i="2" s="1"/>
  <c r="Z80" i="2"/>
  <c r="AB80" i="2" s="1"/>
  <c r="Z81" i="2"/>
  <c r="AB81" i="2" s="1"/>
  <c r="AA81" i="2"/>
  <c r="Z82" i="2"/>
  <c r="AA82" i="2" s="1"/>
  <c r="Z83" i="2"/>
  <c r="AB83" i="2"/>
  <c r="AA83" i="2"/>
  <c r="AB78" i="2"/>
  <c r="AB82" i="2"/>
  <c r="AC79" i="2"/>
  <c r="AC81" i="2"/>
  <c r="AC83" i="2"/>
  <c r="S87" i="2"/>
  <c r="T87" i="2" s="1"/>
  <c r="V87" i="2"/>
  <c r="T88" i="2"/>
  <c r="S89" i="2"/>
  <c r="T89" i="2" s="1"/>
  <c r="S90" i="2"/>
  <c r="S91" i="2"/>
  <c r="U91" i="2" s="1"/>
  <c r="T91" i="2"/>
  <c r="S92" i="2"/>
  <c r="S93" i="2"/>
  <c r="T93" i="2" s="1"/>
  <c r="S94" i="2"/>
  <c r="S95" i="2"/>
  <c r="T95" i="2" s="1"/>
  <c r="S96" i="2"/>
  <c r="T96" i="2" s="1"/>
  <c r="U88" i="2"/>
  <c r="U90" i="2"/>
  <c r="U93" i="2"/>
  <c r="V88" i="2"/>
  <c r="V89" i="2"/>
  <c r="V91" i="2"/>
  <c r="V93" i="2"/>
  <c r="Z87" i="2"/>
  <c r="AB87" i="2" s="1"/>
  <c r="Z88" i="2"/>
  <c r="Z89" i="2"/>
  <c r="Z90" i="2"/>
  <c r="Z91" i="2"/>
  <c r="AA91" i="2" s="1"/>
  <c r="Z92" i="2"/>
  <c r="AA93" i="2"/>
  <c r="AB90" i="2"/>
  <c r="AB91" i="2"/>
  <c r="AB93" i="2"/>
  <c r="AC91" i="2"/>
  <c r="AC93" i="2"/>
  <c r="S97" i="2"/>
  <c r="V97" i="2"/>
  <c r="T97" i="2"/>
  <c r="U97" i="2"/>
  <c r="S98" i="2"/>
  <c r="T98" i="2" s="1"/>
  <c r="S99" i="2"/>
  <c r="U99" i="2" s="1"/>
  <c r="T99" i="2"/>
  <c r="S100" i="2"/>
  <c r="T100" i="2" s="1"/>
  <c r="S101" i="2"/>
  <c r="S102" i="2"/>
  <c r="S103" i="2"/>
  <c r="V103" i="2"/>
  <c r="T103" i="2"/>
  <c r="S104" i="2"/>
  <c r="S105" i="2"/>
  <c r="U105" i="2"/>
  <c r="T105" i="2"/>
  <c r="S106" i="2"/>
  <c r="V106" i="2" s="1"/>
  <c r="U98" i="2"/>
  <c r="U100" i="2"/>
  <c r="U103" i="2"/>
  <c r="V98" i="2"/>
  <c r="V99" i="2"/>
  <c r="V100" i="2"/>
  <c r="V101" i="2"/>
  <c r="V104" i="2"/>
  <c r="V105" i="2"/>
  <c r="Z97" i="2"/>
  <c r="AA97" i="2" s="1"/>
  <c r="AB97" i="2"/>
  <c r="AC97" i="2"/>
  <c r="Z98" i="2"/>
  <c r="AA98" i="2" s="1"/>
  <c r="AD97" i="2" s="1"/>
  <c r="Z99" i="2"/>
  <c r="AC99" i="2" s="1"/>
  <c r="Z100" i="2"/>
  <c r="AC100" i="2" s="1"/>
  <c r="AA100" i="2"/>
  <c r="Z101" i="2"/>
  <c r="AA101" i="2" s="1"/>
  <c r="Z102" i="2"/>
  <c r="AA102" i="2"/>
  <c r="AA103" i="2"/>
  <c r="AB98" i="2"/>
  <c r="AB101" i="2"/>
  <c r="AB102" i="2"/>
  <c r="AB103" i="2"/>
  <c r="AC101" i="2"/>
  <c r="AC102" i="2"/>
  <c r="AC103" i="2"/>
  <c r="S107" i="2"/>
  <c r="U107" i="2"/>
  <c r="T107" i="2"/>
  <c r="S108" i="2"/>
  <c r="T108" i="2" s="1"/>
  <c r="S109" i="2"/>
  <c r="S110" i="2"/>
  <c r="T110" i="2" s="1"/>
  <c r="S111" i="2"/>
  <c r="T111" i="2"/>
  <c r="S112" i="2"/>
  <c r="V112" i="2" s="1"/>
  <c r="S113" i="2"/>
  <c r="S114" i="2"/>
  <c r="T114" i="2"/>
  <c r="S115" i="2"/>
  <c r="S116" i="2"/>
  <c r="T116" i="2" s="1"/>
  <c r="U108" i="2"/>
  <c r="U110" i="2"/>
  <c r="U114" i="2"/>
  <c r="V108" i="2"/>
  <c r="V110" i="2"/>
  <c r="V111" i="2"/>
  <c r="V114" i="2"/>
  <c r="V116" i="2"/>
  <c r="Z107" i="2"/>
  <c r="AB107" i="2" s="1"/>
  <c r="AA107" i="2"/>
  <c r="Z108" i="2"/>
  <c r="AC108" i="2" s="1"/>
  <c r="Z109" i="2"/>
  <c r="Z110" i="2"/>
  <c r="Z111" i="2"/>
  <c r="AA111" i="2"/>
  <c r="Z112" i="2"/>
  <c r="AB112" i="2" s="1"/>
  <c r="Z113" i="2"/>
  <c r="AB108" i="2"/>
  <c r="AB111" i="2"/>
  <c r="AC111" i="2"/>
  <c r="S117" i="2"/>
  <c r="U117" i="2" s="1"/>
  <c r="V117" i="2"/>
  <c r="S118" i="2"/>
  <c r="S119" i="2"/>
  <c r="T119" i="2" s="1"/>
  <c r="S120" i="2"/>
  <c r="S121" i="2"/>
  <c r="U121" i="2"/>
  <c r="S122" i="2"/>
  <c r="T122" i="2" s="1"/>
  <c r="S123" i="2"/>
  <c r="T123" i="2"/>
  <c r="S124" i="2"/>
  <c r="U124" i="2" s="1"/>
  <c r="S125" i="2"/>
  <c r="U125" i="2" s="1"/>
  <c r="T125" i="2"/>
  <c r="S126" i="2"/>
  <c r="U126" i="2" s="1"/>
  <c r="U119" i="2"/>
  <c r="U123" i="2"/>
  <c r="V119" i="2"/>
  <c r="V121" i="2"/>
  <c r="V122" i="2"/>
  <c r="V123" i="2"/>
  <c r="V125" i="2"/>
  <c r="V126" i="2"/>
  <c r="Z117" i="2"/>
  <c r="AA117" i="2" s="1"/>
  <c r="AD117" i="2" s="1"/>
  <c r="AC117" i="2"/>
  <c r="Z118" i="2"/>
  <c r="AA118" i="2" s="1"/>
  <c r="Z119" i="2"/>
  <c r="AA119" i="2"/>
  <c r="Z120" i="2"/>
  <c r="AB120" i="2" s="1"/>
  <c r="Z121" i="2"/>
  <c r="AA121" i="2"/>
  <c r="Z122" i="2"/>
  <c r="AA122" i="2" s="1"/>
  <c r="AA123" i="2"/>
  <c r="AB118" i="2"/>
  <c r="AB122" i="2"/>
  <c r="AB123" i="2"/>
  <c r="AC119" i="2"/>
  <c r="AC122" i="2"/>
  <c r="AC123" i="2"/>
  <c r="S127" i="2"/>
  <c r="T127" i="2"/>
  <c r="V127" i="2"/>
  <c r="S128" i="2"/>
  <c r="T128" i="2" s="1"/>
  <c r="S129" i="2"/>
  <c r="S130" i="2"/>
  <c r="T130" i="2"/>
  <c r="S131" i="2"/>
  <c r="U131" i="2" s="1"/>
  <c r="S132" i="2"/>
  <c r="T132" i="2" s="1"/>
  <c r="S133" i="2"/>
  <c r="T133" i="2" s="1"/>
  <c r="S134" i="2"/>
  <c r="T134" i="2"/>
  <c r="S135" i="2"/>
  <c r="V135" i="2" s="1"/>
  <c r="S136" i="2"/>
  <c r="T136" i="2"/>
  <c r="U128" i="2"/>
  <c r="U130" i="2"/>
  <c r="U135" i="2"/>
  <c r="U136" i="2"/>
  <c r="V130" i="2"/>
  <c r="V133" i="2"/>
  <c r="V134" i="2"/>
  <c r="V136" i="2"/>
  <c r="Z127" i="2"/>
  <c r="Z128" i="2"/>
  <c r="Z129" i="2"/>
  <c r="AA129" i="2"/>
  <c r="Z130" i="2"/>
  <c r="AB130" i="2" s="1"/>
  <c r="Z131" i="2"/>
  <c r="AA131" i="2" s="1"/>
  <c r="Z132" i="2"/>
  <c r="Z133" i="2"/>
  <c r="AA133" i="2" s="1"/>
  <c r="AB129" i="2"/>
  <c r="AB131" i="2"/>
  <c r="AC131" i="2"/>
  <c r="AC133" i="2"/>
  <c r="S137" i="2"/>
  <c r="T137" i="2" s="1"/>
  <c r="U137" i="2"/>
  <c r="V137" i="2"/>
  <c r="S138" i="2"/>
  <c r="T138" i="2" s="1"/>
  <c r="S139" i="2"/>
  <c r="S140" i="2"/>
  <c r="V140" i="2" s="1"/>
  <c r="T140" i="2"/>
  <c r="S141" i="2"/>
  <c r="S142" i="2"/>
  <c r="T142" i="2" s="1"/>
  <c r="S143" i="2"/>
  <c r="S144" i="2"/>
  <c r="V144" i="2" s="1"/>
  <c r="S145" i="2"/>
  <c r="T145" i="2" s="1"/>
  <c r="S146" i="2"/>
  <c r="U146" i="2" s="1"/>
  <c r="T146" i="2"/>
  <c r="U142" i="2"/>
  <c r="U145" i="2"/>
  <c r="V142" i="2"/>
  <c r="V145" i="2"/>
  <c r="V146" i="2"/>
  <c r="Z137" i="2"/>
  <c r="AA137" i="2" s="1"/>
  <c r="AB137" i="2"/>
  <c r="AC137" i="2"/>
  <c r="Z138" i="2"/>
  <c r="AA138" i="2" s="1"/>
  <c r="Z139" i="2"/>
  <c r="Z140" i="2"/>
  <c r="AA140" i="2" s="1"/>
  <c r="Z141" i="2"/>
  <c r="AB141" i="2" s="1"/>
  <c r="Z142" i="2"/>
  <c r="AA142" i="2" s="1"/>
  <c r="Z143" i="2"/>
  <c r="AC143" i="2"/>
  <c r="AA143" i="2"/>
  <c r="AB142" i="2"/>
  <c r="AB143" i="2"/>
  <c r="AC142" i="2"/>
  <c r="S147" i="2"/>
  <c r="T147" i="2" s="1"/>
  <c r="U147" i="2"/>
  <c r="V147" i="2"/>
  <c r="S148" i="2"/>
  <c r="T148" i="2" s="1"/>
  <c r="S149" i="2"/>
  <c r="S150" i="2"/>
  <c r="S151" i="2"/>
  <c r="S152" i="2"/>
  <c r="T152" i="2" s="1"/>
  <c r="S153" i="2"/>
  <c r="S154" i="2"/>
  <c r="T154" i="2"/>
  <c r="S155" i="2"/>
  <c r="V155" i="2" s="1"/>
  <c r="S156" i="2"/>
  <c r="U148" i="2"/>
  <c r="U154" i="2"/>
  <c r="U155" i="2"/>
  <c r="V148" i="2"/>
  <c r="V154" i="2"/>
  <c r="Z147" i="2"/>
  <c r="Z148" i="2"/>
  <c r="AC148" i="2" s="1"/>
  <c r="Z149" i="2"/>
  <c r="AA149" i="2" s="1"/>
  <c r="Z150" i="2"/>
  <c r="AB150" i="2"/>
  <c r="Z151" i="2"/>
  <c r="AA151" i="2" s="1"/>
  <c r="Z152" i="2"/>
  <c r="AA152" i="2" s="1"/>
  <c r="AC152" i="2"/>
  <c r="Z153" i="2"/>
  <c r="AA153" i="2"/>
  <c r="AB149" i="2"/>
  <c r="AB151" i="2"/>
  <c r="AC149" i="2"/>
  <c r="AC151" i="2"/>
  <c r="AC153" i="2"/>
  <c r="S157" i="2"/>
  <c r="T157" i="2"/>
  <c r="S158" i="2"/>
  <c r="S159" i="2"/>
  <c r="S160" i="2"/>
  <c r="T160" i="2" s="1"/>
  <c r="S161" i="2"/>
  <c r="T161" i="2"/>
  <c r="S162" i="2"/>
  <c r="U162" i="2" s="1"/>
  <c r="S163" i="2"/>
  <c r="T163" i="2"/>
  <c r="S164" i="2"/>
  <c r="V164" i="2"/>
  <c r="S165" i="2"/>
  <c r="S166" i="2"/>
  <c r="U159" i="2"/>
  <c r="U160" i="2"/>
  <c r="U163" i="2"/>
  <c r="V161" i="2"/>
  <c r="V163" i="2"/>
  <c r="Z157" i="2"/>
  <c r="AA157" i="2" s="1"/>
  <c r="Z158" i="2"/>
  <c r="AC158" i="2" s="1"/>
  <c r="Z159" i="2"/>
  <c r="AB159" i="2"/>
  <c r="Z160" i="2"/>
  <c r="AB160" i="2" s="1"/>
  <c r="AA160" i="2"/>
  <c r="Z161" i="2"/>
  <c r="AC161" i="2" s="1"/>
  <c r="Z162" i="2"/>
  <c r="AA162" i="2"/>
  <c r="Z163" i="2"/>
  <c r="AA163" i="2" s="1"/>
  <c r="AB162" i="2"/>
  <c r="AB163" i="2"/>
  <c r="AC160" i="2"/>
  <c r="AC162" i="2"/>
  <c r="AC163" i="2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Q19" i="1"/>
  <c r="AR19" i="1"/>
  <c r="AS19" i="1"/>
  <c r="AT19" i="1"/>
  <c r="AU19" i="1"/>
  <c r="AV19" i="1"/>
  <c r="AW19" i="1"/>
  <c r="AX19" i="1"/>
  <c r="AY19" i="1"/>
  <c r="AZ19" i="1"/>
  <c r="BA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Q21" i="1"/>
  <c r="AR21" i="1"/>
  <c r="AS21" i="1"/>
  <c r="AT21" i="1"/>
  <c r="AU21" i="1"/>
  <c r="AV21" i="1"/>
  <c r="AW21" i="1"/>
  <c r="AX21" i="1"/>
  <c r="AY21" i="1"/>
  <c r="AZ21" i="1"/>
  <c r="BA21" i="1"/>
  <c r="T78" i="2"/>
  <c r="V78" i="2"/>
  <c r="T41" i="2"/>
  <c r="U41" i="2"/>
  <c r="AB180" i="2"/>
  <c r="AC180" i="2"/>
  <c r="AA180" i="2"/>
  <c r="V198" i="2"/>
  <c r="U198" i="2"/>
  <c r="T198" i="2"/>
  <c r="U138" i="2"/>
  <c r="V138" i="2"/>
  <c r="T141" i="2"/>
  <c r="V141" i="2"/>
  <c r="U141" i="2"/>
  <c r="U132" i="2"/>
  <c r="AA67" i="2"/>
  <c r="AB67" i="2"/>
  <c r="AC67" i="2"/>
  <c r="T69" i="2"/>
  <c r="U69" i="2"/>
  <c r="V69" i="2"/>
  <c r="V45" i="2"/>
  <c r="U45" i="2"/>
  <c r="T45" i="2"/>
  <c r="V212" i="2"/>
  <c r="U212" i="2"/>
  <c r="T212" i="2"/>
  <c r="T156" i="2"/>
  <c r="V156" i="2"/>
  <c r="U156" i="2"/>
  <c r="AA113" i="2"/>
  <c r="AC113" i="2"/>
  <c r="V115" i="2"/>
  <c r="T115" i="2"/>
  <c r="U115" i="2"/>
  <c r="T81" i="2"/>
  <c r="U81" i="2"/>
  <c r="T75" i="2"/>
  <c r="V75" i="2"/>
  <c r="AC178" i="2"/>
  <c r="AB178" i="2"/>
  <c r="AA178" i="2"/>
  <c r="V56" i="2"/>
  <c r="U56" i="2"/>
  <c r="T56" i="2"/>
  <c r="V41" i="2"/>
  <c r="AB31" i="2"/>
  <c r="AA31" i="2"/>
  <c r="AC31" i="2"/>
  <c r="T33" i="2"/>
  <c r="V33" i="2"/>
  <c r="AA22" i="2"/>
  <c r="AC22" i="2"/>
  <c r="AB22" i="2"/>
  <c r="T24" i="2"/>
  <c r="U24" i="2"/>
  <c r="V24" i="2"/>
  <c r="AC168" i="2"/>
  <c r="AB168" i="2"/>
  <c r="AA168" i="2"/>
  <c r="U78" i="2"/>
  <c r="T169" i="2"/>
  <c r="V169" i="2"/>
  <c r="U169" i="2"/>
  <c r="T159" i="2"/>
  <c r="V159" i="2"/>
  <c r="V153" i="2"/>
  <c r="AA127" i="2"/>
  <c r="AB127" i="2"/>
  <c r="AC127" i="2"/>
  <c r="U118" i="2"/>
  <c r="X117" i="2" s="1"/>
  <c r="T118" i="2"/>
  <c r="V118" i="2"/>
  <c r="T47" i="2"/>
  <c r="U47" i="2"/>
  <c r="V47" i="2"/>
  <c r="V174" i="2"/>
  <c r="U174" i="2"/>
  <c r="T174" i="2"/>
  <c r="T144" i="2"/>
  <c r="T135" i="2"/>
  <c r="V124" i="2"/>
  <c r="T124" i="2"/>
  <c r="AA89" i="2"/>
  <c r="AC89" i="2"/>
  <c r="AB89" i="2"/>
  <c r="U75" i="2"/>
  <c r="T64" i="2"/>
  <c r="V64" i="2"/>
  <c r="U64" i="2"/>
  <c r="U157" i="2"/>
  <c r="V157" i="2"/>
  <c r="AB99" i="2"/>
  <c r="AA99" i="2"/>
  <c r="AC70" i="2"/>
  <c r="AB70" i="2"/>
  <c r="AA70" i="2"/>
  <c r="T12" i="2"/>
  <c r="U12" i="2"/>
  <c r="V12" i="2"/>
  <c r="AB113" i="2"/>
  <c r="T101" i="2"/>
  <c r="U101" i="2"/>
  <c r="V81" i="2"/>
  <c r="AB61" i="2"/>
  <c r="AA61" i="2"/>
  <c r="AC61" i="2"/>
  <c r="T36" i="2"/>
  <c r="U36" i="2"/>
  <c r="T180" i="2"/>
  <c r="U180" i="2"/>
  <c r="V180" i="2"/>
  <c r="AA201" i="2"/>
  <c r="AC201" i="2"/>
  <c r="AB201" i="2"/>
  <c r="T165" i="2"/>
  <c r="V165" i="2"/>
  <c r="V162" i="2"/>
  <c r="AC159" i="2"/>
  <c r="AA159" i="2"/>
  <c r="T92" i="2"/>
  <c r="V92" i="2"/>
  <c r="U92" i="2"/>
  <c r="AA110" i="2"/>
  <c r="AB110" i="2"/>
  <c r="AC110" i="2"/>
  <c r="AC150" i="2"/>
  <c r="AA150" i="2"/>
  <c r="AB132" i="2"/>
  <c r="AA132" i="2"/>
  <c r="AC132" i="2"/>
  <c r="U144" i="2"/>
  <c r="AB121" i="2"/>
  <c r="AC121" i="2"/>
  <c r="AA50" i="2"/>
  <c r="AC50" i="2"/>
  <c r="AF47" i="2"/>
  <c r="AB50" i="2"/>
  <c r="U165" i="2"/>
  <c r="T162" i="2"/>
  <c r="T150" i="2"/>
  <c r="V150" i="2"/>
  <c r="U150" i="2"/>
  <c r="T109" i="2"/>
  <c r="U109" i="2"/>
  <c r="V109" i="2"/>
  <c r="AA17" i="2"/>
  <c r="AB17" i="2"/>
  <c r="AC17" i="2"/>
  <c r="AC7" i="2"/>
  <c r="AA7" i="2"/>
  <c r="AB7" i="2"/>
  <c r="V204" i="2"/>
  <c r="U204" i="2"/>
  <c r="T204" i="2"/>
  <c r="U192" i="2"/>
  <c r="T192" i="2"/>
  <c r="U215" i="2"/>
  <c r="T215" i="2"/>
  <c r="V52" i="2"/>
  <c r="U49" i="2"/>
  <c r="AC42" i="2"/>
  <c r="AB9" i="2"/>
  <c r="AB161" i="2"/>
  <c r="AB153" i="2"/>
  <c r="AC138" i="2"/>
  <c r="AC130" i="2"/>
  <c r="V128" i="2"/>
  <c r="U112" i="2"/>
  <c r="V107" i="2"/>
  <c r="AB88" i="2"/>
  <c r="AC87" i="2"/>
  <c r="V67" i="2"/>
  <c r="U63" i="2"/>
  <c r="AB49" i="2"/>
  <c r="V51" i="2"/>
  <c r="AC37" i="2"/>
  <c r="T207" i="2"/>
  <c r="AA210" i="2"/>
  <c r="AD209" i="2" s="1"/>
  <c r="T189" i="2"/>
  <c r="U161" i="2"/>
  <c r="AB152" i="2"/>
  <c r="AC129" i="2"/>
  <c r="AC120" i="2"/>
  <c r="U111" i="2"/>
  <c r="AC80" i="2"/>
  <c r="AC40" i="2"/>
  <c r="U27" i="2"/>
  <c r="U7" i="2"/>
  <c r="AB173" i="2"/>
  <c r="T185" i="2"/>
  <c r="U185" i="2"/>
  <c r="T199" i="2"/>
  <c r="W199" i="2"/>
  <c r="U200" i="2"/>
  <c r="T191" i="2"/>
  <c r="V190" i="2"/>
  <c r="U190" i="2"/>
  <c r="T190" i="2"/>
  <c r="U158" i="2"/>
  <c r="V152" i="2"/>
  <c r="U134" i="2"/>
  <c r="AA120" i="2"/>
  <c r="U122" i="2"/>
  <c r="T117" i="2"/>
  <c r="T106" i="2"/>
  <c r="V86" i="2"/>
  <c r="U68" i="2"/>
  <c r="T182" i="2"/>
  <c r="U149" i="2"/>
  <c r="AA130" i="2"/>
  <c r="U120" i="2"/>
  <c r="AA80" i="2"/>
  <c r="AD77" i="2" s="1"/>
  <c r="AA68" i="2"/>
  <c r="T59" i="2"/>
  <c r="U55" i="2"/>
  <c r="U43" i="2"/>
  <c r="T43" i="2"/>
  <c r="U37" i="2"/>
  <c r="V32" i="2"/>
  <c r="U29" i="2"/>
  <c r="T181" i="2"/>
  <c r="AA189" i="2"/>
  <c r="U140" i="2"/>
  <c r="V84" i="2"/>
  <c r="V60" i="2"/>
  <c r="U14" i="2"/>
  <c r="T179" i="2"/>
  <c r="U179" i="2"/>
  <c r="T213" i="2"/>
  <c r="AB193" i="2"/>
  <c r="AA193" i="2"/>
  <c r="U195" i="2"/>
  <c r="T195" i="2"/>
  <c r="AC147" i="2"/>
  <c r="AB138" i="2"/>
  <c r="U127" i="2"/>
  <c r="T121" i="2"/>
  <c r="AC107" i="2"/>
  <c r="U106" i="2"/>
  <c r="T42" i="2"/>
  <c r="V42" i="2"/>
  <c r="T171" i="2"/>
  <c r="AA202" i="2"/>
  <c r="AD199" i="2" s="1"/>
  <c r="AA211" i="2"/>
  <c r="U213" i="2"/>
  <c r="U217" i="2"/>
  <c r="T217" i="2"/>
  <c r="T194" i="2"/>
  <c r="AB119" i="2"/>
  <c r="AC112" i="2"/>
  <c r="T104" i="2"/>
  <c r="U104" i="2"/>
  <c r="U79" i="2"/>
  <c r="U26" i="2"/>
  <c r="V15" i="2"/>
  <c r="T218" i="2"/>
  <c r="W209" i="2" s="1"/>
  <c r="AC189" i="2"/>
  <c r="V192" i="2"/>
  <c r="U194" i="2"/>
  <c r="AF147" i="2"/>
  <c r="AF137" i="2" l="1"/>
  <c r="W87" i="2"/>
  <c r="AE47" i="2"/>
  <c r="Y6" i="2"/>
  <c r="X137" i="2"/>
  <c r="AA128" i="2"/>
  <c r="AD127" i="2" s="1"/>
  <c r="AB128" i="2"/>
  <c r="AC128" i="2"/>
  <c r="AF127" i="2" s="1"/>
  <c r="AA109" i="2"/>
  <c r="AB109" i="2"/>
  <c r="AE107" i="2" s="1"/>
  <c r="AA19" i="2"/>
  <c r="AB19" i="2"/>
  <c r="AC19" i="2"/>
  <c r="V173" i="2"/>
  <c r="U173" i="2"/>
  <c r="T173" i="2"/>
  <c r="AA141" i="2"/>
  <c r="V132" i="2"/>
  <c r="AB158" i="2"/>
  <c r="AC157" i="2"/>
  <c r="AF157" i="2" s="1"/>
  <c r="AB147" i="2"/>
  <c r="AA147" i="2"/>
  <c r="T151" i="2"/>
  <c r="U151" i="2"/>
  <c r="V151" i="2"/>
  <c r="AC141" i="2"/>
  <c r="T139" i="2"/>
  <c r="U139" i="2"/>
  <c r="V139" i="2"/>
  <c r="V102" i="2"/>
  <c r="T102" i="2"/>
  <c r="W97" i="2" s="1"/>
  <c r="U102" i="2"/>
  <c r="X97" i="2" s="1"/>
  <c r="Y97" i="2"/>
  <c r="AB92" i="2"/>
  <c r="AE87" i="2" s="1"/>
  <c r="AC92" i="2"/>
  <c r="AA92" i="2"/>
  <c r="AC88" i="2"/>
  <c r="AA88" i="2"/>
  <c r="U84" i="2"/>
  <c r="X77" i="2" s="1"/>
  <c r="T84" i="2"/>
  <c r="T166" i="2"/>
  <c r="V166" i="2"/>
  <c r="T143" i="2"/>
  <c r="U143" i="2"/>
  <c r="V143" i="2"/>
  <c r="AA28" i="2"/>
  <c r="AB28" i="2"/>
  <c r="U21" i="2"/>
  <c r="X17" i="2" s="1"/>
  <c r="T21" i="2"/>
  <c r="W17" i="2" s="1"/>
  <c r="V21" i="2"/>
  <c r="Y17" i="2" s="1"/>
  <c r="V167" i="2"/>
  <c r="U167" i="2"/>
  <c r="T167" i="2"/>
  <c r="U186" i="2"/>
  <c r="V186" i="2"/>
  <c r="AC192" i="2"/>
  <c r="AF189" i="2" s="1"/>
  <c r="AB192" i="2"/>
  <c r="AA192" i="2"/>
  <c r="AB148" i="2"/>
  <c r="T186" i="2"/>
  <c r="U197" i="2"/>
  <c r="AA161" i="2"/>
  <c r="AA158" i="2"/>
  <c r="AD157" i="2" s="1"/>
  <c r="AB157" i="2"/>
  <c r="AE157" i="2" s="1"/>
  <c r="AA139" i="2"/>
  <c r="AD137" i="2" s="1"/>
  <c r="AB139" i="2"/>
  <c r="AE137" i="2" s="1"/>
  <c r="AC139" i="2"/>
  <c r="V120" i="2"/>
  <c r="Y117" i="2" s="1"/>
  <c r="T120" i="2"/>
  <c r="W117" i="2" s="1"/>
  <c r="T94" i="2"/>
  <c r="U94" i="2"/>
  <c r="V94" i="2"/>
  <c r="AB69" i="2"/>
  <c r="AC69" i="2"/>
  <c r="AA69" i="2"/>
  <c r="V129" i="2"/>
  <c r="Y127" i="2" s="1"/>
  <c r="T129" i="2"/>
  <c r="AC109" i="2"/>
  <c r="AF107" i="2" s="1"/>
  <c r="U113" i="2"/>
  <c r="T113" i="2"/>
  <c r="W107" i="2" s="1"/>
  <c r="V113" i="2"/>
  <c r="Y107" i="2" s="1"/>
  <c r="U96" i="2"/>
  <c r="AB71" i="2"/>
  <c r="AA71" i="2"/>
  <c r="AC71" i="2"/>
  <c r="U32" i="2"/>
  <c r="T32" i="2"/>
  <c r="U6" i="2"/>
  <c r="X6" i="2" s="1"/>
  <c r="T6" i="2"/>
  <c r="AB177" i="2"/>
  <c r="AE177" i="2" s="1"/>
  <c r="AC177" i="2"/>
  <c r="AF177" i="2" s="1"/>
  <c r="AC194" i="2"/>
  <c r="AB194" i="2"/>
  <c r="AA194" i="2"/>
  <c r="T197" i="2"/>
  <c r="U129" i="2"/>
  <c r="X127" i="2" s="1"/>
  <c r="V160" i="2"/>
  <c r="U166" i="2"/>
  <c r="T164" i="2"/>
  <c r="U164" i="2"/>
  <c r="X157" i="2" s="1"/>
  <c r="V158" i="2"/>
  <c r="Y157" i="2" s="1"/>
  <c r="T158" i="2"/>
  <c r="W157" i="2" s="1"/>
  <c r="AA148" i="2"/>
  <c r="U153" i="2"/>
  <c r="T153" i="2"/>
  <c r="V149" i="2"/>
  <c r="Y147" i="2" s="1"/>
  <c r="T149" i="2"/>
  <c r="W147" i="2" s="1"/>
  <c r="AA90" i="2"/>
  <c r="AC90" i="2"/>
  <c r="V96" i="2"/>
  <c r="T90" i="2"/>
  <c r="V90" i="2"/>
  <c r="Y87" i="2" s="1"/>
  <c r="AA62" i="2"/>
  <c r="AD57" i="2" s="1"/>
  <c r="AC62" i="2"/>
  <c r="AB62" i="2"/>
  <c r="AE57" i="2" s="1"/>
  <c r="U152" i="2"/>
  <c r="T155" i="2"/>
  <c r="AC140" i="2"/>
  <c r="AB140" i="2"/>
  <c r="V131" i="2"/>
  <c r="U133" i="2"/>
  <c r="T131" i="2"/>
  <c r="AC118" i="2"/>
  <c r="AF117" i="2" s="1"/>
  <c r="AB117" i="2"/>
  <c r="AE117" i="2" s="1"/>
  <c r="T126" i="2"/>
  <c r="AA112" i="2"/>
  <c r="AA108" i="2"/>
  <c r="U116" i="2"/>
  <c r="T112" i="2"/>
  <c r="AC98" i="2"/>
  <c r="AF97" i="2" s="1"/>
  <c r="AB100" i="2"/>
  <c r="AE97" i="2" s="1"/>
  <c r="AA87" i="2"/>
  <c r="AD87" i="2" s="1"/>
  <c r="V95" i="2"/>
  <c r="U95" i="2"/>
  <c r="U89" i="2"/>
  <c r="U87" i="2"/>
  <c r="X87" i="2" s="1"/>
  <c r="AC82" i="2"/>
  <c r="AF77" i="2" s="1"/>
  <c r="AB79" i="2"/>
  <c r="AE77" i="2" s="1"/>
  <c r="V79" i="2"/>
  <c r="T86" i="2"/>
  <c r="T83" i="2"/>
  <c r="V77" i="2"/>
  <c r="V71" i="2"/>
  <c r="Y67" i="2" s="1"/>
  <c r="T66" i="2"/>
  <c r="V59" i="2"/>
  <c r="U59" i="2"/>
  <c r="U40" i="2"/>
  <c r="X37" i="2" s="1"/>
  <c r="T40" i="2"/>
  <c r="T37" i="2"/>
  <c r="V37" i="2"/>
  <c r="Y37" i="2" s="1"/>
  <c r="AA27" i="2"/>
  <c r="AB27" i="2"/>
  <c r="AE27" i="2" s="1"/>
  <c r="AC27" i="2"/>
  <c r="AA10" i="2"/>
  <c r="AC10" i="2"/>
  <c r="T13" i="2"/>
  <c r="U13" i="2"/>
  <c r="V13" i="2"/>
  <c r="AA167" i="2"/>
  <c r="AC167" i="2"/>
  <c r="AF167" i="2" s="1"/>
  <c r="AB167" i="2"/>
  <c r="AE167" i="2" s="1"/>
  <c r="T168" i="2"/>
  <c r="V168" i="2"/>
  <c r="U168" i="2"/>
  <c r="U181" i="2"/>
  <c r="V181" i="2"/>
  <c r="AF209" i="2"/>
  <c r="V218" i="2"/>
  <c r="Y209" i="2" s="1"/>
  <c r="U218" i="2"/>
  <c r="V193" i="2"/>
  <c r="Y189" i="2" s="1"/>
  <c r="U193" i="2"/>
  <c r="T193" i="2"/>
  <c r="W189" i="2" s="1"/>
  <c r="AB133" i="2"/>
  <c r="T77" i="2"/>
  <c r="T76" i="2"/>
  <c r="W67" i="2" s="1"/>
  <c r="U76" i="2"/>
  <c r="X67" i="2" s="1"/>
  <c r="V61" i="2"/>
  <c r="U61" i="2"/>
  <c r="T61" i="2"/>
  <c r="W57" i="2" s="1"/>
  <c r="AB41" i="2"/>
  <c r="AE37" i="2" s="1"/>
  <c r="AC41" i="2"/>
  <c r="AF37" i="2" s="1"/>
  <c r="AA41" i="2"/>
  <c r="AD37" i="2" s="1"/>
  <c r="AA30" i="2"/>
  <c r="AC30" i="2"/>
  <c r="AB30" i="2"/>
  <c r="V34" i="2"/>
  <c r="Y27" i="2" s="1"/>
  <c r="T34" i="2"/>
  <c r="U34" i="2"/>
  <c r="T30" i="2"/>
  <c r="U30" i="2"/>
  <c r="AA21" i="2"/>
  <c r="AB21" i="2"/>
  <c r="AC21" i="2"/>
  <c r="U15" i="2"/>
  <c r="T15" i="2"/>
  <c r="U171" i="2"/>
  <c r="V171" i="2"/>
  <c r="U177" i="2"/>
  <c r="V177" i="2"/>
  <c r="Y177" i="2" s="1"/>
  <c r="AE209" i="2"/>
  <c r="AB53" i="2"/>
  <c r="AA53" i="2"/>
  <c r="AD47" i="2" s="1"/>
  <c r="T54" i="2"/>
  <c r="U54" i="2"/>
  <c r="U48" i="2"/>
  <c r="T48" i="2"/>
  <c r="V48" i="2"/>
  <c r="Y47" i="2" s="1"/>
  <c r="AB12" i="2"/>
  <c r="AE6" i="2" s="1"/>
  <c r="AA12" i="2"/>
  <c r="V11" i="2"/>
  <c r="U11" i="2"/>
  <c r="T11" i="2"/>
  <c r="AA173" i="2"/>
  <c r="AC173" i="2"/>
  <c r="T172" i="2"/>
  <c r="V172" i="2"/>
  <c r="U172" i="2"/>
  <c r="V184" i="2"/>
  <c r="U184" i="2"/>
  <c r="T184" i="2"/>
  <c r="W177" i="2" s="1"/>
  <c r="AA29" i="2"/>
  <c r="T31" i="2"/>
  <c r="AC11" i="2"/>
  <c r="AA11" i="2"/>
  <c r="U188" i="2"/>
  <c r="U199" i="2"/>
  <c r="AC199" i="2"/>
  <c r="U202" i="2"/>
  <c r="AC204" i="2"/>
  <c r="V205" i="2"/>
  <c r="AB205" i="2"/>
  <c r="AE199" i="2" s="1"/>
  <c r="V206" i="2"/>
  <c r="U211" i="2"/>
  <c r="AB212" i="2"/>
  <c r="AB215" i="2"/>
  <c r="U216" i="2"/>
  <c r="U189" i="2"/>
  <c r="X189" i="2" s="1"/>
  <c r="U191" i="2"/>
  <c r="AB191" i="2"/>
  <c r="AE189" i="2" s="1"/>
  <c r="AC57" i="2"/>
  <c r="AF57" i="2" s="1"/>
  <c r="U62" i="2"/>
  <c r="U44" i="2"/>
  <c r="V9" i="2"/>
  <c r="X147" i="2" l="1"/>
  <c r="AE17" i="2"/>
  <c r="AD167" i="2"/>
  <c r="AF6" i="2"/>
  <c r="AD27" i="2"/>
  <c r="AD107" i="2"/>
  <c r="X107" i="2"/>
  <c r="AD67" i="2"/>
  <c r="Y167" i="2"/>
  <c r="W137" i="2"/>
  <c r="AD17" i="2"/>
  <c r="X167" i="2"/>
  <c r="AF199" i="2"/>
  <c r="Y199" i="2"/>
  <c r="X199" i="2"/>
  <c r="W47" i="2"/>
  <c r="X177" i="2"/>
  <c r="X27" i="2"/>
  <c r="W77" i="2"/>
  <c r="AD6" i="2"/>
  <c r="X57" i="2"/>
  <c r="Y77" i="2"/>
  <c r="AF67" i="2"/>
  <c r="AD189" i="2"/>
  <c r="AD147" i="2"/>
  <c r="AE127" i="2"/>
  <c r="X209" i="2"/>
  <c r="X47" i="2"/>
  <c r="W27" i="2"/>
  <c r="AF27" i="2"/>
  <c r="W37" i="2"/>
  <c r="Y57" i="2"/>
  <c r="W6" i="2"/>
  <c r="W127" i="2"/>
  <c r="AE67" i="2"/>
  <c r="W167" i="2"/>
  <c r="AF87" i="2"/>
  <c r="Y137" i="2"/>
  <c r="AE147" i="2"/>
  <c r="AF17" i="2"/>
</calcChain>
</file>

<file path=xl/sharedStrings.xml><?xml version="1.0" encoding="utf-8"?>
<sst xmlns="http://schemas.openxmlformats.org/spreadsheetml/2006/main" count="490" uniqueCount="173">
  <si>
    <t>DEPTH</t>
  </si>
  <si>
    <t>MEAN C</t>
  </si>
  <si>
    <t>MEAN P</t>
  </si>
  <si>
    <t>INT.CHL</t>
  </si>
  <si>
    <t>EXTRACTED CHLOROPHYLL</t>
  </si>
  <si>
    <t>LATITUDE: 44.2663</t>
  </si>
  <si>
    <t>LONGITUDE: -063.3167</t>
  </si>
  <si>
    <t>DATE</t>
  </si>
  <si>
    <t>ID</t>
  </si>
  <si>
    <t>CHL</t>
  </si>
  <si>
    <t>PHAEO</t>
  </si>
  <si>
    <t>J. DAY</t>
  </si>
  <si>
    <t>Date</t>
  </si>
  <si>
    <t>Cruise#</t>
  </si>
  <si>
    <t>Platform</t>
  </si>
  <si>
    <t>CTDFName</t>
  </si>
  <si>
    <t>Sequence</t>
  </si>
  <si>
    <t>INT.CHL (0-BOT)</t>
  </si>
  <si>
    <t>INT. CHL (0-50)</t>
  </si>
  <si>
    <t>COLUMN</t>
  </si>
  <si>
    <t>0 - 50m</t>
  </si>
  <si>
    <t>SAMBRO</t>
  </si>
  <si>
    <t>FIXED STATION 2 HFX LINE CHL RESULTS 1999</t>
  </si>
  <si>
    <t>COL.</t>
  </si>
  <si>
    <t>1m Chl</t>
  </si>
  <si>
    <t>N</t>
  </si>
  <si>
    <t>S</t>
  </si>
  <si>
    <t>P</t>
  </si>
  <si>
    <t>Nutrients</t>
  </si>
  <si>
    <t>Column</t>
  </si>
  <si>
    <t>Integrated</t>
  </si>
  <si>
    <t>0 - 50 M</t>
  </si>
  <si>
    <t xml:space="preserve">Nutrient </t>
  </si>
  <si>
    <t xml:space="preserve">Integrating </t>
  </si>
  <si>
    <t>Depth</t>
  </si>
  <si>
    <t>Range</t>
  </si>
  <si>
    <t>Values</t>
  </si>
  <si>
    <t>Discrete</t>
  </si>
  <si>
    <t>EXTRACTED CHLOROPHYLL &amp; NUTS</t>
  </si>
  <si>
    <t>Oxygen</t>
  </si>
  <si>
    <t>uMol/l</t>
  </si>
  <si>
    <t>Orion</t>
  </si>
  <si>
    <t>O2 Meter</t>
  </si>
  <si>
    <t>TIME(z)</t>
  </si>
  <si>
    <t>VESSEL</t>
  </si>
  <si>
    <t>ml/l</t>
  </si>
  <si>
    <t>Day of Yr</t>
  </si>
  <si>
    <t>BOTTLE</t>
  </si>
  <si>
    <t>HUDSON</t>
  </si>
  <si>
    <t>Prince 5 Sampling Diary</t>
  </si>
  <si>
    <t>Shediac Valley Sampling Diary</t>
  </si>
  <si>
    <t>InSitu</t>
  </si>
  <si>
    <t>%</t>
  </si>
  <si>
    <t>Saturation</t>
  </si>
  <si>
    <t>Salinity</t>
  </si>
  <si>
    <t>Time</t>
  </si>
  <si>
    <t>AZMP</t>
  </si>
  <si>
    <t>1uM_depth</t>
  </si>
  <si>
    <t>Nitrate</t>
  </si>
  <si>
    <t>Silicate</t>
  </si>
  <si>
    <t>Salinometer</t>
  </si>
  <si>
    <t>FIXED STATION 2 HFX LINE CHL RESULTS 2004</t>
  </si>
  <si>
    <t>Calc</t>
  </si>
  <si>
    <t>BCD2004666</t>
  </si>
  <si>
    <t xml:space="preserve"> 04666101.HEX</t>
  </si>
  <si>
    <t>JAN 13,2004</t>
  </si>
  <si>
    <t>Phaeo</t>
  </si>
  <si>
    <t>FEB 10,2004</t>
  </si>
  <si>
    <t xml:space="preserve"> 04666202.HEX</t>
  </si>
  <si>
    <t>Templeman</t>
  </si>
  <si>
    <t>FEB 17,2004</t>
  </si>
  <si>
    <t>TEM2004004</t>
  </si>
  <si>
    <t>TEMPLEMAN</t>
  </si>
  <si>
    <t>0404088P.hex</t>
  </si>
  <si>
    <t>CTD Only</t>
  </si>
  <si>
    <t>0404000P.hex</t>
  </si>
  <si>
    <t>CTD only</t>
  </si>
  <si>
    <t>Water only</t>
  </si>
  <si>
    <t>nan</t>
  </si>
  <si>
    <t>MAR 19,2004</t>
  </si>
  <si>
    <t xml:space="preserve"> 04666103.HEX</t>
  </si>
  <si>
    <t>No CTD</t>
  </si>
  <si>
    <t>Hudson</t>
  </si>
  <si>
    <t>HUD2004005</t>
  </si>
  <si>
    <t>Mooring Trip</t>
  </si>
  <si>
    <t>APR. 18,2004</t>
  </si>
  <si>
    <t>APR. 6,2004</t>
  </si>
  <si>
    <t>HUD2004009</t>
  </si>
  <si>
    <t>Spring shelf</t>
  </si>
  <si>
    <t>OSD</t>
  </si>
  <si>
    <t>AZMP/BOS</t>
  </si>
  <si>
    <t>04669601.hex</t>
  </si>
  <si>
    <t>04669602.hex</t>
  </si>
  <si>
    <t>04669603.hex</t>
  </si>
  <si>
    <t>04669604.hex</t>
  </si>
  <si>
    <t>Pandalus</t>
  </si>
  <si>
    <t>APR. 24,2004</t>
  </si>
  <si>
    <t>MAY 08,2004</t>
  </si>
  <si>
    <t>009A001.dat</t>
  </si>
  <si>
    <t>009A017.dat</t>
  </si>
  <si>
    <t>009A075.dat</t>
  </si>
  <si>
    <t>MESD Runabout</t>
  </si>
  <si>
    <t>04666104.hex</t>
  </si>
  <si>
    <t>HUD2004016</t>
  </si>
  <si>
    <t>016a008.dat</t>
  </si>
  <si>
    <t>MAY 16,2004</t>
  </si>
  <si>
    <t>MAY 28,2004</t>
  </si>
  <si>
    <t>JUNE 10,2004</t>
  </si>
  <si>
    <t>HUD2004019</t>
  </si>
  <si>
    <t>019a067.dat</t>
  </si>
  <si>
    <t>Lab. Sea return</t>
  </si>
  <si>
    <t>Lab. Sea depart</t>
  </si>
  <si>
    <t>Teleost</t>
  </si>
  <si>
    <t>JULY 5,2004</t>
  </si>
  <si>
    <t>Sambro</t>
  </si>
  <si>
    <t>TEL2004529</t>
  </si>
  <si>
    <t>TEL2004530</t>
  </si>
  <si>
    <t>0429000.hex</t>
  </si>
  <si>
    <t>0430000.hex</t>
  </si>
  <si>
    <t>0430117.hex</t>
  </si>
  <si>
    <t>04666105.hex</t>
  </si>
  <si>
    <t>04666106.hex</t>
  </si>
  <si>
    <t>July Gfish</t>
  </si>
  <si>
    <t>JULY 18,2004</t>
  </si>
  <si>
    <t>JULY 30,2004</t>
  </si>
  <si>
    <t>SEPT 15,2004</t>
  </si>
  <si>
    <t>AUG. 18,2004</t>
  </si>
  <si>
    <t>OCT 19,2004</t>
  </si>
  <si>
    <t>OCT 29,2004</t>
  </si>
  <si>
    <t>IML</t>
  </si>
  <si>
    <t>IceForecast</t>
  </si>
  <si>
    <t>Cruise</t>
  </si>
  <si>
    <t>HUD2004055</t>
  </si>
  <si>
    <t>d055A001.dat</t>
  </si>
  <si>
    <t>d055A124.dat</t>
  </si>
  <si>
    <t>Fall shelf</t>
  </si>
  <si>
    <t>NOV 23,2004</t>
  </si>
  <si>
    <t>IML 2004061</t>
  </si>
  <si>
    <t>04666107.hex</t>
  </si>
  <si>
    <t>2004061_72.odf</t>
  </si>
  <si>
    <t>IML Iceforecast Mission</t>
  </si>
  <si>
    <t>No Net samples/CTD&amp; water done</t>
  </si>
  <si>
    <t>DEC 16,2004</t>
  </si>
  <si>
    <t>04666108.hex</t>
  </si>
  <si>
    <t>Hfx. Stn 2 Sampling Diary 2004</t>
  </si>
  <si>
    <t>1uM_depth (m)</t>
  </si>
  <si>
    <t>&gt; 50 M</t>
  </si>
  <si>
    <t>e</t>
  </si>
  <si>
    <t>Modifications to "STN2PLT"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</si>
  <si>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</si>
  <si>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</si>
  <si>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</si>
  <si>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</si>
  <si>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Stn2_chlsum_2004.xls</t>
    </r>
    <r>
      <rPr>
        <sz val="10"/>
        <rFont val="Arial"/>
      </rPr>
      <t xml:space="preserve"> located in \\dcnsbiona01a\BIODataSvcSrc\BIOCHEMInventory\Data_by_Year_and_Cruise\2000-2009\2004\BCD2004666\Files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</si>
  <si>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</si>
  <si>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</si>
  <si>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</si>
  <si>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</si>
  <si>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</si>
  <si>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</si>
  <si>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</si>
  <si>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</si>
  <si>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</si>
  <si>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</si>
  <si>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</si>
  <si>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</si>
  <si>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O2_Electrode</t>
  </si>
  <si>
    <t>o2_ml</t>
  </si>
  <si>
    <t>o2_um</t>
  </si>
  <si>
    <t>NO2NO3_Tech_F</t>
  </si>
  <si>
    <t>SiO4_Tech_F</t>
  </si>
  <si>
    <t>PO4_Tech_F</t>
  </si>
  <si>
    <t>Salinity_Sal_PSS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</si>
</sst>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3" formatCode="0.000"/>
    <numFmt numFmtId="174" formatCode="0.0"/>
    <numFmt numFmtId="176" formatCode="[$-1009]d\-mmm\-yy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9"/>
      <name val="Arial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b/>
      <i/>
      <sz val="10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173" fontId="0" fillId="0" borderId="0" xfId="0" applyNumberFormat="1"/>
    <xf numFmtId="15" fontId="0" fillId="0" borderId="0" xfId="0" applyNumberFormat="1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173" fontId="2" fillId="0" borderId="0" xfId="0" applyNumberFormat="1" applyFont="1"/>
    <xf numFmtId="1" fontId="2" fillId="0" borderId="0" xfId="0" applyNumberFormat="1" applyFont="1"/>
    <xf numFmtId="17" fontId="0" fillId="0" borderId="0" xfId="0" applyNumberFormat="1"/>
    <xf numFmtId="17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3" fontId="1" fillId="0" borderId="0" xfId="0" applyNumberFormat="1" applyFont="1"/>
    <xf numFmtId="173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 applyProtection="1">
      <alignment horizontal="center"/>
      <protection locked="0"/>
    </xf>
    <xf numFmtId="173" fontId="1" fillId="0" borderId="0" xfId="0" applyNumberFormat="1" applyFont="1" applyAlignment="1">
      <alignment horizontal="center"/>
    </xf>
    <xf numFmtId="1" fontId="0" fillId="0" borderId="0" xfId="0" applyNumberFormat="1"/>
    <xf numFmtId="173" fontId="0" fillId="0" borderId="0" xfId="0" applyNumberFormat="1" applyBorder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3" fontId="2" fillId="0" borderId="0" xfId="0" applyNumberFormat="1" applyFont="1" applyAlignment="1"/>
    <xf numFmtId="174" fontId="2" fillId="0" borderId="0" xfId="0" applyNumberFormat="1" applyFont="1" applyAlignment="1">
      <alignment horizontal="center"/>
    </xf>
    <xf numFmtId="173" fontId="1" fillId="0" borderId="0" xfId="0" applyNumberFormat="1" applyFont="1" applyAlignment="1"/>
    <xf numFmtId="15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1" fillId="0" borderId="0" xfId="0" applyFont="1" applyBorder="1"/>
    <xf numFmtId="173" fontId="2" fillId="0" borderId="0" xfId="0" applyNumberFormat="1" applyFont="1" applyBorder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17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/>
    </xf>
    <xf numFmtId="174" fontId="1" fillId="0" borderId="0" xfId="0" applyNumberFormat="1" applyFont="1" applyBorder="1" applyAlignment="1">
      <alignment horizontal="center"/>
    </xf>
    <xf numFmtId="17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74" fontId="0" fillId="0" borderId="0" xfId="0" applyNumberFormat="1"/>
    <xf numFmtId="174" fontId="2" fillId="0" borderId="0" xfId="0" applyNumberFormat="1" applyFont="1" applyAlignment="1">
      <alignment horizontal="left"/>
    </xf>
    <xf numFmtId="174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/>
    </xf>
    <xf numFmtId="173" fontId="4" fillId="0" borderId="0" xfId="0" applyNumberFormat="1" applyFont="1" applyBorder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4" fontId="6" fillId="0" borderId="0" xfId="0" applyNumberFormat="1" applyFont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21" fontId="0" fillId="0" borderId="0" xfId="0" applyNumberFormat="1" applyAlignment="1"/>
    <xf numFmtId="173" fontId="7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center"/>
    </xf>
    <xf numFmtId="174" fontId="1" fillId="0" borderId="0" xfId="0" applyNumberFormat="1" applyFont="1" applyAlignment="1" applyProtection="1">
      <alignment horizontal="center"/>
      <protection locked="0"/>
    </xf>
    <xf numFmtId="173" fontId="1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174" fontId="8" fillId="0" borderId="0" xfId="0" applyNumberFormat="1" applyFont="1" applyAlignment="1">
      <alignment horizontal="center"/>
    </xf>
    <xf numFmtId="17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4" fontId="2" fillId="0" borderId="0" xfId="0" applyNumberFormat="1" applyFont="1" applyAlignment="1">
      <alignment horizontal="center" vertical="top"/>
    </xf>
    <xf numFmtId="176" fontId="0" fillId="0" borderId="0" xfId="0" applyNumberFormat="1"/>
    <xf numFmtId="0" fontId="0" fillId="0" borderId="0" xfId="0" applyFont="1"/>
    <xf numFmtId="174" fontId="5" fillId="0" borderId="0" xfId="0" applyNumberFormat="1" applyFont="1" applyAlignment="1">
      <alignment horizontal="center"/>
    </xf>
    <xf numFmtId="17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42"/>
  <sheetViews>
    <sheetView zoomScale="75" workbookViewId="0">
      <pane xSplit="1" topLeftCell="AE1" activePane="topRight" state="frozen"/>
      <selection pane="topRight" activeCell="AT15" sqref="AT15"/>
    </sheetView>
  </sheetViews>
  <sheetFormatPr defaultColWidth="9.28515625" defaultRowHeight="12.75" x14ac:dyDescent="0.2"/>
  <cols>
    <col min="1" max="1" width="18.7109375" style="11" customWidth="1"/>
    <col min="2" max="2" width="11.42578125" style="5" bestFit="1" customWidth="1"/>
    <col min="3" max="23" width="9.28515625" style="5" customWidth="1"/>
    <col min="24" max="24" width="10.28515625" style="5" customWidth="1"/>
    <col min="25" max="36" width="9.28515625" style="5" customWidth="1"/>
    <col min="37" max="37" width="10.5703125" style="5" bestFit="1" customWidth="1"/>
    <col min="38" max="16384" width="9.28515625" style="5"/>
  </cols>
  <sheetData>
    <row r="2" spans="1:53" s="10" customFormat="1" x14ac:dyDescent="0.2">
      <c r="A2" s="11" t="s">
        <v>7</v>
      </c>
      <c r="B2" s="10" t="s">
        <v>65</v>
      </c>
      <c r="D2" s="10" t="s">
        <v>67</v>
      </c>
      <c r="F2" s="10" t="s">
        <v>70</v>
      </c>
      <c r="H2" s="10" t="s">
        <v>79</v>
      </c>
      <c r="J2" s="10" t="s">
        <v>86</v>
      </c>
      <c r="L2" s="10" t="s">
        <v>85</v>
      </c>
      <c r="N2" s="10" t="s">
        <v>96</v>
      </c>
      <c r="P2" s="10" t="s">
        <v>97</v>
      </c>
      <c r="R2" s="10" t="s">
        <v>105</v>
      </c>
      <c r="T2" s="10" t="s">
        <v>106</v>
      </c>
      <c r="V2" s="10" t="s">
        <v>107</v>
      </c>
      <c r="X2" s="10" t="s">
        <v>113</v>
      </c>
      <c r="Z2" s="10" t="s">
        <v>123</v>
      </c>
      <c r="AB2" s="10" t="s">
        <v>124</v>
      </c>
      <c r="AD2" s="10" t="s">
        <v>126</v>
      </c>
      <c r="AF2" s="10" t="s">
        <v>125</v>
      </c>
      <c r="AH2" s="10" t="s">
        <v>127</v>
      </c>
      <c r="AJ2" s="10" t="s">
        <v>128</v>
      </c>
      <c r="AL2" s="10" t="s">
        <v>136</v>
      </c>
      <c r="AN2" s="10" t="s">
        <v>142</v>
      </c>
    </row>
    <row r="3" spans="1:53" x14ac:dyDescent="0.2">
      <c r="A3" s="11" t="s">
        <v>0</v>
      </c>
      <c r="B3" s="5" t="s">
        <v>1</v>
      </c>
      <c r="C3" s="5" t="s">
        <v>2</v>
      </c>
      <c r="D3" s="5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  <c r="AG3" s="5" t="s">
        <v>2</v>
      </c>
      <c r="AH3" s="5" t="s">
        <v>1</v>
      </c>
      <c r="AI3" s="5" t="s">
        <v>2</v>
      </c>
      <c r="AJ3" s="5" t="s">
        <v>1</v>
      </c>
      <c r="AK3" s="5" t="s">
        <v>2</v>
      </c>
      <c r="AL3" s="5" t="s">
        <v>1</v>
      </c>
      <c r="AM3" s="5" t="s">
        <v>2</v>
      </c>
      <c r="AN3" s="5" t="s">
        <v>1</v>
      </c>
      <c r="AO3" s="5" t="s">
        <v>2</v>
      </c>
      <c r="AP3" s="5" t="s">
        <v>1</v>
      </c>
      <c r="AQ3" s="5" t="s">
        <v>2</v>
      </c>
      <c r="AR3" s="5" t="s">
        <v>1</v>
      </c>
      <c r="AS3" s="5" t="s">
        <v>2</v>
      </c>
      <c r="AT3" s="5" t="s">
        <v>1</v>
      </c>
      <c r="AU3" s="5" t="s">
        <v>2</v>
      </c>
      <c r="AV3" s="5" t="s">
        <v>1</v>
      </c>
      <c r="AW3" s="5" t="s">
        <v>2</v>
      </c>
      <c r="AX3" s="5" t="s">
        <v>1</v>
      </c>
      <c r="AY3" s="5" t="s">
        <v>2</v>
      </c>
      <c r="AZ3" s="5" t="s">
        <v>1</v>
      </c>
      <c r="BA3" s="5" t="s">
        <v>2</v>
      </c>
    </row>
    <row r="4" spans="1:53" x14ac:dyDescent="0.2">
      <c r="A4" s="11">
        <v>1</v>
      </c>
      <c r="B4" s="13">
        <v>0.3211325581395349</v>
      </c>
      <c r="C4" s="13">
        <v>0.1970267441860464</v>
      </c>
      <c r="D4" s="13">
        <v>0.3865484496124032</v>
      </c>
      <c r="E4" s="13">
        <v>0.17797848837209285</v>
      </c>
      <c r="F4" s="19">
        <v>0.18000465116279066</v>
      </c>
      <c r="G4" s="13">
        <v>0.12587703488372098</v>
      </c>
      <c r="H4" s="13">
        <v>0.27950426356589142</v>
      </c>
      <c r="I4" s="13">
        <v>0.13994040697674426</v>
      </c>
      <c r="J4" s="13">
        <v>11.535777364341087</v>
      </c>
      <c r="K4" s="13">
        <v>2.2785809302325593</v>
      </c>
      <c r="R4" s="10"/>
      <c r="T4" s="13">
        <v>0.62357232558139541</v>
      </c>
      <c r="U4" s="13">
        <v>0.41917539244186031</v>
      </c>
      <c r="V4" s="16">
        <v>0.39844224806201556</v>
      </c>
      <c r="W4" s="13">
        <v>0.36980494186046498</v>
      </c>
      <c r="X4" s="16">
        <v>0.26361627906976748</v>
      </c>
      <c r="Y4" s="13">
        <v>0.11124069767441858</v>
      </c>
      <c r="Z4" s="16">
        <v>0.25873449612403104</v>
      </c>
      <c r="AA4" s="13">
        <v>5.6140503875968917E-2</v>
      </c>
      <c r="AB4" s="16">
        <v>1.0758562015503876</v>
      </c>
      <c r="AC4" s="13">
        <v>0.31199829844961235</v>
      </c>
      <c r="AD4" s="13">
        <v>0.45791124031007746</v>
      </c>
      <c r="AE4" s="13">
        <v>0.16062470930232564</v>
      </c>
      <c r="AF4" s="13">
        <v>0.46980503875969004</v>
      </c>
      <c r="AG4" s="13">
        <v>0.25446366279069754</v>
      </c>
      <c r="AH4" s="51">
        <v>0.61412142857142848</v>
      </c>
      <c r="AI4" s="52">
        <v>0.30640178571428589</v>
      </c>
      <c r="AJ4" s="51">
        <v>0.70570093984962412</v>
      </c>
      <c r="AK4" s="52">
        <v>0.42552913533834591</v>
      </c>
      <c r="AL4" s="13">
        <v>0.57160796511627909</v>
      </c>
      <c r="AM4" s="13">
        <v>0.33850582848837218</v>
      </c>
      <c r="AN4" s="16">
        <v>0.54116782945736452</v>
      </c>
      <c r="AO4" s="13">
        <v>0.29740988372093002</v>
      </c>
      <c r="AP4" s="32"/>
      <c r="AQ4" s="32"/>
      <c r="AR4" s="32"/>
      <c r="AS4" s="32"/>
      <c r="AT4" s="32"/>
      <c r="AU4" s="32"/>
      <c r="AX4" s="13"/>
      <c r="AY4" s="13"/>
      <c r="AZ4" s="9"/>
      <c r="BA4" s="9"/>
    </row>
    <row r="5" spans="1:53" x14ac:dyDescent="0.2">
      <c r="A5" s="11">
        <v>5</v>
      </c>
      <c r="B5" s="13">
        <v>0.3508670542635659</v>
      </c>
      <c r="C5" s="13">
        <v>0.23564912790697667</v>
      </c>
      <c r="D5" s="13">
        <v>0.29734496124031007</v>
      </c>
      <c r="E5" s="13">
        <v>0.16763633720930232</v>
      </c>
      <c r="F5" s="19">
        <v>0.1938511627906977</v>
      </c>
      <c r="G5" s="13">
        <v>0.13420988372093029</v>
      </c>
      <c r="H5" s="13">
        <v>0.2854511627906976</v>
      </c>
      <c r="I5" s="13">
        <v>0.12655988372093036</v>
      </c>
      <c r="J5" s="13">
        <v>12.331348217054263</v>
      </c>
      <c r="K5" s="13">
        <v>2.2531765116279061</v>
      </c>
      <c r="L5" s="51">
        <v>4.1534877819548877</v>
      </c>
      <c r="M5" s="52">
        <v>0.50290249060150394</v>
      </c>
      <c r="N5" s="51">
        <v>2.939391353383459</v>
      </c>
      <c r="O5" s="52">
        <v>0.44428195488721767</v>
      </c>
      <c r="P5" s="51">
        <v>0.20321804511278196</v>
      </c>
      <c r="Q5" s="52">
        <v>7.825939849624064E-2</v>
      </c>
      <c r="R5" s="16"/>
      <c r="S5" s="13"/>
      <c r="T5" s="13">
        <v>0.67553668604651174</v>
      </c>
      <c r="U5" s="13">
        <v>0.56570808139534889</v>
      </c>
      <c r="V5" s="16"/>
      <c r="W5" s="13"/>
      <c r="X5" s="16">
        <v>0.28314341085271322</v>
      </c>
      <c r="Y5" s="13">
        <v>0.11067769379844958</v>
      </c>
      <c r="Z5" s="16">
        <v>0.25385271317829455</v>
      </c>
      <c r="AA5" s="13">
        <v>8.6212286821705439E-2</v>
      </c>
      <c r="AB5" s="16">
        <v>1.1105612403100775</v>
      </c>
      <c r="AC5" s="13">
        <v>0.32206275968992215</v>
      </c>
      <c r="AD5" s="13">
        <v>0.46980503875969004</v>
      </c>
      <c r="AE5" s="13">
        <v>0.19416366279069741</v>
      </c>
      <c r="AF5" s="13">
        <v>0.41628294573643415</v>
      </c>
      <c r="AG5" s="13">
        <v>0.22413837209302326</v>
      </c>
      <c r="AH5" s="51">
        <v>0.63566954887218041</v>
      </c>
      <c r="AI5" s="52">
        <v>0.31326851503759401</v>
      </c>
      <c r="AJ5" s="51">
        <v>0.7218620300751879</v>
      </c>
      <c r="AK5" s="52">
        <v>0.42376043233082716</v>
      </c>
      <c r="AL5" s="13">
        <v>0.5889294186046512</v>
      </c>
      <c r="AM5" s="13">
        <v>0.29953255813953494</v>
      </c>
      <c r="AN5" s="16">
        <v>0.52332713178294588</v>
      </c>
      <c r="AO5" s="13">
        <v>0.2998639534883718</v>
      </c>
      <c r="AP5" s="13"/>
      <c r="AQ5" s="13"/>
      <c r="AR5" s="15"/>
      <c r="AS5" s="15"/>
      <c r="AT5" s="15"/>
      <c r="AU5" s="15"/>
      <c r="AX5" s="13"/>
      <c r="AY5" s="13"/>
      <c r="AZ5" s="9"/>
      <c r="BA5" s="9"/>
    </row>
    <row r="6" spans="1:53" x14ac:dyDescent="0.2">
      <c r="A6" s="11">
        <v>10</v>
      </c>
      <c r="B6" s="13">
        <v>0.32707945736434108</v>
      </c>
      <c r="C6" s="13">
        <v>0.2213337209302326</v>
      </c>
      <c r="D6" s="13">
        <v>0.33897325581395354</v>
      </c>
      <c r="E6" s="13">
        <v>0.12673517441860457</v>
      </c>
      <c r="F6" s="19">
        <v>0.1921203488372093</v>
      </c>
      <c r="G6" s="13">
        <v>0.12055421511627906</v>
      </c>
      <c r="H6" s="13">
        <v>0.30329186046511625</v>
      </c>
      <c r="I6" s="13">
        <v>0.14671831395348855</v>
      </c>
      <c r="J6" s="13">
        <v>14.121382635658914</v>
      </c>
      <c r="K6" s="13">
        <v>2.5111290697674398</v>
      </c>
      <c r="L6" s="51">
        <v>3.0671909774436097</v>
      </c>
      <c r="M6" s="52">
        <v>0.64914530075187904</v>
      </c>
      <c r="N6" s="51">
        <v>4.4729868421052625</v>
      </c>
      <c r="O6" s="52">
        <v>0.68678585526315872</v>
      </c>
      <c r="P6" s="51">
        <v>0.13839849624060149</v>
      </c>
      <c r="Q6" s="52">
        <v>7.5603383458646672E-2</v>
      </c>
      <c r="R6" s="10">
        <v>0.35554398496240597</v>
      </c>
      <c r="S6" s="5">
        <v>0.11330103383458651</v>
      </c>
      <c r="T6" s="13">
        <v>0.71017959302325573</v>
      </c>
      <c r="U6" s="13">
        <v>0.48776154069767452</v>
      </c>
      <c r="V6" s="16">
        <v>0.39249534883720943</v>
      </c>
      <c r="W6" s="13">
        <v>0.45856046511627896</v>
      </c>
      <c r="X6" s="16">
        <v>0.32219767441860464</v>
      </c>
      <c r="Y6" s="13">
        <v>0.1829216860465116</v>
      </c>
      <c r="Z6" s="16">
        <v>0.25385271317829461</v>
      </c>
      <c r="AA6" s="13">
        <v>7.3617286821705374E-2</v>
      </c>
      <c r="AB6" s="16">
        <v>1.1973238372093025</v>
      </c>
      <c r="AC6" s="13">
        <v>0.48153241279069781</v>
      </c>
      <c r="AD6" s="13">
        <v>0.46980503875969004</v>
      </c>
      <c r="AE6" s="13">
        <v>0.19416366279069741</v>
      </c>
      <c r="AF6" s="13">
        <v>0.42817674418604662</v>
      </c>
      <c r="AG6" s="13">
        <v>0.25013982558139519</v>
      </c>
      <c r="AH6" s="51">
        <v>0.63566954887218041</v>
      </c>
      <c r="AI6" s="52">
        <v>0.29943101503759401</v>
      </c>
      <c r="AJ6" s="51">
        <v>0.69492687969924805</v>
      </c>
      <c r="AK6" s="52">
        <v>0.43593327067669174</v>
      </c>
      <c r="AL6" s="13">
        <v>0.5889294186046512</v>
      </c>
      <c r="AM6" s="13">
        <v>0.27757818313953481</v>
      </c>
      <c r="AN6" s="16">
        <v>0.51143333333333341</v>
      </c>
      <c r="AO6" s="13">
        <v>0.33416249999999992</v>
      </c>
      <c r="AP6" s="13"/>
      <c r="AQ6" s="13"/>
      <c r="AR6" s="32"/>
      <c r="AS6" s="32"/>
      <c r="AT6" s="32"/>
      <c r="AU6" s="32"/>
      <c r="AX6" s="13"/>
      <c r="AY6" s="13"/>
      <c r="AZ6" s="9"/>
      <c r="BA6" s="9"/>
    </row>
    <row r="7" spans="1:53" x14ac:dyDescent="0.2">
      <c r="A7" s="11">
        <v>20</v>
      </c>
      <c r="B7" s="13">
        <v>0.32113255813953484</v>
      </c>
      <c r="C7" s="13">
        <v>0.21210174418604644</v>
      </c>
      <c r="D7" s="13">
        <v>0.30329186046511625</v>
      </c>
      <c r="E7" s="13">
        <v>0.16933081395348834</v>
      </c>
      <c r="F7" s="19">
        <v>0.20077441860465117</v>
      </c>
      <c r="G7" s="13">
        <v>0.10985755813953488</v>
      </c>
      <c r="H7" s="13">
        <v>0.37465465116279068</v>
      </c>
      <c r="I7" s="13">
        <v>0.15197703488372089</v>
      </c>
      <c r="J7" s="13">
        <v>14.121382635658914</v>
      </c>
      <c r="K7" s="13">
        <v>2.5111290697674398</v>
      </c>
      <c r="L7" s="51">
        <v>1.5635526315789474</v>
      </c>
      <c r="M7" s="52">
        <v>0.37872532894736854</v>
      </c>
      <c r="N7" s="51">
        <v>4.7924859022556392</v>
      </c>
      <c r="O7" s="52">
        <v>0.95273796992481186</v>
      </c>
      <c r="P7" s="51">
        <v>0.13839849624060152</v>
      </c>
      <c r="Q7" s="52">
        <v>6.8853383458646611E-2</v>
      </c>
      <c r="R7" s="10">
        <v>0.3878661654135338</v>
      </c>
      <c r="S7" s="5">
        <v>5.4413627819548969E-2</v>
      </c>
      <c r="T7" s="13">
        <v>0.83142976744186048</v>
      </c>
      <c r="U7" s="13">
        <v>0.74185364825581401</v>
      </c>
      <c r="V7" s="16">
        <v>0.48764573643410858</v>
      </c>
      <c r="W7" s="13">
        <v>0.54597209302325567</v>
      </c>
      <c r="X7" s="16">
        <v>0.60733817829457348</v>
      </c>
      <c r="Y7" s="13">
        <v>0.32464366279069778</v>
      </c>
      <c r="Z7" s="16">
        <v>0.64927713178294555</v>
      </c>
      <c r="AA7" s="13">
        <v>0.30164536821705434</v>
      </c>
      <c r="AB7" s="16">
        <v>0.91968352713178292</v>
      </c>
      <c r="AC7" s="13">
        <v>0.5129404728682172</v>
      </c>
      <c r="AD7" s="13">
        <v>0.85040658914728673</v>
      </c>
      <c r="AE7" s="13">
        <v>0.40813517441860458</v>
      </c>
      <c r="AF7" s="13">
        <v>0.4519643410852715</v>
      </c>
      <c r="AG7" s="13">
        <v>0.27199273255813927</v>
      </c>
      <c r="AH7" s="51">
        <v>0.7218620300751879</v>
      </c>
      <c r="AI7" s="52">
        <v>0.36841043233082704</v>
      </c>
      <c r="AJ7" s="51">
        <v>0.70031390977443597</v>
      </c>
      <c r="AK7" s="52">
        <v>0.44456870300751905</v>
      </c>
      <c r="AL7" s="13">
        <v>0.5889294186046512</v>
      </c>
      <c r="AM7" s="13">
        <v>0.32148693313953491</v>
      </c>
      <c r="AN7" s="16">
        <v>0.44007054263565903</v>
      </c>
      <c r="AO7" s="13">
        <v>0.32890377906976725</v>
      </c>
      <c r="AP7" s="13"/>
      <c r="AQ7" s="13"/>
      <c r="AR7" s="32"/>
      <c r="AS7" s="32"/>
      <c r="AT7" s="32"/>
      <c r="AU7" s="32"/>
      <c r="AX7" s="13"/>
      <c r="AY7" s="13"/>
      <c r="AZ7" s="9"/>
      <c r="BA7" s="9"/>
    </row>
    <row r="8" spans="1:53" x14ac:dyDescent="0.2">
      <c r="A8" s="11">
        <v>30</v>
      </c>
      <c r="B8" s="13">
        <v>0.3032918604651163</v>
      </c>
      <c r="C8" s="13">
        <v>0.20701831395348833</v>
      </c>
      <c r="D8" s="13">
        <v>0.27950426356589153</v>
      </c>
      <c r="E8" s="13">
        <v>0.16255290697674413</v>
      </c>
      <c r="F8" s="19">
        <v>0.18000465116279069</v>
      </c>
      <c r="G8" s="13">
        <v>0.1258770348837209</v>
      </c>
      <c r="H8" s="13">
        <v>0.38060155038759691</v>
      </c>
      <c r="I8" s="13">
        <v>0.183821511627907</v>
      </c>
      <c r="J8" s="13">
        <v>8.6430103100775195</v>
      </c>
      <c r="K8" s="13">
        <v>2.0466893023255794</v>
      </c>
      <c r="L8" s="51">
        <v>0.33399586466165415</v>
      </c>
      <c r="M8" s="52">
        <v>0.20329680451127813</v>
      </c>
      <c r="N8" s="51">
        <v>2.698989661654136</v>
      </c>
      <c r="O8" s="52">
        <v>0.90789826127819562</v>
      </c>
      <c r="P8" s="51">
        <v>0.25857744360902263</v>
      </c>
      <c r="Q8" s="52">
        <v>0.20693825187969925</v>
      </c>
      <c r="R8" s="10">
        <v>0.23825563909774439</v>
      </c>
      <c r="S8" s="5">
        <v>9.8424812030075179E-2</v>
      </c>
      <c r="T8" s="13">
        <v>0.13083178294573644</v>
      </c>
      <c r="U8" s="13">
        <v>0.17295348837209301</v>
      </c>
      <c r="V8" s="16">
        <v>0.33302635658914725</v>
      </c>
      <c r="W8" s="13">
        <v>0.20795319767441861</v>
      </c>
      <c r="X8" s="16">
        <v>0.91968352713178314</v>
      </c>
      <c r="Y8" s="13">
        <v>0.60844828488372082</v>
      </c>
      <c r="Z8" s="16">
        <v>1.3014389534883719</v>
      </c>
      <c r="AA8" s="13">
        <v>0.66841904651162831</v>
      </c>
      <c r="AB8" s="16">
        <v>0.79821589147286831</v>
      </c>
      <c r="AC8" s="13">
        <v>0.45533010852713179</v>
      </c>
      <c r="AD8" s="13">
        <v>0.90071558139534891</v>
      </c>
      <c r="AE8" s="13">
        <v>0.76159556686046526</v>
      </c>
      <c r="AF8" s="13">
        <v>1.108573023255814</v>
      </c>
      <c r="AG8" s="13">
        <v>0.66714069767441853</v>
      </c>
      <c r="AH8" s="51">
        <v>0.62489548872180456</v>
      </c>
      <c r="AI8" s="52">
        <v>0.37902265037593996</v>
      </c>
      <c r="AJ8" s="51">
        <v>0.67337875939849623</v>
      </c>
      <c r="AK8" s="52">
        <v>0.42906654135338351</v>
      </c>
      <c r="AL8" s="13">
        <v>0.55428651162790699</v>
      </c>
      <c r="AM8" s="13">
        <v>0.31161597383720918</v>
      </c>
      <c r="AN8" s="16">
        <v>0.32113255813953484</v>
      </c>
      <c r="AO8" s="13">
        <v>0.3251642441860465</v>
      </c>
      <c r="AP8" s="13"/>
      <c r="AQ8" s="13"/>
      <c r="AR8" s="32"/>
      <c r="AS8" s="32"/>
      <c r="AT8" s="32"/>
      <c r="AU8" s="32"/>
      <c r="AX8" s="13"/>
      <c r="AY8" s="13"/>
      <c r="AZ8" s="9"/>
      <c r="BA8" s="9"/>
    </row>
    <row r="9" spans="1:53" x14ac:dyDescent="0.2">
      <c r="A9" s="11">
        <v>35</v>
      </c>
      <c r="R9" s="10"/>
      <c r="V9" s="16">
        <v>0.13947697674418602</v>
      </c>
      <c r="W9" s="13">
        <v>0.11612930232558141</v>
      </c>
      <c r="AR9" s="15"/>
      <c r="AS9" s="15"/>
      <c r="AT9" s="15"/>
      <c r="AU9" s="15"/>
      <c r="AZ9" s="9"/>
      <c r="BA9" s="9"/>
    </row>
    <row r="10" spans="1:53" x14ac:dyDescent="0.2">
      <c r="A10" s="11">
        <v>40</v>
      </c>
      <c r="B10" s="13">
        <v>0.33897325581395343</v>
      </c>
      <c r="C10" s="13">
        <v>0.23226017441860458</v>
      </c>
      <c r="D10" s="13">
        <v>0.29734496124031007</v>
      </c>
      <c r="E10" s="13">
        <v>0.17517383720930235</v>
      </c>
      <c r="F10" s="19">
        <v>0.20423604651162794</v>
      </c>
      <c r="G10" s="13">
        <v>0.15033139534883719</v>
      </c>
      <c r="H10" s="13">
        <v>0.30329186046511625</v>
      </c>
      <c r="I10" s="13">
        <v>0.1617933139534885</v>
      </c>
      <c r="J10" s="13">
        <v>7.4395531782945739</v>
      </c>
      <c r="K10" s="13">
        <v>1.7731165988372082</v>
      </c>
      <c r="L10" s="51">
        <v>0.29628665413533828</v>
      </c>
      <c r="M10" s="52">
        <v>0.44035502819548894</v>
      </c>
      <c r="N10" s="51">
        <v>1.8985996240601506</v>
      </c>
      <c r="O10" s="52">
        <v>0.9636195958646615</v>
      </c>
      <c r="P10" s="51">
        <v>0.4417364661654134</v>
      </c>
      <c r="Q10" s="52">
        <v>0.1546054511278197</v>
      </c>
      <c r="R10" s="10">
        <v>0.14015037593984961</v>
      </c>
      <c r="S10" s="5">
        <v>0.1076616541353384</v>
      </c>
      <c r="T10" s="13">
        <v>4.1326511627906987E-2</v>
      </c>
      <c r="U10" s="13">
        <v>0.18201034883720929</v>
      </c>
      <c r="V10" s="16">
        <v>0.13431116279069771</v>
      </c>
      <c r="W10" s="13">
        <v>0.14957738372093024</v>
      </c>
      <c r="X10" s="16">
        <v>0.97174108527131786</v>
      </c>
      <c r="Y10" s="13">
        <v>0.7759766298449613</v>
      </c>
      <c r="Z10" s="16">
        <v>1.7178994186046512</v>
      </c>
      <c r="AA10" s="13">
        <v>0.76680783139534903</v>
      </c>
      <c r="AB10" s="16">
        <v>0.86762596899224809</v>
      </c>
      <c r="AC10" s="13">
        <v>0.67692178100775191</v>
      </c>
      <c r="AD10" s="13">
        <v>0.60625087209302331</v>
      </c>
      <c r="AE10" s="13">
        <v>0.61182928779069767</v>
      </c>
      <c r="AF10" s="13">
        <v>0.57160796511627909</v>
      </c>
      <c r="AG10" s="13">
        <v>0.29459707848837202</v>
      </c>
      <c r="AH10" s="51">
        <v>0.19971428571428573</v>
      </c>
      <c r="AI10" s="52">
        <v>0.20314285714285718</v>
      </c>
      <c r="AJ10" s="51">
        <v>0.32860883458646617</v>
      </c>
      <c r="AK10" s="52">
        <v>0.2984426221804512</v>
      </c>
      <c r="AL10" s="13">
        <v>0.55428651162790699</v>
      </c>
      <c r="AM10" s="13">
        <v>0.28966159883720932</v>
      </c>
      <c r="AN10" s="16">
        <v>0.20219457364341087</v>
      </c>
      <c r="AO10" s="13">
        <v>0.34403720930232562</v>
      </c>
      <c r="AP10" s="13"/>
      <c r="AQ10" s="13"/>
      <c r="AR10" s="32"/>
      <c r="AS10" s="32"/>
      <c r="AT10" s="32"/>
      <c r="AU10" s="32"/>
      <c r="AX10" s="13"/>
      <c r="AY10" s="13"/>
      <c r="AZ10" s="9"/>
      <c r="BA10" s="9"/>
    </row>
    <row r="11" spans="1:53" x14ac:dyDescent="0.2">
      <c r="A11" s="11">
        <v>50</v>
      </c>
      <c r="B11" s="13">
        <v>0.28545116279069765</v>
      </c>
      <c r="C11" s="13">
        <v>0.20947238372093019</v>
      </c>
      <c r="D11" s="13">
        <v>0.26166356589147288</v>
      </c>
      <c r="E11" s="13">
        <v>0.15746947674418604</v>
      </c>
      <c r="F11" s="19">
        <v>0.19731279069767446</v>
      </c>
      <c r="G11" s="13">
        <v>0.13958372093023247</v>
      </c>
      <c r="H11" s="13">
        <v>0.29139806201550378</v>
      </c>
      <c r="I11" s="13">
        <v>0.14332936046511641</v>
      </c>
      <c r="J11" s="13">
        <v>7.8224713565891477</v>
      </c>
      <c r="K11" s="13">
        <v>2.1595581976744187</v>
      </c>
      <c r="L11" s="51">
        <v>0.17777199248120301</v>
      </c>
      <c r="M11" s="52">
        <v>0.56863801691729321</v>
      </c>
      <c r="N11" s="51">
        <v>0.93068609022556392</v>
      </c>
      <c r="O11" s="52">
        <v>0.63126879699248128</v>
      </c>
      <c r="P11" s="51">
        <v>0.30167368421052632</v>
      </c>
      <c r="Q11" s="52">
        <v>0.21375296052631582</v>
      </c>
      <c r="R11" s="10">
        <v>3.6439097744360903E-2</v>
      </c>
      <c r="S11" s="5">
        <v>9.3512030075187991E-2</v>
      </c>
      <c r="T11" s="13">
        <v>3.7882635658914712E-2</v>
      </c>
      <c r="U11" s="13">
        <v>0.21376656976744191</v>
      </c>
      <c r="V11" s="16">
        <v>4.1326511627906966E-2</v>
      </c>
      <c r="W11" s="13">
        <v>0.18201034883720935</v>
      </c>
      <c r="X11" s="16">
        <v>0.60045930232558131</v>
      </c>
      <c r="Y11" s="13">
        <v>0.50692562015503873</v>
      </c>
      <c r="Z11" s="16">
        <v>1.7178994186046515</v>
      </c>
      <c r="AA11" s="13">
        <v>0.90111633139534897</v>
      </c>
      <c r="AB11" s="16">
        <v>0.55528062015503865</v>
      </c>
      <c r="AC11" s="13">
        <v>0.56395687984496123</v>
      </c>
      <c r="AD11" s="13">
        <v>0.60625087209302331</v>
      </c>
      <c r="AE11" s="13">
        <v>0.58987491279069781</v>
      </c>
      <c r="AF11" s="13">
        <v>0.17047186046511628</v>
      </c>
      <c r="AG11" s="13">
        <v>0.15333331395348837</v>
      </c>
      <c r="AH11" s="51">
        <v>0.12613533834586468</v>
      </c>
      <c r="AI11" s="52">
        <v>0.17069548872180451</v>
      </c>
      <c r="AJ11" s="51">
        <v>6.1490977443609041E-2</v>
      </c>
      <c r="AK11" s="52">
        <v>0.12050780075187967</v>
      </c>
      <c r="AL11" s="13">
        <v>0.48500069767441867</v>
      </c>
      <c r="AM11" s="13">
        <v>0.37969155523255799</v>
      </c>
      <c r="AN11" s="16">
        <v>7.576527131782948E-2</v>
      </c>
      <c r="AO11" s="13">
        <v>0.19837063953488374</v>
      </c>
      <c r="AP11" s="13"/>
      <c r="AQ11" s="13"/>
      <c r="AR11" s="32"/>
      <c r="AS11" s="32"/>
      <c r="AT11" s="32"/>
      <c r="AU11" s="32"/>
      <c r="AX11" s="13"/>
      <c r="AY11" s="13"/>
      <c r="AZ11" s="9"/>
      <c r="BA11" s="9"/>
    </row>
    <row r="12" spans="1:53" x14ac:dyDescent="0.2">
      <c r="A12" s="11">
        <v>60</v>
      </c>
      <c r="L12" s="51">
        <v>0.19393308270676696</v>
      </c>
      <c r="M12" s="52">
        <v>0.53919431390977457</v>
      </c>
      <c r="N12" s="51">
        <v>1.1354370300751881</v>
      </c>
      <c r="O12" s="52">
        <v>0.79214168233082716</v>
      </c>
      <c r="P12" s="51">
        <v>0.57641221804511256</v>
      </c>
      <c r="Q12" s="52">
        <v>0.3358975093984965</v>
      </c>
      <c r="R12" s="10">
        <v>5.6060150375939838E-2</v>
      </c>
      <c r="S12" s="5">
        <v>0.1528646616541354</v>
      </c>
      <c r="V12" s="16">
        <v>4.3048449612403103E-2</v>
      </c>
      <c r="W12" s="13">
        <v>0.15849348837209304</v>
      </c>
      <c r="AJ12" s="51">
        <v>6.0921616541353418E-2</v>
      </c>
      <c r="AK12" s="52">
        <v>0.10423886278195484</v>
      </c>
      <c r="AL12" s="32"/>
      <c r="AM12" s="32"/>
      <c r="AQ12" s="13"/>
      <c r="AR12" s="32"/>
      <c r="AS12" s="32"/>
      <c r="AT12" s="32"/>
      <c r="AU12" s="32"/>
      <c r="AZ12" s="10"/>
      <c r="BA12" s="10"/>
    </row>
    <row r="13" spans="1:53" x14ac:dyDescent="0.2">
      <c r="A13" s="11">
        <v>70</v>
      </c>
      <c r="R13" s="10"/>
      <c r="V13" s="10"/>
      <c r="AR13" s="15"/>
      <c r="AS13" s="15"/>
      <c r="AT13" s="15"/>
      <c r="AU13" s="15"/>
      <c r="AZ13" s="10"/>
      <c r="BA13" s="10"/>
    </row>
    <row r="14" spans="1:53" x14ac:dyDescent="0.2">
      <c r="A14" s="11">
        <v>75</v>
      </c>
      <c r="B14" s="13">
        <v>0.11299108527131785</v>
      </c>
      <c r="C14" s="13">
        <v>0.19802005813953485</v>
      </c>
      <c r="D14" s="13">
        <v>0.17246007751937986</v>
      </c>
      <c r="E14" s="13">
        <v>0.15466482558139527</v>
      </c>
      <c r="F14" s="19">
        <v>7.269418604651165E-2</v>
      </c>
      <c r="G14" s="13">
        <v>9.5300581395348832E-2</v>
      </c>
      <c r="H14" s="13">
        <v>0.28545116279069765</v>
      </c>
      <c r="I14" s="13">
        <v>0.2019348837209303</v>
      </c>
      <c r="J14" s="13">
        <v>0.84875122093023259</v>
      </c>
      <c r="K14" s="13">
        <v>0.90046975290697662</v>
      </c>
      <c r="L14" s="15"/>
      <c r="M14" s="15"/>
      <c r="N14" s="7"/>
      <c r="O14" s="7"/>
      <c r="P14" s="19"/>
      <c r="Q14" s="13"/>
      <c r="R14" s="10"/>
      <c r="T14" s="13">
        <v>4.4770387596899233E-2</v>
      </c>
      <c r="U14" s="13">
        <v>5.2041627906976716E-2</v>
      </c>
      <c r="V14" s="16"/>
      <c r="W14" s="13"/>
      <c r="X14" s="16">
        <v>0.26849806201550386</v>
      </c>
      <c r="Y14" s="13">
        <v>0.28445168604651155</v>
      </c>
      <c r="Z14" s="16">
        <v>0.20077441860465114</v>
      </c>
      <c r="AA14" s="13">
        <v>0.19665508139534882</v>
      </c>
      <c r="AB14" s="16">
        <v>0.20015310077519377</v>
      </c>
      <c r="AC14" s="13">
        <v>0.15880439922480633</v>
      </c>
      <c r="AD14" s="13">
        <v>4.3048449612403117E-2</v>
      </c>
      <c r="AE14" s="13">
        <v>0.16067598837209301</v>
      </c>
      <c r="AF14" s="13">
        <v>5.165813953488374E-2</v>
      </c>
      <c r="AG14" s="13">
        <v>9.3289186046511596E-2</v>
      </c>
      <c r="AH14" s="51">
        <v>3.8716541353383455E-2</v>
      </c>
      <c r="AI14" s="52">
        <v>8.2537781954887229E-2</v>
      </c>
      <c r="AJ14" s="51">
        <v>3.7577819548872182E-2</v>
      </c>
      <c r="AK14" s="52">
        <v>9.387490601503759E-2</v>
      </c>
      <c r="AL14" s="13">
        <v>0.11893798449612403</v>
      </c>
      <c r="AM14" s="13">
        <v>0.18463953488372095</v>
      </c>
      <c r="AN14" s="16">
        <v>6.0267829457364343E-2</v>
      </c>
      <c r="AO14" s="13">
        <v>0.15903488372093025</v>
      </c>
      <c r="AP14" s="13"/>
      <c r="AR14" s="19"/>
      <c r="AS14" s="15"/>
      <c r="AT14" s="15"/>
      <c r="AU14" s="15"/>
      <c r="AX14" s="13"/>
      <c r="AY14" s="13"/>
      <c r="AZ14" s="9"/>
      <c r="BA14" s="9"/>
    </row>
    <row r="15" spans="1:53" x14ac:dyDescent="0.2">
      <c r="A15" s="11">
        <v>80</v>
      </c>
      <c r="D15" s="15"/>
      <c r="E15" s="15"/>
      <c r="F15" s="15"/>
      <c r="G15" s="15"/>
      <c r="H15" s="15"/>
      <c r="I15" s="15"/>
      <c r="J15" s="15"/>
      <c r="L15" s="51">
        <v>0.16161090225563912</v>
      </c>
      <c r="M15" s="52">
        <v>0.81256296992481214</v>
      </c>
      <c r="N15" s="51">
        <v>0.47405864661654129</v>
      </c>
      <c r="O15" s="52">
        <v>0.97439929511278223</v>
      </c>
      <c r="P15" s="51">
        <v>0.45251052631578947</v>
      </c>
      <c r="Q15" s="52">
        <v>0.42787006578947373</v>
      </c>
      <c r="R15" s="10">
        <v>5.9563909774436083E-2</v>
      </c>
      <c r="S15" s="5">
        <v>0.18098120300751885</v>
      </c>
      <c r="V15" s="16">
        <v>0.15153054263565893</v>
      </c>
      <c r="W15" s="13">
        <v>0.17194377906976738</v>
      </c>
      <c r="X15" s="16"/>
      <c r="Y15" s="13"/>
      <c r="Z15" s="3"/>
      <c r="AB15" s="7"/>
      <c r="AC15" s="7"/>
      <c r="AD15" s="15"/>
      <c r="AE15" s="15"/>
      <c r="AF15" s="15"/>
      <c r="AJ15" s="51">
        <v>4.3271428571428572E-2</v>
      </c>
      <c r="AK15" s="52">
        <v>8.8376785714285686E-2</v>
      </c>
      <c r="AL15" s="32"/>
      <c r="AM15" s="32"/>
      <c r="AP15" s="13"/>
      <c r="AQ15" s="13"/>
      <c r="AR15" s="32"/>
      <c r="AS15" s="32"/>
      <c r="AT15" s="32"/>
      <c r="AU15" s="32"/>
      <c r="AX15" s="10"/>
      <c r="AY15" s="10"/>
      <c r="AZ15" s="10"/>
      <c r="BA15" s="10"/>
    </row>
    <row r="16" spans="1:53" x14ac:dyDescent="0.2">
      <c r="A16" s="11">
        <v>100</v>
      </c>
      <c r="B16" s="13">
        <v>7.4043333333333322E-2</v>
      </c>
      <c r="C16" s="13">
        <v>0.14550000000000002</v>
      </c>
      <c r="D16" s="13">
        <v>0.1427255813953488</v>
      </c>
      <c r="E16" s="13">
        <v>0.13865494186046515</v>
      </c>
      <c r="F16" s="19">
        <v>6.7501744186046528E-2</v>
      </c>
      <c r="G16" s="13">
        <v>7.8464825581395309E-2</v>
      </c>
      <c r="H16" s="13">
        <v>0.22598217054263564</v>
      </c>
      <c r="I16" s="13">
        <v>0.13976511627906985</v>
      </c>
      <c r="J16" s="13">
        <v>0.29139806201550394</v>
      </c>
      <c r="K16" s="13">
        <v>0.77647936046511623</v>
      </c>
      <c r="L16" s="51">
        <v>0.22086823308270676</v>
      </c>
      <c r="M16" s="52">
        <v>0.70690897556390986</v>
      </c>
      <c r="N16" s="51">
        <v>0.25857744360902257</v>
      </c>
      <c r="O16" s="52">
        <v>0.77427575187969921</v>
      </c>
      <c r="P16" s="51">
        <v>0.23164229323308269</v>
      </c>
      <c r="Q16" s="52">
        <v>0.43359234022556398</v>
      </c>
      <c r="R16" s="10">
        <v>5.6060150375939852E-2</v>
      </c>
      <c r="S16" s="5">
        <v>0.21136466165413537</v>
      </c>
      <c r="T16" s="13">
        <v>3.6160697674418617E-2</v>
      </c>
      <c r="U16" s="13">
        <v>7.3595930232558143E-2</v>
      </c>
      <c r="V16" s="16"/>
      <c r="W16" s="13"/>
      <c r="X16" s="16">
        <v>8.3079069767441838E-2</v>
      </c>
      <c r="Y16" s="13">
        <v>0.20608113953488374</v>
      </c>
      <c r="Z16" s="16">
        <v>7.2694186046511636E-2</v>
      </c>
      <c r="AA16" s="13">
        <v>0.14611531395348837</v>
      </c>
      <c r="AB16" s="16">
        <v>3.2885465116279072E-2</v>
      </c>
      <c r="AC16" s="13">
        <v>7.2053784883720912E-2</v>
      </c>
      <c r="AD16" s="13">
        <v>3.9604573643410856E-2</v>
      </c>
      <c r="AE16" s="13">
        <v>0.12040970930232558</v>
      </c>
      <c r="AF16" s="13">
        <v>3.2716821705426363E-2</v>
      </c>
      <c r="AG16" s="13">
        <v>8.3527151162790692E-2</v>
      </c>
      <c r="AH16" s="51">
        <v>1.2525939849624067E-2</v>
      </c>
      <c r="AI16" s="52">
        <v>6.9804135338345841E-2</v>
      </c>
      <c r="AJ16" s="51">
        <v>2.6759962406015039E-2</v>
      </c>
      <c r="AK16" s="52">
        <v>7.1415084586466157E-2</v>
      </c>
      <c r="AL16" s="13">
        <v>9.5150387596899227E-2</v>
      </c>
      <c r="AM16" s="13">
        <v>0.2381616279069767</v>
      </c>
      <c r="AN16" s="16">
        <v>5.4068852713178295E-2</v>
      </c>
      <c r="AO16" s="13">
        <v>0.15770508139534883</v>
      </c>
      <c r="AP16" s="13"/>
      <c r="AQ16" s="13"/>
      <c r="AR16" s="32"/>
      <c r="AS16" s="32"/>
      <c r="AT16" s="32"/>
      <c r="AU16" s="32"/>
      <c r="AX16" s="13"/>
      <c r="AY16" s="13"/>
      <c r="AZ16" s="9"/>
      <c r="BA16" s="9"/>
    </row>
    <row r="17" spans="1:53" x14ac:dyDescent="0.2">
      <c r="A17" s="11">
        <v>140</v>
      </c>
      <c r="B17" s="13">
        <v>6.3711705426356596E-2</v>
      </c>
      <c r="C17" s="13">
        <v>0.1098186627906977</v>
      </c>
      <c r="D17" s="13">
        <v>4.3048449612403103E-2</v>
      </c>
      <c r="E17" s="13">
        <v>9.0835988372093029E-2</v>
      </c>
      <c r="F17" s="19">
        <v>6.5770930232558172E-2</v>
      </c>
      <c r="G17" s="13">
        <v>0.11087790697674416</v>
      </c>
      <c r="H17" s="13">
        <v>0.20219457364341087</v>
      </c>
      <c r="I17" s="13">
        <v>0.1329872093023256</v>
      </c>
      <c r="J17" s="13">
        <v>0.16056627906976739</v>
      </c>
      <c r="K17" s="13">
        <v>0.60352587209302322</v>
      </c>
      <c r="L17" s="32"/>
      <c r="M17" s="32"/>
      <c r="N17" s="7"/>
      <c r="O17" s="7"/>
      <c r="P17" s="51">
        <v>5.6060150375939838E-2</v>
      </c>
      <c r="Q17" s="52">
        <v>0.28111466165413534</v>
      </c>
      <c r="R17" s="10">
        <v>5.6060150375939852E-2</v>
      </c>
      <c r="S17" s="5">
        <v>0.21136466165413537</v>
      </c>
      <c r="T17" s="13">
        <v>2.7551007751937993E-2</v>
      </c>
      <c r="U17" s="13">
        <v>0.10388023255813954</v>
      </c>
      <c r="V17" s="16">
        <v>1.549744186046511E-2</v>
      </c>
      <c r="W17" s="13">
        <v>0.1528257558139535</v>
      </c>
      <c r="X17" s="16">
        <v>3.1154651162790696E-2</v>
      </c>
      <c r="Y17" s="13">
        <v>0.14807589534883719</v>
      </c>
      <c r="Z17" s="16">
        <v>1.9038953488372104E-2</v>
      </c>
      <c r="AA17" s="13">
        <v>8.143479651162791E-2</v>
      </c>
      <c r="AB17" s="16">
        <v>1.9038953488372094E-2</v>
      </c>
      <c r="AC17" s="13">
        <v>7.9202046511627905E-2</v>
      </c>
      <c r="AD17" s="13">
        <v>2.4107131782945743E-2</v>
      </c>
      <c r="AE17" s="13">
        <v>8.9803953488372112E-2</v>
      </c>
      <c r="AF17" s="13">
        <v>2.5829069767441849E-2</v>
      </c>
      <c r="AG17" s="13">
        <v>0.12521459302325583</v>
      </c>
      <c r="AH17" s="51">
        <v>9.109774436090224E-3</v>
      </c>
      <c r="AI17" s="52">
        <v>4.3853007518796991E-2</v>
      </c>
      <c r="AJ17" s="51">
        <v>1.2525939849624058E-2</v>
      </c>
      <c r="AK17" s="52">
        <v>4.4941635338345859E-2</v>
      </c>
      <c r="AL17" s="13">
        <v>4.477038759689924E-2</v>
      </c>
      <c r="AM17" s="13">
        <v>0.13934162790697674</v>
      </c>
      <c r="AN17" s="16">
        <v>4.6492325581395356E-2</v>
      </c>
      <c r="AO17" s="13">
        <v>0.12891976744186046</v>
      </c>
      <c r="AP17" s="34"/>
      <c r="AQ17" s="13"/>
      <c r="AR17" s="19"/>
      <c r="AS17" s="15"/>
      <c r="AT17" s="19"/>
      <c r="AU17" s="15"/>
      <c r="AX17" s="13"/>
      <c r="AY17" s="13"/>
      <c r="AZ17" s="9"/>
      <c r="BA17" s="9"/>
    </row>
    <row r="18" spans="1:53" x14ac:dyDescent="0.2">
      <c r="AD18" s="19"/>
      <c r="AE18" s="19"/>
      <c r="AH18" s="13"/>
      <c r="AI18" s="13"/>
    </row>
    <row r="19" spans="1:53" x14ac:dyDescent="0.2">
      <c r="A19" s="11" t="s">
        <v>17</v>
      </c>
      <c r="B19" s="5">
        <f t="shared" ref="B19:G19" si="0">((B4*3)+(B5*4.5)+(B6*7.5)+(B7*10)+(B8*10)+(B10*10)+(B11*17.5)+(B14*25)+(B16*32.5)+(B17*20))</f>
        <v>26.130187015503871</v>
      </c>
      <c r="C19" s="5">
        <f t="shared" si="0"/>
        <v>25.366697965116277</v>
      </c>
      <c r="D19" s="5">
        <f t="shared" si="0"/>
        <v>28.231572674418608</v>
      </c>
      <c r="E19" s="5">
        <f t="shared" si="0"/>
        <v>20.254730232558138</v>
      </c>
      <c r="F19" s="5">
        <f t="shared" si="0"/>
        <v>17.482951744186046</v>
      </c>
      <c r="G19" s="5">
        <f t="shared" si="0"/>
        <v>15.339286700581393</v>
      </c>
      <c r="H19" s="5">
        <f>((H4*3)+(H5*4.5)+(H6*7.5)+(H7*10)+(H8*10)+(H10*10)+(H11*17.5)+(H14*25)+(H16*32.5)+(H17*20))</f>
        <v>38.607269767441856</v>
      </c>
      <c r="I19" s="5">
        <f>((I4*3)+(I5*4.5)+(I6*7.5)+(I7*10)+(I8*10)+(I10*10)+(I11*17.5)+(I14*25)+(I16*32.5)+(I17*20))</f>
        <v>21.824393023255826</v>
      </c>
      <c r="J19" s="5">
        <f>((J4*3)+(J5*4.5)+(J6*7.5)+(J7*10)+(J8*10)+(J10*10)+(J11*17.5)+(J14*25)+(J16*32.5)+(J17*20))</f>
        <v>668.84202193798455</v>
      </c>
      <c r="K19" s="5">
        <f>((K4*3)+(K5*4.5)+(K6*7.5)+(K7*10)+(K8*10)+(K10*10)+(K11*17.5)+(K14*25)+(K16*32.5)+(K17*20))</f>
        <v>196.72796376453482</v>
      </c>
      <c r="L19" s="5">
        <f>((L5*7.5)+(L6*7.5)+(L7*10)+(L8*10)+(L10*10)+(L11*10)+(L12*15)+(L15*20)+(L16*50))</f>
        <v>95.055788063909787</v>
      </c>
      <c r="M19" s="5">
        <f>((M5*7.5)+(M6*7.5)+(M7*10)+(M8*10)+(M10*10)+(M11*10)+(M12*15)+(M15*20)+(M16*50))</f>
        <v>84.235133106203008</v>
      </c>
      <c r="N19" s="5">
        <f>((N5*7.5)+(N6*7.5)+(N7*10)+(N8*10)+(N10*10)+(N11*10)+(N12*15)+(N15*20)+(N16*50))</f>
        <v>198.24204981203007</v>
      </c>
      <c r="O19" s="5">
        <f>((O5*7.5)+(O6*7.5)+(O7*10)+(O8*10)+(O10*10)+(O11*10)+(O12*15)+(O15*20)+(O16*50))</f>
        <v>113.12215354793233</v>
      </c>
      <c r="P19" s="5">
        <f>((P5*7.5)+(P6*7.5)+(P7*10)+(P8*10)+(P10*10)+(P11*10)+(P12*15)+(P15*20)+(P16*30)+(P17*20))</f>
        <v>39.732850563909771</v>
      </c>
      <c r="Q19" s="5">
        <f>((Q5*7.5)+(Q6*7.5)+(Q7*10)+(Q8*10)+(Q10*10)+(Q11*10)+(Q12*15)+(Q15*20)+(Q16*30)+(Q17*20))</f>
        <v>39.821398731203018</v>
      </c>
      <c r="R19" s="5">
        <f>((R6*15)+(R7*10)+(R8*10)+(R10*10)+(R11*10)+(R12*15)+(R15*20)+(R16*30)+(R17*20))</f>
        <v>18.195460526315788</v>
      </c>
      <c r="S19" s="5">
        <f>((S6*15)+(S7*10)+(S8*10)+(S10*10)+(S11*10)+(S12*15)+(S15*20)+(S16*30)+(S17*20))</f>
        <v>21.720463815789479</v>
      </c>
      <c r="T19" s="5">
        <f>((T4*3)+(T5*4.5)+(T6*7.5)+(T7*10)+(T8*10)+(T10*10)+(T11*17.5)+(T14*25)+(T16*32.5)+(T17*20))</f>
        <v>23.781308275193805</v>
      </c>
      <c r="U19" s="5">
        <f>((U4*3)+(U5*4.5)+(U6*7.5)+(U7*10)+(U8*10)+(U10*10)+(U11*17.5)+(U14*25)+(U16*32.5)+(U17*20))</f>
        <v>27.941027005813954</v>
      </c>
      <c r="V19" s="5">
        <f>((V4*4.5)+(V6*9.5)+(V7*10)+(V8*7.5)+(V9*5)+(V10*7.5)+(V11*10)+(V12*15)+(V15*40)+(V17*30))</f>
        <v>22.185706395348841</v>
      </c>
      <c r="W19" s="5">
        <f>((W4*4.5)+(W6*9.5)+(W7*10)+(W8*7.5)+(W9*5)+(W10*7.5)+(W11*10)+(W12*15)+(W15*40)+(W17*30))</f>
        <v>30.402323110465112</v>
      </c>
      <c r="X19" s="5">
        <f t="shared" ref="X19:AC19" si="1">((X4*3)+(X5*4.5)+(X6*7.5)+(X7*10)+(X8*10)+(X10*10)+(X11*17.5)+(X14*25)+(X16*32.5)+(X17*20))</f>
        <v>50.012756782945736</v>
      </c>
      <c r="Y19" s="5">
        <f t="shared" si="1"/>
        <v>44.936015581395345</v>
      </c>
      <c r="Z19" s="5">
        <f t="shared" si="1"/>
        <v>78.334531492248075</v>
      </c>
      <c r="AA19" s="5">
        <f t="shared" si="1"/>
        <v>45.540585382751949</v>
      </c>
      <c r="AB19" s="5">
        <f t="shared" si="1"/>
        <v>59.231071899224816</v>
      </c>
      <c r="AC19" s="5">
        <f t="shared" si="1"/>
        <v>40.213838350775198</v>
      </c>
      <c r="AD19" s="5">
        <f t="shared" ref="AD19:AI19" si="2">((AD4*3)+(AD5*4.5)+(AD6*7.5)+(AD7*10)+(AD8*10)+(AD10*10)+(AD11*17.5)+(AD14*25)+(AD16*32.5)+(AD17*20))</f>
        <v>44.040017393410857</v>
      </c>
      <c r="AE19" s="5">
        <f t="shared" si="2"/>
        <v>40.676543677325583</v>
      </c>
      <c r="AF19" s="5">
        <f t="shared" si="2"/>
        <v>33.670056395348844</v>
      </c>
      <c r="AG19" s="5">
        <f t="shared" si="2"/>
        <v>26.219854360465114</v>
      </c>
      <c r="AH19" s="5">
        <f t="shared" si="2"/>
        <v>28.699687406015038</v>
      </c>
      <c r="AI19" s="5">
        <f t="shared" si="2"/>
        <v>22.276715836466163</v>
      </c>
      <c r="AJ19" s="5">
        <f>((AJ4*3)+(AJ5*4.5)+(AJ6*7.5)+(AJ7*10)+(AJ8*10)+(AJ10*10)+(AJ11*10)+(AJ12*12.5)+(AJ14*10)+(AJ15*12.5)+(AJ16*30)+(AJ17*20))</f>
        <v>30.946867293233076</v>
      </c>
      <c r="AK19" s="5">
        <f>((AK4*3)+(AK5*4.5)+(AK6*7.5)+(AK7*10)+(AK8*10)+(AK10*10)+(AK11*10)+(AK12*12.5)+(AK14*10)+(AK15*12.5)+(AK16*30)+(AK17*20))</f>
        <v>25.766595465225567</v>
      </c>
      <c r="AL19" s="5">
        <f>((AL4*3)+(AL5*4.5)+(AL6*7.5)+(AL7*10)+(AL8*10)+(AL10*10)+(AL11*17.5)+(AL14*25)+(AL16*32.5)+(AL17*20))</f>
        <v>41.205758507751945</v>
      </c>
      <c r="AM19" s="5">
        <f>((AM4*3)+(AM5*4.5)+(AM6*7.5)+(AM7*10)+(AM8*10)+(AM10*10)+(AM11*17.5)+(AM14*25)+(AM16*32.5)+(AM17*20))</f>
        <v>35.460571482558137</v>
      </c>
      <c r="AN19" s="5">
        <f>((AN4*3)+(AN5*4.5)+(AN6*7.5)+(AN7*10)+(AN8*10)+(AN10*10)+(AN11*17.5)+(AN14*25)+(AN16*32.5)+(AN17*20))</f>
        <v>22.967874534883723</v>
      </c>
      <c r="AO19" s="5">
        <f>((AO4*3)+(AO5*4.5)+(AO6*7.5)+(AO7*10)+(AO8*10)+(AO10*10)+(AO11*17.5)+(AO14*25)+(AO16*32.5)+(AO17*20))</f>
        <v>29.880057296511627</v>
      </c>
      <c r="AP19" s="5">
        <f>((AP5*7.5)+(AP6*7.5)+(AP7*10)+(AP8*10)+(AP10*10)+(AP11*17.5)+(AP14*25)+(AP16*32.5)+(AP17*20))</f>
        <v>0</v>
      </c>
      <c r="AQ19" s="5">
        <f>((AQ5*7.5)+(AQ6*7.5)+(AQ7*10)+(AQ8*10)+(AQ10*10)+(AQ11*10)+(AQ12*15)+(AQ15*20)+(AQ16*30)+(AQ17*20))</f>
        <v>0</v>
      </c>
      <c r="AR19" s="5">
        <f>((AR4*5.5)+(AR6*9.5)+(AR7*10)+(AR8*10)+(AR10*10)+(AR11*10)+(AR12*15)+(AR15*20)+(AR16*50))</f>
        <v>0</v>
      </c>
      <c r="AS19" s="5">
        <f>((AS4*5.5)+(AS6*9.5)+(AS7*10)+(AS8*10)+(AS10*10)+(AS11*10)+(AS12*15)+(AS15*20)+(AS16*50))</f>
        <v>0</v>
      </c>
      <c r="AT19" s="5">
        <f>((AT4*5.5)+(AT6*9.5)+(AT7*10)+(AT8*10)+(AT10*10)+(AT11*10)+(AT12*15)+(AT15*20)+(AT16*50))</f>
        <v>0</v>
      </c>
      <c r="AU19" s="5">
        <f>((AU4*5.5)+(AU6*9.5)+(AU7*10)+(AU8*10)+(AU10*10)+(AU11*10)+(AU12*15)+(AU15*20)+(AU16*50))</f>
        <v>0</v>
      </c>
      <c r="AV19" s="5">
        <f t="shared" ref="AV19:BA19" si="3">((AV4*3)+(AV5*4.5)+(AV6*7.5)+(AV7*10)+(AV8*10)+(AV10*10)+(AV11*17.5)+(AV14*25)+(AV16*32.5)+(AV17*20))</f>
        <v>0</v>
      </c>
      <c r="AW19" s="5">
        <f t="shared" si="3"/>
        <v>0</v>
      </c>
      <c r="AX19" s="5">
        <f>((AX4*3)+(AX5*4.5)+(AX6*7.5)+(AX7*10)+(AX8*10)+(AX10*10)+(AX11*17.5)+(AX14*25)+(AX16*32.5)+(AX17*20))</f>
        <v>0</v>
      </c>
      <c r="AY19" s="5">
        <f>((AY4*3)+(AY5*4.5)+(AY6*7.5)+(AY7*10)+(AY8*10)+(AY10*10)+(AY11*17.5)+(AY14*25)+(AY16*32.5)+(AY17*20))</f>
        <v>0</v>
      </c>
      <c r="AZ19" s="5">
        <f t="shared" si="3"/>
        <v>0</v>
      </c>
      <c r="BA19" s="5">
        <f t="shared" si="3"/>
        <v>0</v>
      </c>
    </row>
    <row r="21" spans="1:53" x14ac:dyDescent="0.2">
      <c r="A21" s="11" t="s">
        <v>18</v>
      </c>
      <c r="B21" s="5">
        <f t="shared" ref="B21:G21" si="4">((B4*3)+(B5*4.5)+(B6*7.5)+(B7*10)+(B8*10)+(B10*10)+(B11*5))</f>
        <v>16.056627906976743</v>
      </c>
      <c r="C21" s="5">
        <f t="shared" si="4"/>
        <v>10.872668459302322</v>
      </c>
      <c r="D21" s="5">
        <f t="shared" si="4"/>
        <v>15.149725775193799</v>
      </c>
      <c r="E21" s="5">
        <f t="shared" si="4"/>
        <v>8.0967357558139526</v>
      </c>
      <c r="F21" s="5">
        <f t="shared" si="4"/>
        <v>9.6899619186046504</v>
      </c>
      <c r="G21" s="5">
        <f t="shared" si="4"/>
        <v>6.4443106831395349</v>
      </c>
      <c r="H21" s="5">
        <f>((H4*3)+(H5*4.5)+(H6*7.5)+(H7*10)+(H8*10)+(H10*10)+(H11*5))</f>
        <v>16.44020290697674</v>
      </c>
      <c r="I21" s="5">
        <f>((I4*3)+(I5*4.5)+(I6*7.5)+(I7*10)+(I8*10)+(I10*10)+(I11*5))</f>
        <v>7.7822934593023287</v>
      </c>
      <c r="J21" s="5">
        <f>((J4*3)+(J5*4.5)+(J6*7.5)+(J7*10)+(J8*10)+(J10*10)+(J11*5))</f>
        <v>537.16058686046506</v>
      </c>
      <c r="K21" s="5">
        <f>((K4*3)+(K5*4.5)+(K6*7.5)+(K7*10)+(K8*10)+(K10*10)+(K11*5))</f>
        <v>109.91564581395343</v>
      </c>
      <c r="L21" s="5">
        <f t="shared" ref="L21:Q21" si="5">((L5*7.5)+(L6*7.5)+(L7*10)+(L8*10)+(L10*10)+(L11*5))</f>
        <v>76.982302161654133</v>
      </c>
      <c r="M21" s="5">
        <f t="shared" si="5"/>
        <v>21.707320136278195</v>
      </c>
      <c r="N21" s="5">
        <f t="shared" si="5"/>
        <v>154.14701879699251</v>
      </c>
      <c r="O21" s="5">
        <f t="shared" si="5"/>
        <v>39.881910831766916</v>
      </c>
      <c r="P21" s="5">
        <f t="shared" si="5"/>
        <v>12.457616541353383</v>
      </c>
      <c r="Q21" s="5">
        <f t="shared" si="5"/>
        <v>6.5267065319548898</v>
      </c>
      <c r="R21" s="5">
        <f>((R6*15)+(R7*10)+(R8*10)+(R10*10)+(R11*5))</f>
        <v>13.178077067669172</v>
      </c>
      <c r="S21" s="5">
        <f>((S6*15)+(S7*10)+(S8*10)+(S10*10)+(S11*5))</f>
        <v>4.7720765977443627</v>
      </c>
      <c r="T21" s="5">
        <f>((T4*3)+(T5*4.5)+(T6*7.5)+(T7*10)+(T8*10)+(T10*10)+(T11*5))</f>
        <v>20.462272810077522</v>
      </c>
      <c r="U21" s="5">
        <f>((U4*3)+(U5*4.5)+(U6*7.5)+(U7*10)+(U8*10)+(U10*10)+(U11*5))</f>
        <v>19.498431802325584</v>
      </c>
      <c r="V21" s="5">
        <f>((V4*4.5)+(V6*9.5)+(V7*10)+(V8*7.5)+(V9*5)+(V10*7.5)+(V11*5))</f>
        <v>14.807202131782951</v>
      </c>
      <c r="W21" s="5">
        <f>((W4*4.5)+(W6*9.5)+(W7*10)+(W8*7.5)+(W9*5)+(W10*7.5)+(W11*5))</f>
        <v>15.65234520348837</v>
      </c>
      <c r="X21" s="5">
        <f t="shared" ref="X21:AC21" si="6">((X4*3)+(X5*4.5)+(X6*7.5)+(X7*10)+(X8*10)+(X10*10)+(X11*5))</f>
        <v>32.471401162790698</v>
      </c>
      <c r="Y21" s="5">
        <f t="shared" si="6"/>
        <v>21.82899823643411</v>
      </c>
      <c r="Z21" s="5">
        <f t="shared" si="6"/>
        <v>49.098088178294574</v>
      </c>
      <c r="AA21" s="5">
        <f t="shared" si="6"/>
        <v>22.982810571705432</v>
      </c>
      <c r="AB21" s="5">
        <f t="shared" si="6"/>
        <v>45.836679941860467</v>
      </c>
      <c r="AC21" s="5">
        <f t="shared" si="6"/>
        <v>25.268478433139535</v>
      </c>
      <c r="AD21" s="5">
        <f t="shared" ref="AD21:AK21" si="7">((AD4*3)+(AD5*4.5)+(AD6*7.5)+(AD7*10)+(AD8*10)+(AD10*10)+(AD11*5))</f>
        <v>33.616378972868219</v>
      </c>
      <c r="AE21" s="5">
        <f t="shared" si="7"/>
        <v>23.576812936046508</v>
      </c>
      <c r="AF21" s="5">
        <f t="shared" si="7"/>
        <v>28.667826550387598</v>
      </c>
      <c r="AG21" s="5">
        <f t="shared" si="7"/>
        <v>16.752034011627902</v>
      </c>
      <c r="AH21" s="5">
        <f t="shared" si="7"/>
        <v>25.565793609022556</v>
      </c>
      <c r="AI21" s="5">
        <f t="shared" si="7"/>
        <v>14.93388312969925</v>
      </c>
      <c r="AJ21" s="5">
        <f t="shared" si="7"/>
        <v>27.907903477443607</v>
      </c>
      <c r="AK21" s="5">
        <f t="shared" si="7"/>
        <v>18.776326550751882</v>
      </c>
      <c r="AL21" s="5">
        <f>((AL4*3)+(AL5*4.5)+(AL6*7.5)+(AL7*10)+(AL8*10)+(AL10*10)+(AL11*5))</f>
        <v>28.182004825581402</v>
      </c>
      <c r="AM21" s="5">
        <f>((AM4*3)+(AM5*4.5)+(AM6*7.5)+(AM7*10)+(AM8*10)+(AM10*10)+(AM11*5))</f>
        <v>15.571353204941857</v>
      </c>
      <c r="AN21" s="5">
        <f>((AN4*3)+(AN5*4.5)+(AN6*7.5)+(AN7*10)+(AN8*10)+(AN10*10)+(AN11*5))</f>
        <v>17.827028682170546</v>
      </c>
      <c r="AO21" s="5">
        <f>((AO4*3)+(AO5*4.5)+(AO6*7.5)+(AO7*10)+(AO8*10)+(AO10*10)+(AO11*5))</f>
        <v>15.720741715116276</v>
      </c>
      <c r="AP21" s="5">
        <f>((AP5*7.5)+(AP6*7.5)+(AP7*10)+(AP8*10)+(AP10*10)+(AP11*5))</f>
        <v>0</v>
      </c>
      <c r="AQ21" s="5">
        <f>((AQ5*7.5)+(AQ6*7.5)+(AQ7*10)+(AQ8*10)+(AQ10*10)+(AQ11*5))</f>
        <v>0</v>
      </c>
      <c r="AR21" s="5">
        <f>((AR4*5.5)+(AR6*9.5)+(AR7*10)+(AR8*10)+(AR10*10)+(AR11*5))</f>
        <v>0</v>
      </c>
      <c r="AS21" s="5">
        <f>((AS4*5.5)+(AS6*9.5)+(AS7*10)+(AS8*10)+(AS10*10)+(AS11*5))</f>
        <v>0</v>
      </c>
      <c r="AT21" s="5">
        <f>((AT4*5.5)+(AT6*9.5)+(AT7*10)+(AT8*10)+(AT10*10)+(AT11*5))</f>
        <v>0</v>
      </c>
      <c r="AU21" s="5">
        <f>((AU4*5.5)+(AU6*9.5)+(AU7*10)+(AU8*10)+(AU10*10)+(AU11*5))</f>
        <v>0</v>
      </c>
      <c r="AV21" s="5">
        <f t="shared" ref="AV21:BA21" si="8">((AV4*3)+(AV5*4.5)+(AV6*7.5)+(AV7*10)+(AV8*10)+(AV10*10)+(AV11*5))</f>
        <v>0</v>
      </c>
      <c r="AW21" s="5">
        <f t="shared" si="8"/>
        <v>0</v>
      </c>
      <c r="AX21" s="5">
        <f>((AX4*3)+(AX5*4.5)+(AX6*7.5)+(AX7*10)+(AX8*10)+(AX10*10)+(AX11*5))</f>
        <v>0</v>
      </c>
      <c r="AY21" s="5">
        <f>((AY4*3)+(AY5*4.5)+(AY6*7.5)+(AY7*10)+(AY8*10)+(AY10*10)+(AY11*5))</f>
        <v>0</v>
      </c>
      <c r="AZ21" s="5">
        <f t="shared" si="8"/>
        <v>0</v>
      </c>
      <c r="BA21" s="5">
        <f t="shared" si="8"/>
        <v>0</v>
      </c>
    </row>
    <row r="23" spans="1:53" x14ac:dyDescent="0.2">
      <c r="E23" s="14"/>
      <c r="I23"/>
      <c r="AM23"/>
      <c r="AP23"/>
      <c r="AS23"/>
    </row>
    <row r="24" spans="1:53" x14ac:dyDescent="0.2">
      <c r="E24" s="14"/>
      <c r="I24"/>
      <c r="R24"/>
      <c r="V24" s="3"/>
      <c r="AD24" s="3"/>
      <c r="AL24" s="13"/>
      <c r="AM24" s="13"/>
      <c r="AP24"/>
      <c r="AS24"/>
      <c r="AW24"/>
    </row>
    <row r="25" spans="1:53" x14ac:dyDescent="0.2">
      <c r="E25" s="14"/>
      <c r="I25"/>
      <c r="R25"/>
      <c r="T25"/>
      <c r="V25" s="3"/>
      <c r="AD25" s="3"/>
      <c r="AL25" s="13"/>
      <c r="AM25" s="13"/>
      <c r="AP25"/>
      <c r="AS25"/>
      <c r="AW25"/>
    </row>
    <row r="26" spans="1:53" x14ac:dyDescent="0.2">
      <c r="E26" s="14"/>
      <c r="I26"/>
      <c r="R26"/>
      <c r="V26" s="3"/>
      <c r="AD26" s="3"/>
      <c r="AL26" s="13"/>
      <c r="AM26" s="13"/>
      <c r="AP26"/>
      <c r="AS26"/>
      <c r="AW26"/>
    </row>
    <row r="27" spans="1:53" x14ac:dyDescent="0.2">
      <c r="E27" s="14"/>
      <c r="I27"/>
      <c r="R27"/>
      <c r="V27" s="3"/>
      <c r="AD27" s="3"/>
      <c r="AL27" s="13"/>
      <c r="AM27" s="13"/>
      <c r="AP27"/>
      <c r="AS27"/>
      <c r="AW27"/>
    </row>
    <row r="28" spans="1:53" x14ac:dyDescent="0.2">
      <c r="E28" s="14"/>
      <c r="I28"/>
      <c r="R28"/>
      <c r="V28" s="3"/>
      <c r="AD28" s="3"/>
      <c r="AL28" s="13"/>
      <c r="AM28" s="13"/>
      <c r="AP28"/>
      <c r="AS28"/>
      <c r="AW28"/>
    </row>
    <row r="29" spans="1:53" x14ac:dyDescent="0.2">
      <c r="E29" s="14"/>
      <c r="I29"/>
      <c r="R29"/>
      <c r="V29" s="3"/>
      <c r="AD29" s="3"/>
      <c r="AL29" s="13"/>
      <c r="AM29" s="13"/>
      <c r="AP29"/>
      <c r="AS29"/>
      <c r="AW29"/>
    </row>
    <row r="30" spans="1:53" x14ac:dyDescent="0.2">
      <c r="E30" s="14"/>
      <c r="I30"/>
      <c r="R30"/>
      <c r="V30" s="3"/>
      <c r="AD30" s="3"/>
      <c r="AL30" s="13"/>
      <c r="AM30" s="13"/>
      <c r="AP30"/>
      <c r="AS30"/>
      <c r="AW30"/>
    </row>
    <row r="31" spans="1:53" x14ac:dyDescent="0.2">
      <c r="E31" s="14"/>
      <c r="I31"/>
      <c r="R31"/>
      <c r="V31" s="3"/>
      <c r="AD31" s="3"/>
      <c r="AL31" s="13"/>
      <c r="AM31" s="13"/>
      <c r="AP31"/>
      <c r="AS31"/>
      <c r="AW31"/>
    </row>
    <row r="32" spans="1:53" x14ac:dyDescent="0.2">
      <c r="E32" s="14"/>
      <c r="I32"/>
      <c r="R32"/>
      <c r="V32" s="3"/>
      <c r="Y32" s="3"/>
      <c r="AD32" s="3"/>
      <c r="AL32" s="13"/>
      <c r="AM32" s="13"/>
      <c r="AP32"/>
      <c r="AQ32"/>
      <c r="AW32"/>
    </row>
    <row r="33" spans="9:49" x14ac:dyDescent="0.2">
      <c r="I33"/>
      <c r="R33"/>
      <c r="V33" s="3"/>
      <c r="AA33" s="17"/>
      <c r="AD33" s="3"/>
      <c r="AK33"/>
      <c r="AL33" s="13"/>
      <c r="AM33" s="13"/>
      <c r="AO33"/>
      <c r="AP33"/>
      <c r="AQ33" s="7"/>
      <c r="AR33"/>
      <c r="AW33"/>
    </row>
    <row r="34" spans="9:49" x14ac:dyDescent="0.2">
      <c r="R34"/>
      <c r="AA34" s="18"/>
      <c r="AD34" s="3"/>
      <c r="AE34" s="16"/>
      <c r="AF34" s="19"/>
      <c r="AK34"/>
      <c r="AL34" s="21"/>
      <c r="AQ34"/>
      <c r="AR34"/>
    </row>
    <row r="35" spans="9:49" x14ac:dyDescent="0.2">
      <c r="R35"/>
      <c r="AK35"/>
      <c r="AL35" s="21"/>
    </row>
    <row r="36" spans="9:49" x14ac:dyDescent="0.2">
      <c r="AK36"/>
      <c r="AL36" s="21"/>
    </row>
    <row r="37" spans="9:49" x14ac:dyDescent="0.2">
      <c r="AK37"/>
      <c r="AL37" s="21"/>
    </row>
    <row r="38" spans="9:49" x14ac:dyDescent="0.2">
      <c r="AK38"/>
      <c r="AL38" s="21"/>
    </row>
    <row r="39" spans="9:49" x14ac:dyDescent="0.2">
      <c r="AK39"/>
      <c r="AL39" s="21"/>
    </row>
    <row r="40" spans="9:49" x14ac:dyDescent="0.2">
      <c r="AK40"/>
      <c r="AL40" s="21"/>
    </row>
    <row r="41" spans="9:49" x14ac:dyDescent="0.2">
      <c r="AK41"/>
      <c r="AL41" s="21"/>
    </row>
    <row r="42" spans="9:49" x14ac:dyDescent="0.2">
      <c r="AK42"/>
      <c r="AL42" s="21"/>
    </row>
  </sheetData>
  <phoneticPr fontId="3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tabSelected="1" workbookViewId="0">
      <selection activeCell="E9" sqref="E9"/>
    </sheetView>
  </sheetViews>
  <sheetFormatPr defaultRowHeight="12.75" x14ac:dyDescent="0.2"/>
  <sheetData>
    <row r="2" spans="1:1" x14ac:dyDescent="0.2">
      <c r="A2" s="6">
        <v>42684</v>
      </c>
    </row>
    <row r="4" spans="1:1" x14ac:dyDescent="0.2">
      <c r="A4" t="s">
        <v>153</v>
      </c>
    </row>
    <row r="5" spans="1:1" x14ac:dyDescent="0.2">
      <c r="A5" s="7" t="s">
        <v>148</v>
      </c>
    </row>
    <row r="6" spans="1:1" x14ac:dyDescent="0.2">
      <c r="A6" s="7" t="s">
        <v>149</v>
      </c>
    </row>
    <row r="7" spans="1:1" x14ac:dyDescent="0.2">
      <c r="A7" s="7" t="s">
        <v>150</v>
      </c>
    </row>
    <row r="8" spans="1:1" x14ac:dyDescent="0.2">
      <c r="A8" s="7" t="s">
        <v>151</v>
      </c>
    </row>
    <row r="10" spans="1:1" x14ac:dyDescent="0.2">
      <c r="A10" s="7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75" workbookViewId="0">
      <pane ySplit="5" topLeftCell="A6" activePane="bottomLeft" state="frozen"/>
      <selection pane="bottomLeft" activeCell="G34" sqref="G34"/>
    </sheetView>
  </sheetViews>
  <sheetFormatPr defaultRowHeight="12.75" x14ac:dyDescent="0.2"/>
  <cols>
    <col min="1" max="1" width="9.7109375" style="6" customWidth="1"/>
    <col min="2" max="2" width="8.7109375" style="20" customWidth="1"/>
    <col min="3" max="3" width="14.42578125" customWidth="1"/>
    <col min="4" max="4" width="9.28515625" style="16" customWidth="1"/>
    <col min="5" max="5" width="9.28515625" style="25" customWidth="1"/>
    <col min="6" max="6" width="9.28515625" style="27" customWidth="1"/>
    <col min="7" max="7" width="9.28515625" style="20" customWidth="1"/>
    <col min="8" max="8" width="10.7109375" style="9" customWidth="1"/>
    <col min="10" max="10" width="9.28515625" style="9" customWidth="1"/>
    <col min="11" max="11" width="9.28515625" style="5" customWidth="1"/>
  </cols>
  <sheetData>
    <row r="1" spans="1:22" x14ac:dyDescent="0.2">
      <c r="A1" s="6" t="s">
        <v>61</v>
      </c>
      <c r="G1" s="14"/>
      <c r="Q1" t="s">
        <v>22</v>
      </c>
    </row>
    <row r="2" spans="1:22" x14ac:dyDescent="0.2">
      <c r="A2" s="6" t="s">
        <v>4</v>
      </c>
      <c r="G2" s="14"/>
      <c r="Q2" t="s">
        <v>4</v>
      </c>
    </row>
    <row r="3" spans="1:22" x14ac:dyDescent="0.2">
      <c r="A3" s="6" t="s">
        <v>5</v>
      </c>
      <c r="G3" s="14"/>
      <c r="Q3" t="s">
        <v>5</v>
      </c>
    </row>
    <row r="4" spans="1:22" x14ac:dyDescent="0.2">
      <c r="A4" s="6" t="s">
        <v>6</v>
      </c>
      <c r="G4" s="14"/>
      <c r="H4" s="25" t="s">
        <v>19</v>
      </c>
      <c r="J4" s="25" t="s">
        <v>20</v>
      </c>
      <c r="Q4" t="s">
        <v>6</v>
      </c>
      <c r="U4" t="s">
        <v>23</v>
      </c>
    </row>
    <row r="5" spans="1:22" x14ac:dyDescent="0.2">
      <c r="A5" s="8" t="s">
        <v>7</v>
      </c>
      <c r="D5" s="9" t="s">
        <v>8</v>
      </c>
      <c r="E5" s="9" t="s">
        <v>0</v>
      </c>
      <c r="F5" s="16" t="s">
        <v>9</v>
      </c>
      <c r="G5" s="20" t="s">
        <v>66</v>
      </c>
      <c r="H5" s="25" t="s">
        <v>3</v>
      </c>
      <c r="I5" t="s">
        <v>66</v>
      </c>
      <c r="J5" s="25" t="s">
        <v>3</v>
      </c>
      <c r="K5" s="5" t="s">
        <v>66</v>
      </c>
      <c r="L5" s="23" t="s">
        <v>11</v>
      </c>
      <c r="Q5" t="s">
        <v>7</v>
      </c>
      <c r="R5" t="s">
        <v>8</v>
      </c>
      <c r="S5" t="s">
        <v>0</v>
      </c>
      <c r="T5" t="s">
        <v>24</v>
      </c>
      <c r="U5" t="s">
        <v>3</v>
      </c>
      <c r="V5" t="s">
        <v>11</v>
      </c>
    </row>
    <row r="6" spans="1:22" x14ac:dyDescent="0.2">
      <c r="B6" s="14"/>
      <c r="C6" s="3"/>
      <c r="D6" s="19"/>
      <c r="E6" s="16"/>
      <c r="F6" s="19"/>
      <c r="G6" s="24"/>
      <c r="M6" s="12"/>
    </row>
    <row r="7" spans="1:22" s="3" customFormat="1" x14ac:dyDescent="0.2">
      <c r="A7" s="35">
        <v>37999</v>
      </c>
      <c r="B7" s="14">
        <v>164212</v>
      </c>
      <c r="C7" s="4" t="s">
        <v>21</v>
      </c>
      <c r="D7" s="3">
        <v>188591</v>
      </c>
      <c r="E7" s="3">
        <v>1</v>
      </c>
      <c r="F7" s="16">
        <v>0.3211325581395349</v>
      </c>
      <c r="G7" s="13">
        <v>0.1970267441860464</v>
      </c>
      <c r="H7" s="19">
        <v>26.130187015503871</v>
      </c>
      <c r="I7" s="19">
        <v>25.366697965116277</v>
      </c>
      <c r="J7" s="19">
        <v>16.056627906976743</v>
      </c>
      <c r="K7" s="19">
        <v>10.872668459302322</v>
      </c>
      <c r="L7" s="24">
        <v>13</v>
      </c>
      <c r="M7" s="41"/>
      <c r="N7" s="19"/>
    </row>
    <row r="8" spans="1:22" x14ac:dyDescent="0.2">
      <c r="A8" s="6">
        <v>38027</v>
      </c>
      <c r="B8" s="14">
        <v>144000</v>
      </c>
      <c r="C8" s="4" t="s">
        <v>21</v>
      </c>
      <c r="D8" s="24">
        <v>260801</v>
      </c>
      <c r="E8" s="3">
        <v>1</v>
      </c>
      <c r="F8" s="16">
        <v>0.3865484496124032</v>
      </c>
      <c r="G8" s="13">
        <v>0.17797848837209285</v>
      </c>
      <c r="H8" s="19">
        <v>28.231572674418608</v>
      </c>
      <c r="I8" s="19">
        <v>20.254730232558138</v>
      </c>
      <c r="J8" s="19">
        <v>15.149725775193799</v>
      </c>
      <c r="K8" s="19">
        <v>8.0967357558139526</v>
      </c>
      <c r="L8" s="24">
        <v>41</v>
      </c>
      <c r="O8" s="12"/>
    </row>
    <row r="9" spans="1:22" x14ac:dyDescent="0.2">
      <c r="A9" s="6">
        <v>38034</v>
      </c>
      <c r="B9" s="14">
        <v>85200</v>
      </c>
      <c r="C9" s="4" t="s">
        <v>69</v>
      </c>
      <c r="D9" s="24">
        <v>263662</v>
      </c>
      <c r="E9" s="3">
        <v>1</v>
      </c>
      <c r="F9" s="16">
        <v>0.18000465116279066</v>
      </c>
      <c r="G9" s="13">
        <v>0.12587703488372098</v>
      </c>
      <c r="H9" s="19">
        <v>17.482951744186046</v>
      </c>
      <c r="I9" s="19">
        <v>15.339286700581393</v>
      </c>
      <c r="J9" s="19">
        <v>9.6899619186046504</v>
      </c>
      <c r="K9" s="19">
        <v>6.4443106831395349</v>
      </c>
      <c r="L9" s="24">
        <v>48</v>
      </c>
    </row>
    <row r="10" spans="1:22" x14ac:dyDescent="0.2">
      <c r="A10" s="6">
        <v>38065</v>
      </c>
      <c r="B10" s="14">
        <v>142600</v>
      </c>
      <c r="C10" s="4" t="s">
        <v>21</v>
      </c>
      <c r="D10" s="3">
        <v>260820</v>
      </c>
      <c r="E10" s="3">
        <v>1</v>
      </c>
      <c r="F10" s="16">
        <v>0.27950426356589142</v>
      </c>
      <c r="G10" s="13">
        <v>0.13994040697674426</v>
      </c>
      <c r="H10" s="19">
        <v>38.607269767441856</v>
      </c>
      <c r="I10" s="19">
        <v>21.824393023255826</v>
      </c>
      <c r="J10" s="19">
        <v>16.44020290697674</v>
      </c>
      <c r="K10" s="19">
        <v>7.7822934593023287</v>
      </c>
      <c r="L10" s="24">
        <v>79</v>
      </c>
      <c r="M10" s="41"/>
      <c r="N10" s="19"/>
      <c r="O10" s="24"/>
    </row>
    <row r="11" spans="1:22" x14ac:dyDescent="0.2">
      <c r="A11" s="6">
        <v>38083</v>
      </c>
      <c r="B11" s="14">
        <v>164837</v>
      </c>
      <c r="C11" s="4" t="s">
        <v>82</v>
      </c>
      <c r="D11" s="3">
        <v>260830</v>
      </c>
      <c r="E11" s="3">
        <v>1</v>
      </c>
      <c r="F11" s="16">
        <v>11.535777364341087</v>
      </c>
      <c r="G11" s="13">
        <v>2.2785809302325593</v>
      </c>
      <c r="H11" s="19">
        <v>668.84202193798455</v>
      </c>
      <c r="I11" s="19">
        <v>196.72796376453482</v>
      </c>
      <c r="J11" s="19">
        <v>537.16058686046506</v>
      </c>
      <c r="K11" s="19">
        <v>109.91564581395343</v>
      </c>
      <c r="L11" s="24">
        <v>97</v>
      </c>
      <c r="M11" s="41"/>
      <c r="N11" s="19"/>
      <c r="O11" s="24"/>
      <c r="Q11" s="12"/>
    </row>
    <row r="12" spans="1:22" x14ac:dyDescent="0.2">
      <c r="A12" s="6">
        <v>38095</v>
      </c>
      <c r="B12" s="14">
        <v>193700</v>
      </c>
      <c r="C12" s="4" t="s">
        <v>82</v>
      </c>
      <c r="D12" s="34">
        <v>272810</v>
      </c>
      <c r="E12" s="3">
        <v>3</v>
      </c>
      <c r="F12" s="56">
        <v>4.1534877819548877</v>
      </c>
      <c r="G12" s="52">
        <v>0.50290249060150394</v>
      </c>
      <c r="H12" s="19">
        <v>95.055788063909787</v>
      </c>
      <c r="I12" s="19">
        <v>84.235133106203008</v>
      </c>
      <c r="J12" s="19">
        <v>76.982302161654133</v>
      </c>
      <c r="K12" s="19">
        <v>21.707320136278195</v>
      </c>
      <c r="L12" s="24">
        <v>109</v>
      </c>
      <c r="Q12" s="12"/>
    </row>
    <row r="13" spans="1:22" x14ac:dyDescent="0.2">
      <c r="A13" s="6">
        <v>38101</v>
      </c>
      <c r="B13" s="14">
        <v>13600</v>
      </c>
      <c r="C13" s="4" t="s">
        <v>82</v>
      </c>
      <c r="D13" s="34">
        <v>272993</v>
      </c>
      <c r="E13" s="3">
        <v>4</v>
      </c>
      <c r="F13" s="56">
        <v>2.939391353383459</v>
      </c>
      <c r="G13" s="52">
        <v>0.44428195488721767</v>
      </c>
      <c r="H13" s="19">
        <v>198.24204981203007</v>
      </c>
      <c r="I13" s="19">
        <v>113.12215354793233</v>
      </c>
      <c r="J13" s="13">
        <v>154.14701879699251</v>
      </c>
      <c r="K13" s="19">
        <v>39.881910831766916</v>
      </c>
      <c r="L13" s="24">
        <v>115</v>
      </c>
      <c r="Q13" s="12"/>
    </row>
    <row r="14" spans="1:22" x14ac:dyDescent="0.2">
      <c r="A14" s="6">
        <v>38115</v>
      </c>
      <c r="B14" s="14">
        <v>105600</v>
      </c>
      <c r="C14" s="55" t="s">
        <v>82</v>
      </c>
      <c r="D14" s="24">
        <v>273665</v>
      </c>
      <c r="E14" s="3">
        <v>4</v>
      </c>
      <c r="F14" s="56">
        <v>0.20321804511278196</v>
      </c>
      <c r="G14" s="52">
        <v>7.825939849624064E-2</v>
      </c>
      <c r="H14" s="19">
        <v>39.732850563909771</v>
      </c>
      <c r="I14" s="19">
        <v>39.821398731203018</v>
      </c>
      <c r="J14" s="13">
        <v>12.457616541353383</v>
      </c>
      <c r="K14" s="19">
        <v>6.5267065319548898</v>
      </c>
      <c r="L14" s="24">
        <v>129</v>
      </c>
      <c r="N14" s="12"/>
    </row>
    <row r="15" spans="1:22" x14ac:dyDescent="0.2">
      <c r="A15" s="6">
        <v>38123</v>
      </c>
      <c r="B15" s="14">
        <v>22431</v>
      </c>
      <c r="C15" s="55" t="s">
        <v>82</v>
      </c>
      <c r="D15" s="3">
        <v>277018</v>
      </c>
      <c r="E15" s="3">
        <v>1</v>
      </c>
      <c r="F15" s="16"/>
      <c r="G15" s="19"/>
      <c r="H15" s="19">
        <v>18.195460526315788</v>
      </c>
      <c r="I15" s="19">
        <v>21.720463815789479</v>
      </c>
      <c r="J15" s="13">
        <v>13.178077067669172</v>
      </c>
      <c r="K15" s="19">
        <v>4.7720765977443627</v>
      </c>
      <c r="L15" s="24">
        <v>137</v>
      </c>
      <c r="N15" s="12"/>
    </row>
    <row r="16" spans="1:22" x14ac:dyDescent="0.2">
      <c r="A16" s="6">
        <v>38135</v>
      </c>
      <c r="B16" s="14">
        <v>132432</v>
      </c>
      <c r="C16" s="55" t="s">
        <v>101</v>
      </c>
      <c r="D16" s="3">
        <v>260831</v>
      </c>
      <c r="E16" s="3">
        <v>1</v>
      </c>
      <c r="F16" s="16">
        <v>0.62357232558139541</v>
      </c>
      <c r="G16" s="19">
        <v>0.41917539244186031</v>
      </c>
      <c r="H16" s="19">
        <v>23.781308275193805</v>
      </c>
      <c r="I16" s="19">
        <v>27.941027005813954</v>
      </c>
      <c r="J16" s="19">
        <v>20.462272810077522</v>
      </c>
      <c r="K16" s="19">
        <v>19.498431802325584</v>
      </c>
      <c r="L16" s="24">
        <v>149</v>
      </c>
    </row>
    <row r="17" spans="1:12" x14ac:dyDescent="0.2">
      <c r="A17" s="6">
        <v>38148</v>
      </c>
      <c r="B17" s="14">
        <v>190723</v>
      </c>
      <c r="C17" s="55" t="s">
        <v>82</v>
      </c>
      <c r="D17" s="3">
        <v>278265</v>
      </c>
      <c r="E17" s="3">
        <v>2</v>
      </c>
      <c r="F17" s="16">
        <v>0.39844224806201556</v>
      </c>
      <c r="G17" s="13">
        <v>0.36980494186046498</v>
      </c>
      <c r="H17" s="19">
        <v>22.185706395348841</v>
      </c>
      <c r="I17" s="19">
        <v>30.402323110465112</v>
      </c>
      <c r="J17" s="19">
        <v>14.807202131782951</v>
      </c>
      <c r="K17" s="19">
        <v>15.65234520348837</v>
      </c>
      <c r="L17" s="24">
        <v>162</v>
      </c>
    </row>
    <row r="18" spans="1:12" x14ac:dyDescent="0.2">
      <c r="A18" s="6">
        <v>38173</v>
      </c>
      <c r="B18" s="14">
        <v>224800</v>
      </c>
      <c r="C18" s="55" t="s">
        <v>112</v>
      </c>
      <c r="D18" s="17">
        <v>263450</v>
      </c>
      <c r="E18" s="3">
        <v>1</v>
      </c>
      <c r="F18" s="16">
        <v>0.26361627906976748</v>
      </c>
      <c r="G18" s="13">
        <v>0.11124069767441858</v>
      </c>
      <c r="H18" s="19">
        <v>50.012756782945736</v>
      </c>
      <c r="I18" s="19">
        <v>44.936015581395345</v>
      </c>
      <c r="J18" s="13">
        <v>32.471401162790698</v>
      </c>
      <c r="K18" s="19">
        <v>21.82899823643411</v>
      </c>
      <c r="L18" s="24">
        <v>187</v>
      </c>
    </row>
    <row r="19" spans="1:12" x14ac:dyDescent="0.2">
      <c r="A19" s="6">
        <v>38186</v>
      </c>
      <c r="B19" s="14">
        <v>22204</v>
      </c>
      <c r="C19" s="55" t="s">
        <v>112</v>
      </c>
      <c r="D19" s="3">
        <v>257822</v>
      </c>
      <c r="E19" s="3">
        <v>1</v>
      </c>
      <c r="F19" s="16">
        <v>0.25873449612403104</v>
      </c>
      <c r="G19" s="13">
        <v>5.6140503875968917E-2</v>
      </c>
      <c r="H19" s="19">
        <v>78.334531492248075</v>
      </c>
      <c r="I19" s="19">
        <v>45.540585382751949</v>
      </c>
      <c r="J19" s="13">
        <v>49.098088178294574</v>
      </c>
      <c r="K19" s="19">
        <v>22.982810571705432</v>
      </c>
      <c r="L19" s="24">
        <v>200</v>
      </c>
    </row>
    <row r="20" spans="1:12" x14ac:dyDescent="0.2">
      <c r="A20" s="6">
        <v>38198</v>
      </c>
      <c r="B20" s="14">
        <v>230733</v>
      </c>
      <c r="C20" s="55" t="s">
        <v>112</v>
      </c>
      <c r="D20" s="3">
        <v>269080</v>
      </c>
      <c r="E20" s="3">
        <v>1</v>
      </c>
      <c r="F20" s="16">
        <v>1.0758562015503876</v>
      </c>
      <c r="G20" s="13">
        <v>0.31199829844961235</v>
      </c>
      <c r="H20" s="19">
        <v>59.231071899224816</v>
      </c>
      <c r="I20" s="19">
        <v>40.213838350775198</v>
      </c>
      <c r="J20" s="13">
        <v>45.836679941860467</v>
      </c>
      <c r="K20" s="19">
        <v>25.268478433139535</v>
      </c>
      <c r="L20" s="24">
        <v>212</v>
      </c>
    </row>
    <row r="21" spans="1:12" x14ac:dyDescent="0.2">
      <c r="A21" s="6">
        <v>38217</v>
      </c>
      <c r="B21" s="14">
        <v>130417</v>
      </c>
      <c r="C21" s="55" t="s">
        <v>114</v>
      </c>
      <c r="D21" s="3">
        <v>260841</v>
      </c>
      <c r="E21" s="3">
        <v>1</v>
      </c>
      <c r="F21" s="16">
        <v>0.45791124031007746</v>
      </c>
      <c r="G21" s="13">
        <v>0.16062470930232564</v>
      </c>
      <c r="H21" s="19">
        <v>44.040017393410857</v>
      </c>
      <c r="I21" s="19">
        <v>40.676543677325583</v>
      </c>
      <c r="J21" s="19">
        <v>33.616378972868219</v>
      </c>
      <c r="K21" s="19">
        <v>23.576812936046508</v>
      </c>
      <c r="L21" s="24">
        <v>231</v>
      </c>
    </row>
    <row r="22" spans="1:12" x14ac:dyDescent="0.2">
      <c r="A22" s="6">
        <v>38245</v>
      </c>
      <c r="B22" s="14"/>
      <c r="C22" s="55" t="s">
        <v>114</v>
      </c>
      <c r="D22" s="3">
        <v>260860</v>
      </c>
      <c r="E22" s="3">
        <v>1</v>
      </c>
      <c r="F22" s="16">
        <v>0.46980503875969004</v>
      </c>
      <c r="G22" s="13">
        <v>0.25446366279069754</v>
      </c>
      <c r="H22" s="19">
        <v>33.670056395348844</v>
      </c>
      <c r="I22" s="19">
        <v>26.219854360465114</v>
      </c>
      <c r="J22" s="19">
        <v>28.667826550387598</v>
      </c>
      <c r="K22" s="24">
        <v>16.752034011627902</v>
      </c>
      <c r="L22" s="24">
        <v>259</v>
      </c>
    </row>
    <row r="23" spans="1:12" x14ac:dyDescent="0.2">
      <c r="A23" s="6">
        <v>38279</v>
      </c>
      <c r="B23" s="14">
        <v>1615</v>
      </c>
      <c r="C23" s="1" t="s">
        <v>82</v>
      </c>
      <c r="D23" s="59">
        <v>281510</v>
      </c>
      <c r="E23" s="62">
        <v>2</v>
      </c>
      <c r="F23" s="51">
        <v>0.61412142857142848</v>
      </c>
      <c r="G23" s="52">
        <v>0.30640178571428589</v>
      </c>
      <c r="H23" s="19">
        <v>28.699687406015038</v>
      </c>
      <c r="I23" s="19">
        <v>22.276715836466163</v>
      </c>
      <c r="J23" s="13">
        <v>25.565793609022556</v>
      </c>
      <c r="K23" s="19">
        <v>14.93388312969925</v>
      </c>
      <c r="L23" s="24">
        <v>293</v>
      </c>
    </row>
    <row r="24" spans="1:12" x14ac:dyDescent="0.2">
      <c r="A24" s="6">
        <v>38289</v>
      </c>
      <c r="B24" s="14">
        <v>441</v>
      </c>
      <c r="C24" s="1" t="s">
        <v>82</v>
      </c>
      <c r="D24" s="59">
        <v>281852</v>
      </c>
      <c r="E24" s="62">
        <v>3</v>
      </c>
      <c r="F24" s="51">
        <v>0.70570093984962412</v>
      </c>
      <c r="G24" s="52">
        <v>0.42552913533834591</v>
      </c>
      <c r="H24" s="19">
        <v>30.946867293233076</v>
      </c>
      <c r="I24" s="19">
        <v>25.766595465225567</v>
      </c>
      <c r="J24" s="13">
        <v>27.907903477443607</v>
      </c>
      <c r="K24" s="19">
        <v>18.776326550751882</v>
      </c>
      <c r="L24" s="24">
        <v>303</v>
      </c>
    </row>
    <row r="25" spans="1:12" x14ac:dyDescent="0.2">
      <c r="A25" s="35">
        <v>38306</v>
      </c>
      <c r="B25" s="14">
        <v>92902</v>
      </c>
      <c r="C25" s="1" t="s">
        <v>82</v>
      </c>
      <c r="D25" s="17">
        <v>279047</v>
      </c>
      <c r="E25" s="3">
        <v>5</v>
      </c>
      <c r="F25" s="16">
        <v>0.83</v>
      </c>
      <c r="G25" s="32"/>
      <c r="H25" s="19">
        <v>54.625</v>
      </c>
      <c r="I25" s="16"/>
      <c r="J25" s="13">
        <v>39.4</v>
      </c>
      <c r="K25" s="24"/>
      <c r="L25" s="24">
        <v>320</v>
      </c>
    </row>
    <row r="26" spans="1:12" x14ac:dyDescent="0.2">
      <c r="A26" s="6">
        <v>38314</v>
      </c>
      <c r="B26" s="14">
        <v>171212</v>
      </c>
      <c r="C26" s="1" t="s">
        <v>114</v>
      </c>
      <c r="D26" s="17">
        <v>260861</v>
      </c>
      <c r="E26" s="3">
        <v>1</v>
      </c>
      <c r="F26" s="16">
        <v>0.57160796511627909</v>
      </c>
      <c r="G26" s="13">
        <v>0.33850582848837218</v>
      </c>
      <c r="H26" s="19">
        <v>41.205758507751945</v>
      </c>
      <c r="I26" s="13">
        <v>35.460571482558137</v>
      </c>
      <c r="J26" s="13">
        <v>28.182004825581402</v>
      </c>
      <c r="K26" s="19">
        <v>15.571353204941857</v>
      </c>
      <c r="L26" s="24">
        <v>328</v>
      </c>
    </row>
    <row r="27" spans="1:12" x14ac:dyDescent="0.2">
      <c r="A27" s="6">
        <v>38337</v>
      </c>
      <c r="B27" s="14">
        <v>143845</v>
      </c>
      <c r="C27" s="1" t="s">
        <v>114</v>
      </c>
      <c r="D27" s="17">
        <v>260871</v>
      </c>
      <c r="E27" s="3">
        <v>1</v>
      </c>
      <c r="F27" s="16">
        <v>0.54116782945736452</v>
      </c>
      <c r="G27" s="13">
        <v>0.29740988372093002</v>
      </c>
      <c r="H27" s="19">
        <v>22.967874534883723</v>
      </c>
      <c r="I27" s="19">
        <v>29.880057296511627</v>
      </c>
      <c r="J27" s="19">
        <v>17.827028682170546</v>
      </c>
      <c r="K27" s="19">
        <v>15.720741715116276</v>
      </c>
      <c r="L27" s="24">
        <v>351</v>
      </c>
    </row>
    <row r="31" spans="1:12" x14ac:dyDescent="0.2">
      <c r="B31" s="14"/>
      <c r="C31" s="1"/>
      <c r="G31" s="32"/>
      <c r="H31" s="13"/>
      <c r="I31" s="19"/>
      <c r="J31" s="13"/>
      <c r="K31" s="24"/>
      <c r="L31" s="24"/>
    </row>
    <row r="71" spans="2:2" x14ac:dyDescent="0.2">
      <c r="B71" s="38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0"/>
  <sheetViews>
    <sheetView zoomScale="75" workbookViewId="0">
      <pane xSplit="5" ySplit="5" topLeftCell="L6" activePane="bottomRight" state="frozen"/>
      <selection pane="topRight" activeCell="D1" sqref="D1"/>
      <selection pane="bottomLeft" activeCell="A6" sqref="A6"/>
      <selection pane="bottomRight" activeCell="X20" sqref="X20"/>
    </sheetView>
  </sheetViews>
  <sheetFormatPr defaultRowHeight="12.75" x14ac:dyDescent="0.2"/>
  <cols>
    <col min="1" max="1" width="9.7109375" style="6" bestFit="1" customWidth="1"/>
    <col min="2" max="2" width="9.7109375" style="14" customWidth="1"/>
    <col min="3" max="3" width="15.28515625" style="1" customWidth="1"/>
    <col min="4" max="4" width="9.28515625" style="3" customWidth="1"/>
    <col min="6" max="6" width="9.28515625" style="16" customWidth="1"/>
    <col min="7" max="7" width="9.28515625" style="19" customWidth="1"/>
    <col min="8" max="8" width="9.28515625" style="13" customWidth="1"/>
    <col min="9" max="9" width="9.28515625" style="16" customWidth="1"/>
    <col min="10" max="10" width="9.28515625" style="13" customWidth="1"/>
    <col min="11" max="11" width="9.140625" style="3"/>
    <col min="12" max="12" width="10.5703125" style="24" customWidth="1"/>
    <col min="13" max="13" width="11.5703125" style="24" customWidth="1"/>
    <col min="14" max="14" width="9.28515625" style="22" customWidth="1"/>
    <col min="15" max="15" width="9.28515625" style="26" customWidth="1"/>
    <col min="16" max="17" width="9.28515625" style="16" customWidth="1"/>
    <col min="18" max="18" width="9.140625" style="13"/>
    <col min="22" max="24" width="9.28515625" style="9" customWidth="1"/>
    <col min="29" max="31" width="9.28515625" style="9" customWidth="1"/>
    <col min="34" max="34" width="9.28515625" style="3" customWidth="1"/>
    <col min="35" max="35" width="10.5703125" style="24" customWidth="1"/>
  </cols>
  <sheetData>
    <row r="1" spans="1:38" x14ac:dyDescent="0.2">
      <c r="A1" s="8" t="s">
        <v>61</v>
      </c>
      <c r="H1" s="16"/>
      <c r="I1" s="13"/>
      <c r="J1" s="16"/>
      <c r="K1" s="13"/>
      <c r="R1" s="16"/>
      <c r="S1" s="9" t="s">
        <v>32</v>
      </c>
      <c r="U1" s="9"/>
      <c r="V1"/>
      <c r="Y1" s="9"/>
      <c r="Z1" s="9" t="s">
        <v>32</v>
      </c>
      <c r="AA1" s="9"/>
      <c r="AB1" s="9"/>
      <c r="AC1"/>
      <c r="AF1" s="9"/>
    </row>
    <row r="2" spans="1:38" x14ac:dyDescent="0.2">
      <c r="A2" s="6" t="s">
        <v>38</v>
      </c>
      <c r="H2" s="16"/>
      <c r="I2" s="13"/>
      <c r="J2" s="16"/>
      <c r="K2" s="13"/>
      <c r="M2" s="22" t="s">
        <v>62</v>
      </c>
      <c r="N2" s="22" t="s">
        <v>41</v>
      </c>
      <c r="O2" s="26" t="s">
        <v>41</v>
      </c>
      <c r="R2" s="16"/>
      <c r="S2" s="9" t="s">
        <v>33</v>
      </c>
      <c r="U2" s="9" t="s">
        <v>29</v>
      </c>
      <c r="V2"/>
      <c r="Y2" s="9"/>
      <c r="Z2" s="9" t="s">
        <v>33</v>
      </c>
      <c r="AA2" s="9"/>
      <c r="AB2" s="9" t="s">
        <v>29</v>
      </c>
      <c r="AC2"/>
      <c r="AF2" s="9"/>
      <c r="AH2" s="22" t="s">
        <v>60</v>
      </c>
    </row>
    <row r="3" spans="1:38" x14ac:dyDescent="0.2">
      <c r="A3" s="6" t="s">
        <v>5</v>
      </c>
      <c r="H3" s="16"/>
      <c r="I3" s="13"/>
      <c r="J3" s="16"/>
      <c r="K3" s="13"/>
      <c r="M3" s="22" t="s">
        <v>51</v>
      </c>
      <c r="N3" s="22" t="s">
        <v>42</v>
      </c>
      <c r="O3" s="26" t="s">
        <v>42</v>
      </c>
      <c r="Q3" s="16" t="s">
        <v>37</v>
      </c>
      <c r="R3" s="16"/>
      <c r="S3" s="9" t="s">
        <v>34</v>
      </c>
      <c r="T3" s="9"/>
      <c r="U3" s="9" t="s">
        <v>35</v>
      </c>
      <c r="X3" s="9" t="s">
        <v>29</v>
      </c>
      <c r="Y3" s="9"/>
      <c r="Z3" s="9" t="s">
        <v>34</v>
      </c>
      <c r="AA3" s="9"/>
      <c r="AB3" s="9" t="s">
        <v>35</v>
      </c>
      <c r="AC3"/>
      <c r="AE3" s="9" t="s">
        <v>31</v>
      </c>
      <c r="AF3" s="9"/>
      <c r="AH3" s="22" t="s">
        <v>54</v>
      </c>
      <c r="AJ3" s="9"/>
      <c r="AK3" s="9" t="s">
        <v>146</v>
      </c>
      <c r="AL3" s="9"/>
    </row>
    <row r="4" spans="1:38" x14ac:dyDescent="0.2">
      <c r="A4" s="6" t="s">
        <v>6</v>
      </c>
      <c r="D4" s="22" t="s">
        <v>47</v>
      </c>
      <c r="H4" s="16" t="s">
        <v>19</v>
      </c>
      <c r="J4" s="16" t="s">
        <v>20</v>
      </c>
      <c r="K4" s="13"/>
      <c r="M4" s="22" t="s">
        <v>52</v>
      </c>
      <c r="N4" s="22" t="s">
        <v>39</v>
      </c>
      <c r="O4" s="26" t="s">
        <v>39</v>
      </c>
      <c r="Q4" s="16" t="s">
        <v>28</v>
      </c>
      <c r="R4" s="16"/>
      <c r="S4" s="9" t="s">
        <v>35</v>
      </c>
      <c r="T4" s="9"/>
      <c r="U4" s="9" t="s">
        <v>36</v>
      </c>
      <c r="X4" s="9" t="s">
        <v>30</v>
      </c>
      <c r="Y4" s="9"/>
      <c r="Z4" s="9" t="s">
        <v>35</v>
      </c>
      <c r="AA4" s="9"/>
      <c r="AB4" s="9" t="s">
        <v>36</v>
      </c>
      <c r="AC4"/>
      <c r="AE4" s="9" t="s">
        <v>30</v>
      </c>
      <c r="AF4" s="9"/>
      <c r="AJ4" s="9"/>
      <c r="AK4" s="9" t="s">
        <v>30</v>
      </c>
      <c r="AL4" s="9"/>
    </row>
    <row r="5" spans="1:38" s="22" customFormat="1" x14ac:dyDescent="0.2">
      <c r="A5" s="28" t="s">
        <v>7</v>
      </c>
      <c r="B5" s="23" t="s">
        <v>43</v>
      </c>
      <c r="C5" s="29" t="s">
        <v>44</v>
      </c>
      <c r="D5" s="22" t="s">
        <v>8</v>
      </c>
      <c r="E5" s="22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2" t="s">
        <v>46</v>
      </c>
      <c r="M5" s="22" t="s">
        <v>53</v>
      </c>
      <c r="N5" s="22" t="s">
        <v>45</v>
      </c>
      <c r="O5" s="26" t="s">
        <v>40</v>
      </c>
      <c r="P5" s="16" t="s">
        <v>25</v>
      </c>
      <c r="Q5" s="16" t="s">
        <v>26</v>
      </c>
      <c r="R5" s="16" t="s">
        <v>27</v>
      </c>
      <c r="T5" s="22" t="s">
        <v>25</v>
      </c>
      <c r="U5" s="22" t="s">
        <v>26</v>
      </c>
      <c r="V5" s="22" t="s">
        <v>27</v>
      </c>
      <c r="W5" s="22" t="s">
        <v>25</v>
      </c>
      <c r="X5" s="22" t="s">
        <v>26</v>
      </c>
      <c r="Y5" s="22" t="s">
        <v>27</v>
      </c>
      <c r="AA5" s="22" t="s">
        <v>25</v>
      </c>
      <c r="AB5" s="22" t="s">
        <v>26</v>
      </c>
      <c r="AC5" s="22" t="s">
        <v>27</v>
      </c>
      <c r="AD5" s="22" t="s">
        <v>25</v>
      </c>
      <c r="AE5" s="22" t="s">
        <v>26</v>
      </c>
      <c r="AF5" s="22" t="s">
        <v>27</v>
      </c>
      <c r="AI5" s="22" t="s">
        <v>46</v>
      </c>
      <c r="AJ5" s="22" t="s">
        <v>25</v>
      </c>
      <c r="AK5" s="22" t="s">
        <v>26</v>
      </c>
      <c r="AL5" s="22" t="s">
        <v>27</v>
      </c>
    </row>
    <row r="6" spans="1:38" x14ac:dyDescent="0.2">
      <c r="A6" s="35">
        <v>37999</v>
      </c>
      <c r="B6" s="14">
        <v>164212</v>
      </c>
      <c r="C6" s="4" t="s">
        <v>21</v>
      </c>
      <c r="D6" s="3">
        <v>188591</v>
      </c>
      <c r="E6">
        <v>1</v>
      </c>
      <c r="F6" s="13">
        <v>0.3211325581395349</v>
      </c>
      <c r="G6" s="13">
        <v>0.1970267441860464</v>
      </c>
      <c r="H6" s="16">
        <v>26.130187015503871</v>
      </c>
      <c r="I6" s="19">
        <v>25.366697965116277</v>
      </c>
      <c r="J6" s="19">
        <v>16.056627906976743</v>
      </c>
      <c r="K6" s="19">
        <v>10.872668459302322</v>
      </c>
      <c r="L6" s="24">
        <v>13</v>
      </c>
      <c r="M6" s="41">
        <v>94.537910474999961</v>
      </c>
      <c r="N6" s="19">
        <v>7.3964999999999996</v>
      </c>
      <c r="O6" s="3">
        <v>330.5</v>
      </c>
      <c r="P6" s="13">
        <v>5.0960000000000001</v>
      </c>
      <c r="Q6" s="13">
        <v>6.4160000000000004</v>
      </c>
      <c r="R6" s="13">
        <v>0.84549999999999992</v>
      </c>
      <c r="S6">
        <f>($E6)+(0.5*($E7-$E6))</f>
        <v>3</v>
      </c>
      <c r="T6">
        <f>($S6*P6)</f>
        <v>15.288</v>
      </c>
      <c r="U6">
        <f>($S6*Q6)</f>
        <v>19.248000000000001</v>
      </c>
      <c r="V6">
        <f>($S6*R6)</f>
        <v>2.5364999999999998</v>
      </c>
      <c r="W6" s="9">
        <f>SUM(T6:T15)</f>
        <v>892.95825000000002</v>
      </c>
      <c r="X6" s="9">
        <f>SUM(U6:U15)</f>
        <v>1076.01</v>
      </c>
      <c r="Y6" s="9">
        <f>SUM(V6:V15)</f>
        <v>116.28749999999999</v>
      </c>
      <c r="Z6">
        <f>($E6)+(0.5*($E7-$E6))</f>
        <v>3</v>
      </c>
      <c r="AA6">
        <f>($Z6*P6)</f>
        <v>15.288</v>
      </c>
      <c r="AB6">
        <f>($Z6*Q6)</f>
        <v>19.248000000000001</v>
      </c>
      <c r="AC6">
        <f>($Z6*R6)</f>
        <v>2.5364999999999998</v>
      </c>
      <c r="AD6" s="9">
        <f>SUM(AA6:AA12)</f>
        <v>237.93950000000001</v>
      </c>
      <c r="AE6" s="9">
        <f>SUM(AB6:AB12)</f>
        <v>312.86625000000004</v>
      </c>
      <c r="AF6" s="9">
        <f>SUM(AC6:AC12)</f>
        <v>36.083750000000002</v>
      </c>
      <c r="AH6" s="3">
        <v>31.193999999999999</v>
      </c>
      <c r="AI6" s="24">
        <v>13</v>
      </c>
      <c r="AJ6" t="s">
        <v>147</v>
      </c>
      <c r="AK6">
        <v>763.14374999999995</v>
      </c>
      <c r="AL6">
        <v>80.203749999999999</v>
      </c>
    </row>
    <row r="7" spans="1:38" x14ac:dyDescent="0.2">
      <c r="D7" s="3">
        <v>188592</v>
      </c>
      <c r="E7">
        <v>5</v>
      </c>
      <c r="F7" s="13">
        <v>0.3508670542635659</v>
      </c>
      <c r="G7" s="13">
        <v>0.23564912790697667</v>
      </c>
      <c r="H7" s="16"/>
      <c r="I7" s="19"/>
      <c r="J7" s="16"/>
      <c r="K7" s="24"/>
      <c r="M7" s="41"/>
      <c r="N7" s="19"/>
      <c r="O7" s="3"/>
      <c r="P7" s="13">
        <v>4.6895000000000007</v>
      </c>
      <c r="Q7" s="13">
        <v>6.0884999999999998</v>
      </c>
      <c r="R7" s="13">
        <v>0.70300000000000007</v>
      </c>
      <c r="S7">
        <f>(0.5*($E7-$E6))+(0.5*($E8-$E7))</f>
        <v>4.5</v>
      </c>
      <c r="T7">
        <f t="shared" ref="T7:T14" si="0">($S7*P7)</f>
        <v>21.102750000000004</v>
      </c>
      <c r="U7">
        <f t="shared" ref="U7:U14" si="1">($S7*Q7)</f>
        <v>27.398249999999997</v>
      </c>
      <c r="V7">
        <f t="shared" ref="V7:V14" si="2">($S7*R7)</f>
        <v>3.1635000000000004</v>
      </c>
      <c r="Y7" s="9"/>
      <c r="Z7">
        <f>(0.5*($E7-$E6))+(0.5*($E8-$E7))</f>
        <v>4.5</v>
      </c>
      <c r="AA7">
        <f t="shared" ref="AA7:AA12" si="3">($Z7*P7)</f>
        <v>21.102750000000004</v>
      </c>
      <c r="AB7">
        <f t="shared" ref="AB7:AB12" si="4">($Z7*Q7)</f>
        <v>27.398249999999997</v>
      </c>
      <c r="AC7">
        <f t="shared" ref="AC7:AC12" si="5">($Z7*R7)</f>
        <v>3.1635000000000004</v>
      </c>
      <c r="AF7" s="9"/>
      <c r="AI7" s="24">
        <v>41</v>
      </c>
      <c r="AJ7">
        <v>685.98</v>
      </c>
      <c r="AK7">
        <v>766.4537499999999</v>
      </c>
      <c r="AL7">
        <v>82.046250000000001</v>
      </c>
    </row>
    <row r="8" spans="1:38" x14ac:dyDescent="0.2">
      <c r="D8" s="3">
        <v>188593</v>
      </c>
      <c r="E8">
        <v>10</v>
      </c>
      <c r="F8" s="13">
        <v>0.32707945736434108</v>
      </c>
      <c r="G8" s="13">
        <v>0.2213337209302326</v>
      </c>
      <c r="I8" s="19"/>
      <c r="J8" s="16"/>
      <c r="K8" s="24"/>
      <c r="P8" s="13">
        <v>4.7195</v>
      </c>
      <c r="Q8" s="13">
        <v>6.6059999999999999</v>
      </c>
      <c r="R8" s="13">
        <v>0.76950000000000007</v>
      </c>
      <c r="S8">
        <f t="shared" ref="S8:S14" si="6">(0.5*($E8-$E7))+(0.5*($E9-$E8))</f>
        <v>7.5</v>
      </c>
      <c r="T8">
        <f t="shared" si="0"/>
        <v>35.396250000000002</v>
      </c>
      <c r="U8">
        <f t="shared" si="1"/>
        <v>49.545000000000002</v>
      </c>
      <c r="V8">
        <f t="shared" si="2"/>
        <v>5.7712500000000002</v>
      </c>
      <c r="Y8" s="9"/>
      <c r="Z8">
        <f>(0.5*($E8-$E7))+(0.5*($E9-$E8))</f>
        <v>7.5</v>
      </c>
      <c r="AA8">
        <f t="shared" si="3"/>
        <v>35.396250000000002</v>
      </c>
      <c r="AB8">
        <f t="shared" si="4"/>
        <v>49.545000000000002</v>
      </c>
      <c r="AC8">
        <f t="shared" si="5"/>
        <v>5.7712500000000002</v>
      </c>
      <c r="AF8" s="9"/>
      <c r="AI8" s="24">
        <v>48</v>
      </c>
      <c r="AJ8">
        <v>862.00125000000025</v>
      </c>
      <c r="AK8">
        <v>875.77375000000006</v>
      </c>
      <c r="AL8">
        <v>87.344999999999999</v>
      </c>
    </row>
    <row r="9" spans="1:38" x14ac:dyDescent="0.2">
      <c r="D9" s="3">
        <v>188594</v>
      </c>
      <c r="E9">
        <v>20</v>
      </c>
      <c r="F9" s="13">
        <v>0.32113255813953484</v>
      </c>
      <c r="G9" s="13">
        <v>0.21210174418604644</v>
      </c>
      <c r="H9" s="16"/>
      <c r="I9" s="19"/>
      <c r="J9" s="16"/>
      <c r="K9" s="24"/>
      <c r="M9" s="41"/>
      <c r="N9" s="19"/>
      <c r="O9" s="3"/>
      <c r="P9" s="13">
        <v>5.0914999999999999</v>
      </c>
      <c r="Q9" s="13">
        <v>6.3680000000000003</v>
      </c>
      <c r="R9" s="13">
        <v>0.71849999999999992</v>
      </c>
      <c r="S9">
        <f t="shared" si="6"/>
        <v>10</v>
      </c>
      <c r="T9">
        <f t="shared" si="0"/>
        <v>50.914999999999999</v>
      </c>
      <c r="U9">
        <f t="shared" si="1"/>
        <v>63.680000000000007</v>
      </c>
      <c r="V9">
        <f t="shared" si="2"/>
        <v>7.1849999999999987</v>
      </c>
      <c r="Y9" s="9"/>
      <c r="Z9">
        <f>(0.5*($E9-$E8))+(0.5*($E10-$E9))</f>
        <v>10</v>
      </c>
      <c r="AA9">
        <f t="shared" si="3"/>
        <v>50.914999999999999</v>
      </c>
      <c r="AB9">
        <f t="shared" si="4"/>
        <v>63.680000000000007</v>
      </c>
      <c r="AC9">
        <f t="shared" si="5"/>
        <v>7.1849999999999987</v>
      </c>
      <c r="AF9" s="9"/>
      <c r="AI9" s="24">
        <v>79</v>
      </c>
      <c r="AJ9">
        <v>645.54875000000004</v>
      </c>
      <c r="AK9">
        <v>659.09375</v>
      </c>
      <c r="AL9">
        <v>79.751249999999999</v>
      </c>
    </row>
    <row r="10" spans="1:38" x14ac:dyDescent="0.2">
      <c r="D10" s="3">
        <v>188595</v>
      </c>
      <c r="E10">
        <v>30</v>
      </c>
      <c r="F10" s="13">
        <v>0.3032918604651163</v>
      </c>
      <c r="G10" s="13">
        <v>0.20701831395348833</v>
      </c>
      <c r="H10" s="16"/>
      <c r="I10" s="19"/>
      <c r="J10" s="16"/>
      <c r="K10" s="24"/>
      <c r="P10" s="13">
        <v>3.9255</v>
      </c>
      <c r="Q10" s="13">
        <v>5.0585000000000004</v>
      </c>
      <c r="R10" s="13">
        <v>0.63200000000000001</v>
      </c>
      <c r="S10">
        <f t="shared" si="6"/>
        <v>10</v>
      </c>
      <c r="T10">
        <f t="shared" si="0"/>
        <v>39.255000000000003</v>
      </c>
      <c r="U10">
        <f t="shared" si="1"/>
        <v>50.585000000000008</v>
      </c>
      <c r="V10">
        <f t="shared" si="2"/>
        <v>6.32</v>
      </c>
      <c r="Y10" s="9"/>
      <c r="Z10">
        <f>(0.5*($E10-$E9))+(0.5*($E11-$E10))</f>
        <v>10</v>
      </c>
      <c r="AA10">
        <f t="shared" si="3"/>
        <v>39.255000000000003</v>
      </c>
      <c r="AB10">
        <f t="shared" si="4"/>
        <v>50.585000000000008</v>
      </c>
      <c r="AC10">
        <f t="shared" si="5"/>
        <v>6.32</v>
      </c>
      <c r="AF10" s="9"/>
      <c r="AI10" s="24">
        <v>97</v>
      </c>
      <c r="AJ10">
        <v>683.34875</v>
      </c>
      <c r="AK10">
        <v>650.21</v>
      </c>
      <c r="AL10">
        <v>79.657499999999999</v>
      </c>
    </row>
    <row r="11" spans="1:38" x14ac:dyDescent="0.2">
      <c r="D11" s="3">
        <v>188596</v>
      </c>
      <c r="E11">
        <v>40</v>
      </c>
      <c r="F11" s="13">
        <v>0.33897325581395343</v>
      </c>
      <c r="G11" s="13">
        <v>0.23226017441860458</v>
      </c>
      <c r="H11" s="16"/>
      <c r="I11" s="19"/>
      <c r="J11" s="16"/>
      <c r="K11" s="24"/>
      <c r="M11" s="41">
        <v>92.962108211098098</v>
      </c>
      <c r="N11" s="19">
        <v>7.2629999999999999</v>
      </c>
      <c r="O11" s="3">
        <v>324.5</v>
      </c>
      <c r="P11" s="13">
        <v>5.1340000000000003</v>
      </c>
      <c r="Q11" s="13">
        <v>7.165</v>
      </c>
      <c r="R11" s="13">
        <v>0.75150000000000006</v>
      </c>
      <c r="S11">
        <f t="shared" si="6"/>
        <v>10</v>
      </c>
      <c r="T11">
        <f t="shared" si="0"/>
        <v>51.34</v>
      </c>
      <c r="U11">
        <f t="shared" si="1"/>
        <v>71.650000000000006</v>
      </c>
      <c r="V11">
        <f t="shared" si="2"/>
        <v>7.5150000000000006</v>
      </c>
      <c r="Y11" s="9"/>
      <c r="Z11">
        <f>(0.5*($E11-$E10))+(0.5*($E12-$E11))</f>
        <v>10</v>
      </c>
      <c r="AA11">
        <f t="shared" si="3"/>
        <v>51.34</v>
      </c>
      <c r="AB11">
        <f t="shared" si="4"/>
        <v>71.650000000000006</v>
      </c>
      <c r="AC11">
        <f t="shared" si="5"/>
        <v>7.5150000000000006</v>
      </c>
      <c r="AF11" s="9"/>
      <c r="AH11" s="3">
        <v>31.263999999999999</v>
      </c>
      <c r="AI11" s="24">
        <v>109</v>
      </c>
      <c r="AJ11">
        <v>190.935</v>
      </c>
      <c r="AK11">
        <v>158.0025</v>
      </c>
      <c r="AL11">
        <v>46.387500000000003</v>
      </c>
    </row>
    <row r="12" spans="1:38" x14ac:dyDescent="0.2">
      <c r="D12" s="3">
        <v>188597</v>
      </c>
      <c r="E12">
        <v>50</v>
      </c>
      <c r="F12" s="13">
        <v>0.28545116279069765</v>
      </c>
      <c r="G12" s="13">
        <v>0.20947238372093019</v>
      </c>
      <c r="H12" s="16"/>
      <c r="I12" s="19"/>
      <c r="J12" s="16"/>
      <c r="K12" s="24"/>
      <c r="M12" s="41"/>
      <c r="N12" s="24"/>
      <c r="O12" s="41"/>
      <c r="P12" s="13">
        <v>4.9284999999999997</v>
      </c>
      <c r="Q12" s="13">
        <v>6.1520000000000001</v>
      </c>
      <c r="R12" s="13">
        <v>0.71849999999999992</v>
      </c>
      <c r="S12">
        <f t="shared" si="6"/>
        <v>17.5</v>
      </c>
      <c r="T12">
        <f t="shared" si="0"/>
        <v>86.248750000000001</v>
      </c>
      <c r="U12">
        <f t="shared" si="1"/>
        <v>107.66</v>
      </c>
      <c r="V12">
        <f t="shared" si="2"/>
        <v>12.573749999999999</v>
      </c>
      <c r="Y12" s="9"/>
      <c r="Z12">
        <f>(0.5*($E12-$E11))</f>
        <v>5</v>
      </c>
      <c r="AA12">
        <f t="shared" si="3"/>
        <v>24.642499999999998</v>
      </c>
      <c r="AB12">
        <f t="shared" si="4"/>
        <v>30.76</v>
      </c>
      <c r="AC12">
        <f t="shared" si="5"/>
        <v>3.5924999999999994</v>
      </c>
      <c r="AF12" s="9"/>
      <c r="AI12" s="24">
        <v>115</v>
      </c>
      <c r="AJ12">
        <v>209.465</v>
      </c>
      <c r="AK12">
        <v>155.28</v>
      </c>
      <c r="AL12">
        <v>54.496250000000003</v>
      </c>
    </row>
    <row r="13" spans="1:38" x14ac:dyDescent="0.2">
      <c r="D13" s="3">
        <v>188598</v>
      </c>
      <c r="E13">
        <v>75</v>
      </c>
      <c r="F13" s="13">
        <v>0.11299108527131785</v>
      </c>
      <c r="G13" s="13">
        <v>0.19802005813953485</v>
      </c>
      <c r="H13" s="16"/>
      <c r="I13" s="19"/>
      <c r="J13" s="16"/>
      <c r="K13" s="24"/>
      <c r="M13" s="41"/>
      <c r="N13" s="24"/>
      <c r="O13" s="41"/>
      <c r="P13" s="13">
        <v>6.9450000000000003</v>
      </c>
      <c r="Q13" s="13">
        <v>8.2195</v>
      </c>
      <c r="R13" s="13">
        <v>0.86399999999999999</v>
      </c>
      <c r="S13">
        <f t="shared" si="6"/>
        <v>25</v>
      </c>
      <c r="T13">
        <f t="shared" si="0"/>
        <v>173.625</v>
      </c>
      <c r="U13">
        <f t="shared" si="1"/>
        <v>205.48750000000001</v>
      </c>
      <c r="V13">
        <f t="shared" si="2"/>
        <v>21.6</v>
      </c>
      <c r="Y13" s="9"/>
      <c r="Z13">
        <v>0</v>
      </c>
      <c r="AC13"/>
      <c r="AF13" s="9"/>
      <c r="AI13" s="24">
        <v>129</v>
      </c>
      <c r="AJ13">
        <v>798.39750000000004</v>
      </c>
      <c r="AK13">
        <v>584.70500000000004</v>
      </c>
      <c r="AL13">
        <v>94.247500000000002</v>
      </c>
    </row>
    <row r="14" spans="1:38" x14ac:dyDescent="0.2">
      <c r="D14" s="3">
        <v>188599</v>
      </c>
      <c r="E14">
        <v>100</v>
      </c>
      <c r="F14" s="13">
        <v>7.4043333333333322E-2</v>
      </c>
      <c r="G14" s="13">
        <v>0.14550000000000002</v>
      </c>
      <c r="H14" s="16"/>
      <c r="I14" s="19"/>
      <c r="J14" s="16"/>
      <c r="K14" s="24"/>
      <c r="M14" s="41"/>
      <c r="N14" s="24"/>
      <c r="O14" s="24"/>
      <c r="P14" s="13">
        <v>7.9749999999999996</v>
      </c>
      <c r="Q14" s="13">
        <v>9.2364999999999995</v>
      </c>
      <c r="R14" s="13">
        <v>0.95700000000000007</v>
      </c>
      <c r="S14">
        <f t="shared" si="6"/>
        <v>32.5</v>
      </c>
      <c r="T14">
        <f t="shared" si="0"/>
        <v>259.1875</v>
      </c>
      <c r="U14">
        <f t="shared" si="1"/>
        <v>300.18624999999997</v>
      </c>
      <c r="V14">
        <f t="shared" si="2"/>
        <v>31.102500000000003</v>
      </c>
      <c r="Y14" s="9"/>
      <c r="Z14">
        <v>0</v>
      </c>
      <c r="AC14"/>
      <c r="AF14" s="9"/>
      <c r="AI14" s="24">
        <v>137</v>
      </c>
      <c r="AJ14">
        <v>877.17250000000001</v>
      </c>
      <c r="AK14">
        <v>105.99575</v>
      </c>
      <c r="AL14">
        <v>959.48799999999994</v>
      </c>
    </row>
    <row r="15" spans="1:38" x14ac:dyDescent="0.2">
      <c r="D15" s="3">
        <v>188600</v>
      </c>
      <c r="E15">
        <v>140</v>
      </c>
      <c r="F15" s="13">
        <v>6.3711705426356596E-2</v>
      </c>
      <c r="G15" s="13">
        <v>0.1098186627906977</v>
      </c>
      <c r="H15" s="16"/>
      <c r="I15" s="19"/>
      <c r="J15" s="16"/>
      <c r="K15" s="24"/>
      <c r="M15" s="41">
        <v>78.442645432918567</v>
      </c>
      <c r="N15" s="19">
        <v>5.9954999999999998</v>
      </c>
      <c r="O15" s="3">
        <v>267.5</v>
      </c>
      <c r="P15" s="13">
        <v>8.0299999999999994</v>
      </c>
      <c r="Q15" s="13">
        <v>9.0285000000000011</v>
      </c>
      <c r="R15" s="13">
        <v>0.92599999999999993</v>
      </c>
      <c r="S15">
        <f>(0.5*($E15-$E14))</f>
        <v>20</v>
      </c>
      <c r="T15">
        <f>($S15*P15)</f>
        <v>160.6</v>
      </c>
      <c r="U15">
        <f>($S15*Q15)</f>
        <v>180.57000000000002</v>
      </c>
      <c r="V15">
        <f>($S15*R15)</f>
        <v>18.52</v>
      </c>
      <c r="Y15" s="9"/>
      <c r="Z15">
        <v>0</v>
      </c>
      <c r="AC15"/>
      <c r="AF15" s="9"/>
      <c r="AH15" s="3">
        <v>32.765000000000001</v>
      </c>
      <c r="AI15" s="24">
        <v>149</v>
      </c>
      <c r="AJ15">
        <v>884.75250000000005</v>
      </c>
      <c r="AK15">
        <v>633.87</v>
      </c>
      <c r="AL15">
        <v>106.04</v>
      </c>
    </row>
    <row r="16" spans="1:38" x14ac:dyDescent="0.2">
      <c r="A16" s="6">
        <v>38022</v>
      </c>
      <c r="B16" s="14">
        <v>164500</v>
      </c>
      <c r="C16" s="1" t="s">
        <v>69</v>
      </c>
      <c r="D16" s="3">
        <v>-999999</v>
      </c>
      <c r="E16" t="s">
        <v>74</v>
      </c>
      <c r="F16" s="13" t="s">
        <v>78</v>
      </c>
      <c r="G16" s="13" t="s">
        <v>78</v>
      </c>
      <c r="H16" s="16"/>
      <c r="I16" s="19"/>
      <c r="J16" s="16"/>
      <c r="K16" s="24"/>
      <c r="M16" s="41"/>
      <c r="N16" s="19"/>
      <c r="O16" s="3"/>
      <c r="P16" s="13"/>
      <c r="Q16" s="13"/>
      <c r="V16"/>
      <c r="Y16" s="9"/>
      <c r="AC16"/>
      <c r="AF16" s="9"/>
      <c r="AI16" s="24">
        <v>162</v>
      </c>
      <c r="AJ16">
        <v>771.0787499999999</v>
      </c>
      <c r="AK16">
        <v>644.51250000000005</v>
      </c>
      <c r="AL16">
        <v>90.775000000000006</v>
      </c>
    </row>
    <row r="17" spans="1:38" x14ac:dyDescent="0.2">
      <c r="A17" s="6">
        <v>38027</v>
      </c>
      <c r="B17" s="14">
        <v>144000</v>
      </c>
      <c r="C17" s="4" t="s">
        <v>21</v>
      </c>
      <c r="D17" s="24">
        <v>260801</v>
      </c>
      <c r="E17">
        <v>1</v>
      </c>
      <c r="F17" s="13">
        <v>0.3865484496124032</v>
      </c>
      <c r="G17" s="13">
        <v>0.17797848837209285</v>
      </c>
      <c r="H17" s="16">
        <v>28.231572674418608</v>
      </c>
      <c r="I17" s="19">
        <v>20.254730232558138</v>
      </c>
      <c r="J17" s="19">
        <v>15.149725775193799</v>
      </c>
      <c r="K17" s="19">
        <v>8.0967357558139526</v>
      </c>
      <c r="L17" s="24">
        <v>41</v>
      </c>
      <c r="M17" s="24">
        <v>92.85</v>
      </c>
      <c r="N17" s="24">
        <v>7.8529999999999998</v>
      </c>
      <c r="O17" s="24">
        <v>350.5</v>
      </c>
      <c r="P17" s="13">
        <v>6.9020000000000001</v>
      </c>
      <c r="Q17" s="13">
        <v>7.9135</v>
      </c>
      <c r="R17" s="13">
        <v>0.82750000000000001</v>
      </c>
      <c r="S17">
        <f>($E17)+(0.5*($E18-$E17))</f>
        <v>3</v>
      </c>
      <c r="T17">
        <f t="shared" ref="T17:T78" si="7">($S17*P17)</f>
        <v>20.706</v>
      </c>
      <c r="U17">
        <f t="shared" ref="U17:U78" si="8">($S17*Q17)</f>
        <v>23.740500000000001</v>
      </c>
      <c r="V17">
        <f t="shared" ref="V17:V78" si="9">($S17*R17)</f>
        <v>2.4824999999999999</v>
      </c>
      <c r="W17" s="9">
        <f>SUM(T17:T26)</f>
        <v>983.70074999999997</v>
      </c>
      <c r="X17" s="9">
        <f>SUM(U17:U26)</f>
        <v>1140.8924999999999</v>
      </c>
      <c r="Y17" s="9">
        <f>SUM(V17:V26)</f>
        <v>122.20350000000001</v>
      </c>
      <c r="Z17">
        <f>($E17)+(0.5*($E18-$E17))</f>
        <v>3</v>
      </c>
      <c r="AA17">
        <f>($Z17*P17)</f>
        <v>20.706</v>
      </c>
      <c r="AB17">
        <f>($Z17*Q17)</f>
        <v>23.740500000000001</v>
      </c>
      <c r="AC17">
        <f t="shared" ref="AC17:AC23" si="10">($Z17*R17)</f>
        <v>2.4824999999999999</v>
      </c>
      <c r="AD17" s="9">
        <f>SUM(AA17:AA23)</f>
        <v>297.72075000000001</v>
      </c>
      <c r="AE17" s="9">
        <f>SUM(AB17:AB23)</f>
        <v>374.43874999999997</v>
      </c>
      <c r="AF17" s="9">
        <f>SUM(AC17:AC23)</f>
        <v>40.157249999999998</v>
      </c>
      <c r="AH17" s="3">
        <v>31.335000000000001</v>
      </c>
      <c r="AI17" s="24">
        <v>187</v>
      </c>
      <c r="AJ17">
        <v>1168.115</v>
      </c>
      <c r="AK17">
        <v>1102.8125</v>
      </c>
      <c r="AL17">
        <v>136.35124999999999</v>
      </c>
    </row>
    <row r="18" spans="1:38" x14ac:dyDescent="0.2">
      <c r="D18" s="34">
        <v>260802</v>
      </c>
      <c r="E18">
        <v>5</v>
      </c>
      <c r="F18" s="13">
        <v>0.29734496124031007</v>
      </c>
      <c r="G18" s="13">
        <v>0.16763633720930232</v>
      </c>
      <c r="H18" s="16"/>
      <c r="I18" s="19"/>
      <c r="J18" s="16"/>
      <c r="K18" s="19"/>
      <c r="N18" s="24"/>
      <c r="O18" s="41"/>
      <c r="P18" s="13">
        <v>4.8929999999999998</v>
      </c>
      <c r="Q18" s="13">
        <v>6.3010000000000002</v>
      </c>
      <c r="R18" s="13">
        <v>0.73299999999999998</v>
      </c>
      <c r="S18">
        <f>(0.5*($E18-$E17))+(0.5*($E19-$E18))</f>
        <v>4.5</v>
      </c>
      <c r="T18">
        <f t="shared" si="7"/>
        <v>22.0185</v>
      </c>
      <c r="U18">
        <f t="shared" si="8"/>
        <v>28.354500000000002</v>
      </c>
      <c r="V18">
        <f t="shared" si="9"/>
        <v>3.2984999999999998</v>
      </c>
      <c r="Y18" s="9"/>
      <c r="Z18">
        <f>(0.5*($E18-$E17))+(0.5*($E19-$E18))</f>
        <v>4.5</v>
      </c>
      <c r="AA18">
        <f t="shared" ref="AA18:AA23" si="11">($Z18*P18)</f>
        <v>22.0185</v>
      </c>
      <c r="AB18">
        <f t="shared" ref="AB18:AB23" si="12">($Z18*Q18)</f>
        <v>28.354500000000002</v>
      </c>
      <c r="AC18">
        <f t="shared" si="10"/>
        <v>3.2984999999999998</v>
      </c>
      <c r="AF18" s="9"/>
      <c r="AI18" s="24">
        <v>200</v>
      </c>
      <c r="AJ18">
        <v>781.1925</v>
      </c>
      <c r="AK18">
        <v>743.11874999999998</v>
      </c>
      <c r="AL18">
        <v>84.171250000000001</v>
      </c>
    </row>
    <row r="19" spans="1:38" x14ac:dyDescent="0.2">
      <c r="D19" s="24">
        <v>260803</v>
      </c>
      <c r="E19">
        <v>10</v>
      </c>
      <c r="F19" s="13">
        <v>0.33897325581395354</v>
      </c>
      <c r="G19" s="13">
        <v>0.12673517441860457</v>
      </c>
      <c r="I19" s="19"/>
      <c r="J19" s="16"/>
      <c r="K19" s="24"/>
      <c r="P19" s="13">
        <v>5.4264999999999999</v>
      </c>
      <c r="Q19" s="13">
        <v>6.9115000000000002</v>
      </c>
      <c r="R19" s="13">
        <v>0.76749999999999996</v>
      </c>
      <c r="S19">
        <f t="shared" ref="S19:S25" si="13">(0.5*($E19-$E18))+(0.5*($E20-$E19))</f>
        <v>7.5</v>
      </c>
      <c r="T19">
        <f t="shared" si="7"/>
        <v>40.698749999999997</v>
      </c>
      <c r="U19">
        <f t="shared" si="8"/>
        <v>51.83625</v>
      </c>
      <c r="V19">
        <f t="shared" si="9"/>
        <v>5.7562499999999996</v>
      </c>
      <c r="Y19" s="9"/>
      <c r="Z19">
        <f>(0.5*($E19-$E18))+(0.5*($E20-$E19))</f>
        <v>7.5</v>
      </c>
      <c r="AA19">
        <f t="shared" si="11"/>
        <v>40.698749999999997</v>
      </c>
      <c r="AB19">
        <f t="shared" si="12"/>
        <v>51.83625</v>
      </c>
      <c r="AC19">
        <f t="shared" si="10"/>
        <v>5.7562499999999996</v>
      </c>
      <c r="AF19" s="9"/>
      <c r="AI19" s="24">
        <v>212</v>
      </c>
      <c r="AJ19">
        <v>1052.4000000000001</v>
      </c>
      <c r="AK19">
        <v>909.38125000000002</v>
      </c>
      <c r="AL19">
        <v>105.70625</v>
      </c>
    </row>
    <row r="20" spans="1:38" x14ac:dyDescent="0.2">
      <c r="D20" s="34">
        <v>260804</v>
      </c>
      <c r="E20">
        <v>20</v>
      </c>
      <c r="F20" s="13">
        <v>0.30329186046511625</v>
      </c>
      <c r="G20" s="13">
        <v>0.16933081395348834</v>
      </c>
      <c r="H20" s="16"/>
      <c r="I20" s="19"/>
      <c r="J20" s="16"/>
      <c r="K20" s="24"/>
      <c r="N20" s="24"/>
      <c r="O20" s="41"/>
      <c r="P20" s="13">
        <v>6.016</v>
      </c>
      <c r="Q20" s="13">
        <v>7.5179999999999998</v>
      </c>
      <c r="R20" s="13">
        <v>0.8125</v>
      </c>
      <c r="S20">
        <f t="shared" si="13"/>
        <v>10</v>
      </c>
      <c r="T20">
        <f t="shared" si="7"/>
        <v>60.16</v>
      </c>
      <c r="U20">
        <f t="shared" si="8"/>
        <v>75.179999999999993</v>
      </c>
      <c r="V20">
        <f t="shared" si="9"/>
        <v>8.125</v>
      </c>
      <c r="Y20" s="9"/>
      <c r="Z20">
        <f>(0.5*($E20-$E19))+(0.5*($E21-$E20))</f>
        <v>10</v>
      </c>
      <c r="AA20">
        <f t="shared" si="11"/>
        <v>60.16</v>
      </c>
      <c r="AB20">
        <f t="shared" si="12"/>
        <v>75.179999999999993</v>
      </c>
      <c r="AC20">
        <f t="shared" si="10"/>
        <v>8.125</v>
      </c>
      <c r="AF20" s="9"/>
      <c r="AI20" s="24">
        <v>231</v>
      </c>
      <c r="AJ20">
        <v>862.93</v>
      </c>
      <c r="AK20">
        <v>866.43875000000003</v>
      </c>
      <c r="AL20">
        <v>106.66625000000001</v>
      </c>
    </row>
    <row r="21" spans="1:38" x14ac:dyDescent="0.2">
      <c r="D21" s="24">
        <v>260805</v>
      </c>
      <c r="E21">
        <v>30</v>
      </c>
      <c r="F21" s="13">
        <v>0.27950426356589153</v>
      </c>
      <c r="G21" s="13">
        <v>0.16255290697674413</v>
      </c>
      <c r="H21" s="16"/>
      <c r="I21" s="19"/>
      <c r="J21" s="16"/>
      <c r="K21" s="24"/>
      <c r="P21" s="13">
        <v>6.1825000000000001</v>
      </c>
      <c r="Q21" s="13">
        <v>7.7865000000000002</v>
      </c>
      <c r="R21" s="13">
        <v>0.82499999999999996</v>
      </c>
      <c r="S21">
        <f t="shared" si="13"/>
        <v>10</v>
      </c>
      <c r="T21">
        <f t="shared" si="7"/>
        <v>61.825000000000003</v>
      </c>
      <c r="U21">
        <f t="shared" si="8"/>
        <v>77.865000000000009</v>
      </c>
      <c r="V21">
        <f t="shared" si="9"/>
        <v>8.25</v>
      </c>
      <c r="Y21" s="9"/>
      <c r="Z21">
        <f>(0.5*($E21-$E20))+(0.5*($E22-$E21))</f>
        <v>10</v>
      </c>
      <c r="AA21">
        <f t="shared" si="11"/>
        <v>61.825000000000003</v>
      </c>
      <c r="AB21">
        <f t="shared" si="12"/>
        <v>77.865000000000009</v>
      </c>
      <c r="AC21">
        <f t="shared" si="10"/>
        <v>8.25</v>
      </c>
      <c r="AF21" s="9"/>
      <c r="AI21" s="24">
        <v>259</v>
      </c>
      <c r="AJ21">
        <v>931.72625000000005</v>
      </c>
      <c r="AK21">
        <v>942.37374999999986</v>
      </c>
      <c r="AL21">
        <v>108.3075</v>
      </c>
    </row>
    <row r="22" spans="1:38" x14ac:dyDescent="0.2">
      <c r="D22" s="34">
        <v>260806</v>
      </c>
      <c r="E22">
        <v>40</v>
      </c>
      <c r="F22" s="13">
        <v>0.29734496124031007</v>
      </c>
      <c r="G22" s="13">
        <v>0.17517383720930235</v>
      </c>
      <c r="H22" s="16"/>
      <c r="I22" s="19"/>
      <c r="J22" s="16"/>
      <c r="K22" s="24"/>
      <c r="M22" s="19">
        <v>95.1</v>
      </c>
      <c r="N22" s="24">
        <v>7.8740000000000006</v>
      </c>
      <c r="O22" s="24">
        <v>351.5</v>
      </c>
      <c r="P22" s="13">
        <v>6.1944999999999997</v>
      </c>
      <c r="Q22" s="13">
        <v>7.8469999999999995</v>
      </c>
      <c r="R22" s="13">
        <v>0.80249999999999999</v>
      </c>
      <c r="S22">
        <f t="shared" si="13"/>
        <v>10</v>
      </c>
      <c r="T22">
        <f t="shared" si="7"/>
        <v>61.944999999999993</v>
      </c>
      <c r="U22">
        <f t="shared" si="8"/>
        <v>78.47</v>
      </c>
      <c r="V22">
        <f t="shared" si="9"/>
        <v>8.0250000000000004</v>
      </c>
      <c r="Y22" s="9"/>
      <c r="Z22">
        <f>(0.5*($E22-$E21))+(0.5*($E23-$E22))</f>
        <v>10</v>
      </c>
      <c r="AA22">
        <f t="shared" si="11"/>
        <v>61.944999999999993</v>
      </c>
      <c r="AB22">
        <f t="shared" si="12"/>
        <v>78.47</v>
      </c>
      <c r="AC22">
        <f t="shared" si="10"/>
        <v>8.0250000000000004</v>
      </c>
      <c r="AF22" s="9"/>
      <c r="AH22" s="3">
        <v>31.483000000000001</v>
      </c>
      <c r="AI22" s="24">
        <v>293</v>
      </c>
      <c r="AJ22">
        <v>934.14474999999993</v>
      </c>
      <c r="AK22">
        <v>862.33199999999999</v>
      </c>
      <c r="AL22">
        <v>97.325749999999999</v>
      </c>
    </row>
    <row r="23" spans="1:38" x14ac:dyDescent="0.2">
      <c r="D23" s="24">
        <v>260807</v>
      </c>
      <c r="E23">
        <v>50</v>
      </c>
      <c r="F23" s="13">
        <v>0.26166356589147288</v>
      </c>
      <c r="G23" s="13">
        <v>0.15746947674418604</v>
      </c>
      <c r="H23" s="16"/>
      <c r="I23" s="19"/>
      <c r="J23" s="16"/>
      <c r="K23" s="24"/>
      <c r="N23" s="24"/>
      <c r="O23" s="41"/>
      <c r="P23" s="13">
        <v>6.0734999999999992</v>
      </c>
      <c r="Q23" s="13">
        <v>7.7985000000000007</v>
      </c>
      <c r="R23" s="13">
        <v>0.84399999999999997</v>
      </c>
      <c r="S23">
        <f t="shared" si="13"/>
        <v>17.5</v>
      </c>
      <c r="T23">
        <f t="shared" si="7"/>
        <v>106.28624999999998</v>
      </c>
      <c r="U23">
        <f t="shared" si="8"/>
        <v>136.47375000000002</v>
      </c>
      <c r="V23">
        <f t="shared" si="9"/>
        <v>14.77</v>
      </c>
      <c r="Y23" s="9"/>
      <c r="Z23">
        <f>(0.5*($E23-$E22))</f>
        <v>5</v>
      </c>
      <c r="AA23">
        <f t="shared" si="11"/>
        <v>30.367499999999996</v>
      </c>
      <c r="AB23">
        <f t="shared" si="12"/>
        <v>38.992500000000007</v>
      </c>
      <c r="AC23">
        <f t="shared" si="10"/>
        <v>4.22</v>
      </c>
      <c r="AF23" s="9"/>
      <c r="AI23" s="24">
        <v>303</v>
      </c>
      <c r="AJ23">
        <v>859.42975000000013</v>
      </c>
      <c r="AK23">
        <v>838.06899999999996</v>
      </c>
      <c r="AL23">
        <v>98.851249999999993</v>
      </c>
    </row>
    <row r="24" spans="1:38" x14ac:dyDescent="0.2">
      <c r="D24" s="34">
        <v>260808</v>
      </c>
      <c r="E24">
        <v>75</v>
      </c>
      <c r="F24" s="13">
        <v>0.17246007751937986</v>
      </c>
      <c r="G24" s="13">
        <v>0.15466482558139527</v>
      </c>
      <c r="H24" s="16"/>
      <c r="I24" s="19"/>
      <c r="J24" s="16"/>
      <c r="K24" s="24"/>
      <c r="N24" s="24"/>
      <c r="O24" s="41"/>
      <c r="P24" s="13">
        <v>6.8650000000000002</v>
      </c>
      <c r="Q24" s="13">
        <v>7.9079999999999995</v>
      </c>
      <c r="R24" s="13">
        <v>0.85149999999999992</v>
      </c>
      <c r="S24">
        <f t="shared" si="13"/>
        <v>25</v>
      </c>
      <c r="T24">
        <f t="shared" si="7"/>
        <v>171.625</v>
      </c>
      <c r="U24">
        <f t="shared" si="8"/>
        <v>197.7</v>
      </c>
      <c r="V24">
        <f t="shared" si="9"/>
        <v>21.287499999999998</v>
      </c>
      <c r="Y24" s="9"/>
      <c r="Z24">
        <v>0</v>
      </c>
      <c r="AC24"/>
      <c r="AF24" s="9"/>
      <c r="AI24" s="24">
        <v>320</v>
      </c>
      <c r="AJ24">
        <v>453.41250000000002</v>
      </c>
      <c r="AK24">
        <v>499.07499999999999</v>
      </c>
      <c r="AL24">
        <v>64.537499999999994</v>
      </c>
    </row>
    <row r="25" spans="1:38" x14ac:dyDescent="0.2">
      <c r="D25" s="24">
        <v>260809</v>
      </c>
      <c r="E25">
        <v>100</v>
      </c>
      <c r="F25" s="13">
        <v>0.1427255813953488</v>
      </c>
      <c r="G25" s="13">
        <v>0.13865494186046515</v>
      </c>
      <c r="H25" s="16"/>
      <c r="I25" s="19"/>
      <c r="J25" s="16"/>
      <c r="K25" s="24"/>
      <c r="N25" s="24"/>
      <c r="O25" s="41"/>
      <c r="P25" s="13">
        <v>6.9844999999999997</v>
      </c>
      <c r="Q25" s="13">
        <v>7.6210000000000004</v>
      </c>
      <c r="R25" s="13">
        <v>0.89349999999999996</v>
      </c>
      <c r="S25">
        <f t="shared" si="13"/>
        <v>32.5</v>
      </c>
      <c r="T25">
        <f t="shared" si="7"/>
        <v>226.99625</v>
      </c>
      <c r="U25">
        <f t="shared" si="8"/>
        <v>247.6825</v>
      </c>
      <c r="V25">
        <f t="shared" si="9"/>
        <v>29.03875</v>
      </c>
      <c r="Y25" s="9"/>
      <c r="Z25">
        <v>0</v>
      </c>
      <c r="AC25"/>
      <c r="AF25" s="9"/>
      <c r="AI25" s="24">
        <v>328</v>
      </c>
      <c r="AJ25">
        <v>545.625</v>
      </c>
      <c r="AK25">
        <v>588.36</v>
      </c>
      <c r="AL25">
        <v>76.023750000000007</v>
      </c>
    </row>
    <row r="26" spans="1:38" x14ac:dyDescent="0.2">
      <c r="D26" s="34">
        <v>260810</v>
      </c>
      <c r="E26">
        <v>140</v>
      </c>
      <c r="F26" s="13">
        <v>4.3048449612403103E-2</v>
      </c>
      <c r="G26" s="13">
        <v>9.0835988372093029E-2</v>
      </c>
      <c r="H26" s="16"/>
      <c r="I26" s="19"/>
      <c r="J26" s="16"/>
      <c r="K26" s="24"/>
      <c r="M26" s="19">
        <v>78.45</v>
      </c>
      <c r="N26" s="24">
        <v>5.7919999999999998</v>
      </c>
      <c r="O26" s="41">
        <v>258.5</v>
      </c>
      <c r="P26" s="13">
        <v>10.571999999999999</v>
      </c>
      <c r="Q26" s="13">
        <v>11.179500000000001</v>
      </c>
      <c r="R26" s="13">
        <v>1.0585</v>
      </c>
      <c r="S26">
        <f>(0.5*($E26-$E25))</f>
        <v>20</v>
      </c>
      <c r="T26">
        <f t="shared" si="7"/>
        <v>211.44</v>
      </c>
      <c r="U26">
        <f t="shared" si="8"/>
        <v>223.59000000000003</v>
      </c>
      <c r="V26">
        <f t="shared" si="9"/>
        <v>21.17</v>
      </c>
      <c r="Y26" s="9"/>
      <c r="Z26">
        <v>0</v>
      </c>
      <c r="AC26"/>
      <c r="AF26" s="9"/>
      <c r="AH26" s="3">
        <v>33.000999999999998</v>
      </c>
      <c r="AI26" s="24">
        <v>351</v>
      </c>
      <c r="AJ26">
        <v>684.67624999999998</v>
      </c>
      <c r="AK26">
        <v>736.3075</v>
      </c>
      <c r="AL26">
        <v>88.094999999999999</v>
      </c>
    </row>
    <row r="27" spans="1:38" x14ac:dyDescent="0.2">
      <c r="A27" s="6">
        <v>38034</v>
      </c>
      <c r="B27" s="14">
        <v>85200</v>
      </c>
      <c r="C27" s="1" t="s">
        <v>69</v>
      </c>
      <c r="D27" s="24">
        <v>263662</v>
      </c>
      <c r="E27">
        <v>1</v>
      </c>
      <c r="F27" s="19">
        <v>0.18000465116279066</v>
      </c>
      <c r="G27" s="13">
        <v>0.12587703488372098</v>
      </c>
      <c r="H27" s="16">
        <v>17.482951744186046</v>
      </c>
      <c r="I27" s="19">
        <v>15.339286700581393</v>
      </c>
      <c r="J27" s="19">
        <v>9.6899619186046504</v>
      </c>
      <c r="K27" s="19">
        <v>6.4443106831395349</v>
      </c>
      <c r="L27" s="24">
        <v>48</v>
      </c>
      <c r="N27" s="24"/>
      <c r="O27" s="41"/>
      <c r="P27" s="13">
        <v>6.7925000000000004</v>
      </c>
      <c r="Q27" s="13">
        <v>8.0384999999999991</v>
      </c>
      <c r="R27" s="13">
        <v>0.83950000000000002</v>
      </c>
      <c r="S27">
        <f>($E27)+(0.5*($E28-$E27))</f>
        <v>3</v>
      </c>
      <c r="T27">
        <f t="shared" si="7"/>
        <v>20.377500000000001</v>
      </c>
      <c r="U27">
        <f t="shared" si="8"/>
        <v>24.115499999999997</v>
      </c>
      <c r="V27">
        <f t="shared" si="9"/>
        <v>2.5185</v>
      </c>
      <c r="W27" s="9">
        <f>SUM(T27:T36)</f>
        <v>1204.1617500000002</v>
      </c>
      <c r="X27" s="9">
        <f>SUM(U27:U36)</f>
        <v>1282.8052500000001</v>
      </c>
      <c r="Y27" s="9">
        <f>SUM(V27:V36)</f>
        <v>130.98400000000001</v>
      </c>
      <c r="Z27">
        <f>($E27)+(0.5*($E28-$E27))</f>
        <v>3</v>
      </c>
      <c r="AA27">
        <f>($Z27*P27)</f>
        <v>20.377500000000001</v>
      </c>
      <c r="AB27">
        <f>($Z27*Q27)</f>
        <v>24.115499999999997</v>
      </c>
      <c r="AC27">
        <f t="shared" ref="AC27:AC33" si="14">($Z27*R27)</f>
        <v>2.5185</v>
      </c>
      <c r="AD27" s="9">
        <f>SUM(AA27:AA33)</f>
        <v>342.16049999999996</v>
      </c>
      <c r="AE27" s="9">
        <f>SUM(AB27:AB33)</f>
        <v>407.03150000000005</v>
      </c>
      <c r="AF27" s="9">
        <f>SUM(AC27:AC33)</f>
        <v>43.639000000000003</v>
      </c>
    </row>
    <row r="28" spans="1:38" x14ac:dyDescent="0.2">
      <c r="C28" s="1" t="s">
        <v>81</v>
      </c>
      <c r="D28" s="24">
        <v>263661</v>
      </c>
      <c r="E28">
        <v>5</v>
      </c>
      <c r="F28" s="19">
        <v>0.1938511627906977</v>
      </c>
      <c r="G28" s="13">
        <v>0.13420988372093029</v>
      </c>
      <c r="H28" s="16"/>
      <c r="I28" s="19"/>
      <c r="N28" s="24"/>
      <c r="O28" s="41"/>
      <c r="P28" s="13">
        <v>6.4640000000000004</v>
      </c>
      <c r="Q28" s="13">
        <v>7.6955</v>
      </c>
      <c r="R28" s="13">
        <v>0.83400000000000007</v>
      </c>
      <c r="S28">
        <f>(0.5*($E28-$E27))+(0.5*($E29-$E28))</f>
        <v>4.5</v>
      </c>
      <c r="T28">
        <f t="shared" si="7"/>
        <v>29.088000000000001</v>
      </c>
      <c r="U28">
        <f t="shared" si="8"/>
        <v>34.629750000000001</v>
      </c>
      <c r="V28">
        <f t="shared" si="9"/>
        <v>3.7530000000000001</v>
      </c>
      <c r="Y28" s="9"/>
      <c r="Z28">
        <f>(0.5*($E28-$E27))+(0.5*($E29-$E28))</f>
        <v>4.5</v>
      </c>
      <c r="AA28">
        <f t="shared" ref="AA28:AA33" si="15">($Z28*P28)</f>
        <v>29.088000000000001</v>
      </c>
      <c r="AB28">
        <f t="shared" ref="AB28:AB33" si="16">($Z28*Q28)</f>
        <v>34.629750000000001</v>
      </c>
      <c r="AC28">
        <f t="shared" si="14"/>
        <v>3.7530000000000001</v>
      </c>
      <c r="AF28" s="9"/>
    </row>
    <row r="29" spans="1:38" x14ac:dyDescent="0.2">
      <c r="D29" s="24">
        <v>263660</v>
      </c>
      <c r="E29">
        <v>10</v>
      </c>
      <c r="F29" s="19">
        <v>0.1921203488372093</v>
      </c>
      <c r="G29" s="13">
        <v>0.12055421511627906</v>
      </c>
      <c r="I29" s="19"/>
      <c r="N29" s="24"/>
      <c r="O29" s="41"/>
      <c r="P29" s="13">
        <v>6.9730000000000008</v>
      </c>
      <c r="Q29" s="13">
        <v>8.3774999999999995</v>
      </c>
      <c r="R29" s="13">
        <v>0.85799999999999998</v>
      </c>
      <c r="S29">
        <f t="shared" ref="S29:S35" si="17">(0.5*($E29-$E28))+(0.5*($E30-$E29))</f>
        <v>7.5</v>
      </c>
      <c r="T29">
        <f t="shared" si="7"/>
        <v>52.297500000000007</v>
      </c>
      <c r="U29">
        <f t="shared" si="8"/>
        <v>62.831249999999997</v>
      </c>
      <c r="V29">
        <f t="shared" si="9"/>
        <v>6.4349999999999996</v>
      </c>
      <c r="Y29" s="9"/>
      <c r="Z29">
        <f>(0.5*($E29-$E28))+(0.5*($E30-$E29))</f>
        <v>7.5</v>
      </c>
      <c r="AA29">
        <f t="shared" si="15"/>
        <v>52.297500000000007</v>
      </c>
      <c r="AB29">
        <f t="shared" si="16"/>
        <v>62.831249999999997</v>
      </c>
      <c r="AC29">
        <f t="shared" si="14"/>
        <v>6.4349999999999996</v>
      </c>
      <c r="AF29" s="9"/>
    </row>
    <row r="30" spans="1:38" x14ac:dyDescent="0.2">
      <c r="D30" s="24">
        <v>263659</v>
      </c>
      <c r="E30">
        <v>20</v>
      </c>
      <c r="F30" s="19">
        <v>0.20077441860465117</v>
      </c>
      <c r="G30" s="13">
        <v>0.10985755813953488</v>
      </c>
      <c r="H30" s="16"/>
      <c r="I30" s="19"/>
      <c r="N30" s="24"/>
      <c r="O30" s="41"/>
      <c r="P30" s="13">
        <v>6.4844999999999997</v>
      </c>
      <c r="Q30" s="13">
        <v>7.6669999999999998</v>
      </c>
      <c r="R30" s="13">
        <v>0.84599999999999997</v>
      </c>
      <c r="S30">
        <f t="shared" si="17"/>
        <v>10</v>
      </c>
      <c r="T30">
        <f t="shared" si="7"/>
        <v>64.844999999999999</v>
      </c>
      <c r="U30">
        <f t="shared" si="8"/>
        <v>76.67</v>
      </c>
      <c r="V30">
        <f t="shared" si="9"/>
        <v>8.4599999999999991</v>
      </c>
      <c r="Y30" s="9"/>
      <c r="Z30">
        <f>(0.5*($E30-$E29))+(0.5*($E31-$E30))</f>
        <v>10</v>
      </c>
      <c r="AA30">
        <f t="shared" si="15"/>
        <v>64.844999999999999</v>
      </c>
      <c r="AB30">
        <f t="shared" si="16"/>
        <v>76.67</v>
      </c>
      <c r="AC30">
        <f t="shared" si="14"/>
        <v>8.4599999999999991</v>
      </c>
      <c r="AF30" s="9"/>
    </row>
    <row r="31" spans="1:38" x14ac:dyDescent="0.2">
      <c r="D31" s="24">
        <v>263658</v>
      </c>
      <c r="E31">
        <v>30</v>
      </c>
      <c r="F31" s="19">
        <v>0.18000465116279069</v>
      </c>
      <c r="G31" s="13">
        <v>0.1258770348837209</v>
      </c>
      <c r="H31" s="16"/>
      <c r="I31" s="19"/>
      <c r="N31" s="24"/>
      <c r="O31" s="41"/>
      <c r="P31" s="13">
        <v>7.0139999999999993</v>
      </c>
      <c r="Q31" s="13">
        <v>8.3189999999999991</v>
      </c>
      <c r="R31" s="13">
        <v>0.92649999999999999</v>
      </c>
      <c r="S31">
        <f t="shared" si="17"/>
        <v>10</v>
      </c>
      <c r="T31">
        <f t="shared" si="7"/>
        <v>70.139999999999986</v>
      </c>
      <c r="U31">
        <f t="shared" si="8"/>
        <v>83.19</v>
      </c>
      <c r="V31">
        <f t="shared" si="9"/>
        <v>9.2650000000000006</v>
      </c>
      <c r="Y31" s="9"/>
      <c r="Z31">
        <f>(0.5*($E31-$E30))+(0.5*($E32-$E31))</f>
        <v>10</v>
      </c>
      <c r="AA31">
        <f t="shared" si="15"/>
        <v>70.139999999999986</v>
      </c>
      <c r="AB31">
        <f t="shared" si="16"/>
        <v>83.19</v>
      </c>
      <c r="AC31">
        <f t="shared" si="14"/>
        <v>9.2650000000000006</v>
      </c>
      <c r="AF31" s="9"/>
    </row>
    <row r="32" spans="1:38" x14ac:dyDescent="0.2">
      <c r="D32" s="24">
        <v>263657</v>
      </c>
      <c r="E32">
        <v>40</v>
      </c>
      <c r="F32" s="19">
        <v>0.20423604651162794</v>
      </c>
      <c r="G32" s="13">
        <v>0.15033139534883719</v>
      </c>
      <c r="H32" s="16"/>
      <c r="I32" s="19"/>
      <c r="N32" s="24"/>
      <c r="O32" s="41"/>
      <c r="P32" s="13">
        <v>7.0135000000000005</v>
      </c>
      <c r="Q32" s="13">
        <v>8.3544999999999998</v>
      </c>
      <c r="R32" s="13">
        <v>0.89050000000000007</v>
      </c>
      <c r="S32">
        <f t="shared" si="17"/>
        <v>10</v>
      </c>
      <c r="T32">
        <f t="shared" si="7"/>
        <v>70.135000000000005</v>
      </c>
      <c r="U32">
        <f t="shared" si="8"/>
        <v>83.545000000000002</v>
      </c>
      <c r="V32">
        <f t="shared" si="9"/>
        <v>8.9050000000000011</v>
      </c>
      <c r="Y32" s="9"/>
      <c r="Z32">
        <f>(0.5*($E32-$E31))+(0.5*($E33-$E32))</f>
        <v>10</v>
      </c>
      <c r="AA32">
        <f t="shared" si="15"/>
        <v>70.135000000000005</v>
      </c>
      <c r="AB32">
        <f t="shared" si="16"/>
        <v>83.545000000000002</v>
      </c>
      <c r="AC32">
        <f t="shared" si="14"/>
        <v>8.9050000000000011</v>
      </c>
      <c r="AF32" s="9"/>
    </row>
    <row r="33" spans="1:34" x14ac:dyDescent="0.2">
      <c r="D33" s="24">
        <v>263656</v>
      </c>
      <c r="E33">
        <v>50</v>
      </c>
      <c r="F33" s="19">
        <v>0.19731279069767446</v>
      </c>
      <c r="G33" s="13">
        <v>0.13958372093023247</v>
      </c>
      <c r="H33" s="16"/>
      <c r="I33" s="19"/>
      <c r="N33" s="24"/>
      <c r="O33" s="41"/>
      <c r="P33" s="13">
        <v>7.0555000000000003</v>
      </c>
      <c r="Q33" s="13">
        <v>8.41</v>
      </c>
      <c r="R33" s="13">
        <v>0.86050000000000004</v>
      </c>
      <c r="S33">
        <f t="shared" si="17"/>
        <v>17.5</v>
      </c>
      <c r="T33">
        <f t="shared" si="7"/>
        <v>123.47125000000001</v>
      </c>
      <c r="U33">
        <f t="shared" si="8"/>
        <v>147.17500000000001</v>
      </c>
      <c r="V33">
        <f t="shared" si="9"/>
        <v>15.05875</v>
      </c>
      <c r="Y33" s="9"/>
      <c r="Z33">
        <f>(0.5*($E33-$E32))</f>
        <v>5</v>
      </c>
      <c r="AA33">
        <f t="shared" si="15"/>
        <v>35.277500000000003</v>
      </c>
      <c r="AB33">
        <f t="shared" si="16"/>
        <v>42.05</v>
      </c>
      <c r="AC33">
        <f t="shared" si="14"/>
        <v>4.3025000000000002</v>
      </c>
      <c r="AF33" s="9"/>
    </row>
    <row r="34" spans="1:34" x14ac:dyDescent="0.2">
      <c r="D34" s="24">
        <v>263655</v>
      </c>
      <c r="E34">
        <v>75</v>
      </c>
      <c r="F34" s="19">
        <v>7.269418604651165E-2</v>
      </c>
      <c r="G34" s="13">
        <v>9.5300581395348832E-2</v>
      </c>
      <c r="H34" s="16"/>
      <c r="I34" s="19"/>
      <c r="N34" s="24"/>
      <c r="O34" s="41"/>
      <c r="P34" s="13">
        <v>7.5369999999999999</v>
      </c>
      <c r="Q34" s="13">
        <v>7.6694999999999993</v>
      </c>
      <c r="R34" s="13">
        <v>0.88200000000000001</v>
      </c>
      <c r="S34">
        <f t="shared" si="17"/>
        <v>25</v>
      </c>
      <c r="T34">
        <f t="shared" si="7"/>
        <v>188.42500000000001</v>
      </c>
      <c r="U34">
        <f t="shared" si="8"/>
        <v>191.73749999999998</v>
      </c>
      <c r="V34">
        <f t="shared" si="9"/>
        <v>22.05</v>
      </c>
      <c r="Y34" s="9"/>
      <c r="Z34">
        <v>0</v>
      </c>
      <c r="AC34"/>
      <c r="AF34" s="9"/>
    </row>
    <row r="35" spans="1:34" x14ac:dyDescent="0.2">
      <c r="D35" s="24">
        <v>263654</v>
      </c>
      <c r="E35">
        <v>100</v>
      </c>
      <c r="F35" s="19">
        <v>6.7501744186046528E-2</v>
      </c>
      <c r="G35" s="13">
        <v>7.8464825581395309E-2</v>
      </c>
      <c r="H35" s="16"/>
      <c r="I35" s="19"/>
      <c r="N35" s="24"/>
      <c r="O35" s="41"/>
      <c r="P35" s="13">
        <v>9.0010000000000012</v>
      </c>
      <c r="Q35" s="13">
        <v>9.1905000000000001</v>
      </c>
      <c r="R35" s="13">
        <v>0.95750000000000002</v>
      </c>
      <c r="S35">
        <f t="shared" si="17"/>
        <v>32.5</v>
      </c>
      <c r="T35">
        <f t="shared" si="7"/>
        <v>292.53250000000003</v>
      </c>
      <c r="U35">
        <f t="shared" si="8"/>
        <v>298.69125000000003</v>
      </c>
      <c r="V35">
        <f t="shared" si="9"/>
        <v>31.118750000000002</v>
      </c>
      <c r="Y35" s="9"/>
      <c r="Z35">
        <v>0</v>
      </c>
      <c r="AC35"/>
      <c r="AF35" s="9"/>
    </row>
    <row r="36" spans="1:34" x14ac:dyDescent="0.2">
      <c r="D36" s="24">
        <v>263653</v>
      </c>
      <c r="E36">
        <v>140</v>
      </c>
      <c r="F36" s="19">
        <v>6.5770930232558172E-2</v>
      </c>
      <c r="G36" s="13">
        <v>0.11087790697674416</v>
      </c>
      <c r="H36" s="16"/>
      <c r="I36" s="19"/>
      <c r="M36" s="41"/>
      <c r="N36" s="19"/>
      <c r="O36" s="24"/>
      <c r="P36" s="13">
        <v>14.6425</v>
      </c>
      <c r="Q36" s="13">
        <v>14.010999999999999</v>
      </c>
      <c r="R36" s="13">
        <v>1.171</v>
      </c>
      <c r="S36">
        <f>(0.5*($E36-$E35))</f>
        <v>20</v>
      </c>
      <c r="T36">
        <f t="shared" si="7"/>
        <v>292.85000000000002</v>
      </c>
      <c r="U36">
        <f t="shared" si="8"/>
        <v>280.21999999999997</v>
      </c>
      <c r="V36">
        <f t="shared" si="9"/>
        <v>23.42</v>
      </c>
      <c r="Y36" s="9"/>
      <c r="Z36">
        <v>0</v>
      </c>
      <c r="AC36"/>
      <c r="AF36" s="9"/>
    </row>
    <row r="37" spans="1:34" x14ac:dyDescent="0.2">
      <c r="A37" s="6">
        <v>38065</v>
      </c>
      <c r="B37" s="14">
        <v>142600</v>
      </c>
      <c r="C37" s="1" t="s">
        <v>21</v>
      </c>
      <c r="D37" s="3">
        <v>260820</v>
      </c>
      <c r="E37">
        <v>1</v>
      </c>
      <c r="F37" s="13">
        <v>0.27950426356589142</v>
      </c>
      <c r="G37" s="13">
        <v>0.13994040697674426</v>
      </c>
      <c r="H37" s="16">
        <v>38.607269767441856</v>
      </c>
      <c r="I37" s="19">
        <v>21.824393023255826</v>
      </c>
      <c r="J37" s="19">
        <v>16.44020290697674</v>
      </c>
      <c r="K37" s="19">
        <v>7.7822934593023287</v>
      </c>
      <c r="L37" s="24">
        <v>79</v>
      </c>
      <c r="M37" s="41">
        <v>93.7</v>
      </c>
      <c r="N37" s="19">
        <v>7.9580000000000002</v>
      </c>
      <c r="O37" s="24">
        <v>355.5</v>
      </c>
      <c r="P37" s="13">
        <v>7.16</v>
      </c>
      <c r="Q37" s="13">
        <v>7.8685</v>
      </c>
      <c r="R37" s="13">
        <v>0.88850000000000007</v>
      </c>
      <c r="S37">
        <f>($E37)+(0.5*($E38-$E37))</f>
        <v>3</v>
      </c>
      <c r="T37">
        <f t="shared" si="7"/>
        <v>21.48</v>
      </c>
      <c r="U37">
        <f t="shared" si="8"/>
        <v>23.605499999999999</v>
      </c>
      <c r="V37">
        <f t="shared" si="9"/>
        <v>2.6655000000000002</v>
      </c>
      <c r="W37" s="9">
        <f>SUM(T37:T46)</f>
        <v>1000.25725</v>
      </c>
      <c r="X37" s="9">
        <f>SUM(U37:U46)</f>
        <v>1041.90075</v>
      </c>
      <c r="Y37" s="9">
        <f>SUM(V37:V46)</f>
        <v>123.866</v>
      </c>
      <c r="Z37">
        <f>($E37)+(0.5*($E38-$E37))</f>
        <v>3</v>
      </c>
      <c r="AA37">
        <f>($Z37*P37)</f>
        <v>21.48</v>
      </c>
      <c r="AB37">
        <f>($Z37*Q37)</f>
        <v>23.605499999999999</v>
      </c>
      <c r="AC37">
        <f t="shared" ref="AC37:AC43" si="18">($Z37*R37)</f>
        <v>2.6655000000000002</v>
      </c>
      <c r="AD37" s="9">
        <f>SUM(AA37:AA43)</f>
        <v>354.70849999999996</v>
      </c>
      <c r="AE37" s="9">
        <f>SUM(AB37:AB43)</f>
        <v>382.80700000000002</v>
      </c>
      <c r="AF37" s="9">
        <f>SUM(AC37:AC43)</f>
        <v>44.114750000000001</v>
      </c>
      <c r="AH37" s="3">
        <v>31.538</v>
      </c>
    </row>
    <row r="38" spans="1:34" x14ac:dyDescent="0.2">
      <c r="D38" s="3">
        <v>260819</v>
      </c>
      <c r="E38">
        <v>5</v>
      </c>
      <c r="F38" s="13">
        <v>0.2854511627906976</v>
      </c>
      <c r="G38" s="13">
        <v>0.12655988372093036</v>
      </c>
      <c r="H38" s="16"/>
      <c r="I38" s="19"/>
      <c r="J38" s="16"/>
      <c r="K38" s="24"/>
      <c r="P38" s="13">
        <v>6.8254999999999999</v>
      </c>
      <c r="Q38" s="13">
        <v>7.2044999999999995</v>
      </c>
      <c r="R38" s="13">
        <v>0.83650000000000002</v>
      </c>
      <c r="S38">
        <f>(0.5*($E38-$E37))+(0.5*($E39-$E38))</f>
        <v>4.5</v>
      </c>
      <c r="T38">
        <f t="shared" si="7"/>
        <v>30.714749999999999</v>
      </c>
      <c r="U38">
        <f t="shared" si="8"/>
        <v>32.420249999999996</v>
      </c>
      <c r="V38">
        <f t="shared" si="9"/>
        <v>3.7642500000000001</v>
      </c>
      <c r="Y38" s="9"/>
      <c r="Z38">
        <f>(0.5*($E38-$E37))+(0.5*($E39-$E38))</f>
        <v>4.5</v>
      </c>
      <c r="AA38">
        <f t="shared" ref="AA38:AA43" si="19">($Z38*P38)</f>
        <v>30.714749999999999</v>
      </c>
      <c r="AB38">
        <f t="shared" ref="AB38:AB43" si="20">($Z38*Q38)</f>
        <v>32.420249999999996</v>
      </c>
      <c r="AC38">
        <f t="shared" si="18"/>
        <v>3.7642500000000001</v>
      </c>
      <c r="AF38" s="9"/>
    </row>
    <row r="39" spans="1:34" x14ac:dyDescent="0.2">
      <c r="D39" s="3">
        <v>260818</v>
      </c>
      <c r="E39">
        <v>10</v>
      </c>
      <c r="F39" s="13">
        <v>0.30329186046511625</v>
      </c>
      <c r="G39" s="13">
        <v>0.14671831395348855</v>
      </c>
      <c r="I39" s="19"/>
      <c r="J39" s="16"/>
      <c r="K39" s="24"/>
      <c r="N39" s="24"/>
      <c r="O39" s="41"/>
      <c r="P39" s="13">
        <v>7.0964999999999998</v>
      </c>
      <c r="Q39" s="13">
        <v>7.7225000000000001</v>
      </c>
      <c r="R39" s="13">
        <v>0.88200000000000001</v>
      </c>
      <c r="S39">
        <f t="shared" ref="S39:S45" si="21">(0.5*($E39-$E38))+(0.5*($E40-$E39))</f>
        <v>7.5</v>
      </c>
      <c r="T39">
        <f t="shared" si="7"/>
        <v>53.223749999999995</v>
      </c>
      <c r="U39">
        <f t="shared" si="8"/>
        <v>57.918750000000003</v>
      </c>
      <c r="V39">
        <f t="shared" si="9"/>
        <v>6.6150000000000002</v>
      </c>
      <c r="Y39" s="9"/>
      <c r="Z39">
        <f>(0.5*($E39-$E38))+(0.5*($E40-$E39))</f>
        <v>7.5</v>
      </c>
      <c r="AA39">
        <f t="shared" si="19"/>
        <v>53.223749999999995</v>
      </c>
      <c r="AB39">
        <f t="shared" si="20"/>
        <v>57.918750000000003</v>
      </c>
      <c r="AC39">
        <f t="shared" si="18"/>
        <v>6.6150000000000002</v>
      </c>
      <c r="AF39" s="9"/>
    </row>
    <row r="40" spans="1:34" x14ac:dyDescent="0.2">
      <c r="D40" s="3">
        <v>260817</v>
      </c>
      <c r="E40">
        <v>20</v>
      </c>
      <c r="F40" s="13">
        <v>0.37465465116279068</v>
      </c>
      <c r="G40" s="13">
        <v>0.15197703488372089</v>
      </c>
      <c r="H40" s="16"/>
      <c r="I40" s="19"/>
      <c r="J40" s="16"/>
      <c r="K40" s="24"/>
      <c r="P40" s="13">
        <v>7.1245000000000003</v>
      </c>
      <c r="Q40" s="13">
        <v>7.8529999999999998</v>
      </c>
      <c r="R40" s="13">
        <v>0.88450000000000006</v>
      </c>
      <c r="S40">
        <f t="shared" si="21"/>
        <v>10</v>
      </c>
      <c r="T40">
        <f t="shared" si="7"/>
        <v>71.245000000000005</v>
      </c>
      <c r="U40">
        <f t="shared" si="8"/>
        <v>78.53</v>
      </c>
      <c r="V40">
        <f t="shared" si="9"/>
        <v>8.8450000000000006</v>
      </c>
      <c r="Y40" s="9"/>
      <c r="Z40">
        <f>(0.5*($E40-$E39))+(0.5*($E41-$E40))</f>
        <v>10</v>
      </c>
      <c r="AA40">
        <f t="shared" si="19"/>
        <v>71.245000000000005</v>
      </c>
      <c r="AB40">
        <f t="shared" si="20"/>
        <v>78.53</v>
      </c>
      <c r="AC40">
        <f t="shared" si="18"/>
        <v>8.8450000000000006</v>
      </c>
      <c r="AF40" s="9"/>
    </row>
    <row r="41" spans="1:34" x14ac:dyDescent="0.2">
      <c r="D41" s="3">
        <v>260816</v>
      </c>
      <c r="E41">
        <v>30</v>
      </c>
      <c r="F41" s="13">
        <v>0.38060155038759691</v>
      </c>
      <c r="G41" s="13">
        <v>0.183821511627907</v>
      </c>
      <c r="H41" s="16"/>
      <c r="I41" s="19"/>
      <c r="J41" s="16"/>
      <c r="K41" s="24"/>
      <c r="M41" s="41"/>
      <c r="N41" s="19"/>
      <c r="O41" s="24"/>
      <c r="P41" s="13">
        <v>7.1974999999999998</v>
      </c>
      <c r="Q41" s="13">
        <v>7.9909999999999997</v>
      </c>
      <c r="R41" s="13">
        <v>0.89149999999999996</v>
      </c>
      <c r="S41">
        <f t="shared" si="21"/>
        <v>10</v>
      </c>
      <c r="T41">
        <f t="shared" si="7"/>
        <v>71.974999999999994</v>
      </c>
      <c r="U41">
        <f t="shared" si="8"/>
        <v>79.91</v>
      </c>
      <c r="V41">
        <f t="shared" si="9"/>
        <v>8.9149999999999991</v>
      </c>
      <c r="Y41" s="9"/>
      <c r="Z41">
        <f>(0.5*($E41-$E40))+(0.5*($E42-$E41))</f>
        <v>10</v>
      </c>
      <c r="AA41">
        <f t="shared" si="19"/>
        <v>71.974999999999994</v>
      </c>
      <c r="AB41">
        <f t="shared" si="20"/>
        <v>79.91</v>
      </c>
      <c r="AC41">
        <f t="shared" si="18"/>
        <v>8.9149999999999991</v>
      </c>
      <c r="AF41" s="9"/>
    </row>
    <row r="42" spans="1:34" x14ac:dyDescent="0.2">
      <c r="D42" s="3">
        <v>260815</v>
      </c>
      <c r="E42">
        <v>40</v>
      </c>
      <c r="F42" s="13">
        <v>0.30329186046511625</v>
      </c>
      <c r="G42" s="13">
        <v>0.1617933139534885</v>
      </c>
      <c r="H42" s="16"/>
      <c r="I42" s="19"/>
      <c r="J42" s="16"/>
      <c r="K42" s="24"/>
      <c r="M42" s="41">
        <v>93.15</v>
      </c>
      <c r="N42" s="19">
        <v>7.8940000000000001</v>
      </c>
      <c r="O42" s="24">
        <v>353</v>
      </c>
      <c r="P42" s="13">
        <v>7.056</v>
      </c>
      <c r="Q42" s="13">
        <v>7.4444999999999997</v>
      </c>
      <c r="R42" s="13">
        <v>0.88749999999999996</v>
      </c>
      <c r="S42">
        <f t="shared" si="21"/>
        <v>10</v>
      </c>
      <c r="T42">
        <f t="shared" si="7"/>
        <v>70.56</v>
      </c>
      <c r="U42">
        <f t="shared" si="8"/>
        <v>74.444999999999993</v>
      </c>
      <c r="V42">
        <f t="shared" si="9"/>
        <v>8.875</v>
      </c>
      <c r="Y42" s="9"/>
      <c r="Z42">
        <f>(0.5*($E42-$E41))+(0.5*($E43-$E42))</f>
        <v>10</v>
      </c>
      <c r="AA42">
        <f t="shared" si="19"/>
        <v>70.56</v>
      </c>
      <c r="AB42">
        <f t="shared" si="20"/>
        <v>74.444999999999993</v>
      </c>
      <c r="AC42">
        <f t="shared" si="18"/>
        <v>8.875</v>
      </c>
      <c r="AF42" s="9"/>
      <c r="AH42" s="3">
        <v>31.593</v>
      </c>
    </row>
    <row r="43" spans="1:34" x14ac:dyDescent="0.2">
      <c r="D43" s="3">
        <v>260814</v>
      </c>
      <c r="E43">
        <v>50</v>
      </c>
      <c r="F43" s="13">
        <v>0.29139806201550378</v>
      </c>
      <c r="G43" s="13">
        <v>0.14332936046511641</v>
      </c>
      <c r="H43" s="16"/>
      <c r="I43" s="19"/>
      <c r="J43" s="16"/>
      <c r="K43" s="24"/>
      <c r="N43" s="24"/>
      <c r="O43" s="41"/>
      <c r="P43" s="13">
        <v>7.1020000000000003</v>
      </c>
      <c r="Q43" s="13">
        <v>7.1955</v>
      </c>
      <c r="R43" s="13">
        <v>0.88700000000000001</v>
      </c>
      <c r="S43">
        <f t="shared" si="21"/>
        <v>17.5</v>
      </c>
      <c r="T43">
        <f t="shared" si="7"/>
        <v>124.28500000000001</v>
      </c>
      <c r="U43">
        <f t="shared" si="8"/>
        <v>125.92125</v>
      </c>
      <c r="V43">
        <f t="shared" si="9"/>
        <v>15.522500000000001</v>
      </c>
      <c r="Y43" s="9"/>
      <c r="Z43">
        <f>(0.5*($E43-$E42))</f>
        <v>5</v>
      </c>
      <c r="AA43">
        <f t="shared" si="19"/>
        <v>35.510000000000005</v>
      </c>
      <c r="AB43">
        <f t="shared" si="20"/>
        <v>35.977499999999999</v>
      </c>
      <c r="AC43">
        <f t="shared" si="18"/>
        <v>4.4350000000000005</v>
      </c>
      <c r="AF43" s="9"/>
    </row>
    <row r="44" spans="1:34" x14ac:dyDescent="0.2">
      <c r="D44" s="3">
        <v>260813</v>
      </c>
      <c r="E44">
        <v>75</v>
      </c>
      <c r="F44" s="13">
        <v>0.28545116279069765</v>
      </c>
      <c r="G44" s="13">
        <v>0.2019348837209303</v>
      </c>
      <c r="H44" s="16"/>
      <c r="I44" s="19"/>
      <c r="J44" s="16"/>
      <c r="K44" s="24"/>
      <c r="N44" s="24"/>
      <c r="O44" s="41"/>
      <c r="P44" s="13">
        <v>7.0369999999999999</v>
      </c>
      <c r="Q44" s="13">
        <v>7.12</v>
      </c>
      <c r="R44" s="13">
        <v>0.88200000000000001</v>
      </c>
      <c r="S44">
        <f t="shared" si="21"/>
        <v>25</v>
      </c>
      <c r="T44">
        <f t="shared" si="7"/>
        <v>175.92500000000001</v>
      </c>
      <c r="U44">
        <f t="shared" si="8"/>
        <v>178</v>
      </c>
      <c r="V44">
        <f t="shared" si="9"/>
        <v>22.05</v>
      </c>
      <c r="Y44" s="9"/>
      <c r="Z44">
        <v>0</v>
      </c>
      <c r="AC44"/>
      <c r="AF44" s="9"/>
    </row>
    <row r="45" spans="1:34" x14ac:dyDescent="0.2">
      <c r="D45" s="3">
        <v>260812</v>
      </c>
      <c r="E45">
        <v>100</v>
      </c>
      <c r="F45" s="13">
        <v>0.22598217054263564</v>
      </c>
      <c r="G45" s="13">
        <v>0.13976511627906985</v>
      </c>
      <c r="H45" s="16"/>
      <c r="I45" s="19"/>
      <c r="J45" s="16"/>
      <c r="K45" s="24"/>
      <c r="N45" s="24"/>
      <c r="O45" s="41"/>
      <c r="P45" s="13">
        <v>7.1455000000000002</v>
      </c>
      <c r="Q45" s="13">
        <v>7.0280000000000005</v>
      </c>
      <c r="R45" s="13">
        <v>0.87949999999999995</v>
      </c>
      <c r="S45">
        <f t="shared" si="21"/>
        <v>32.5</v>
      </c>
      <c r="T45">
        <f t="shared" si="7"/>
        <v>232.22875000000002</v>
      </c>
      <c r="U45">
        <f t="shared" si="8"/>
        <v>228.41000000000003</v>
      </c>
      <c r="V45">
        <f t="shared" si="9"/>
        <v>28.583749999999998</v>
      </c>
      <c r="Y45" s="9"/>
      <c r="Z45">
        <v>0</v>
      </c>
      <c r="AC45"/>
      <c r="AF45" s="9"/>
    </row>
    <row r="46" spans="1:34" x14ac:dyDescent="0.2">
      <c r="D46" s="3">
        <v>260811</v>
      </c>
      <c r="E46">
        <v>140</v>
      </c>
      <c r="F46" s="13">
        <v>0.20219457364341087</v>
      </c>
      <c r="G46" s="13">
        <v>0.1329872093023256</v>
      </c>
      <c r="H46" s="16"/>
      <c r="I46" s="19"/>
      <c r="J46" s="16"/>
      <c r="K46" s="24"/>
      <c r="M46" s="24">
        <v>92.05</v>
      </c>
      <c r="N46" s="24">
        <v>7.5220000000000002</v>
      </c>
      <c r="O46" s="41">
        <v>336</v>
      </c>
      <c r="P46" s="13">
        <v>7.431</v>
      </c>
      <c r="Q46" s="13">
        <v>8.1370000000000005</v>
      </c>
      <c r="R46" s="13">
        <v>0.90149999999999997</v>
      </c>
      <c r="S46">
        <f>(0.5*($E46-$E45))</f>
        <v>20</v>
      </c>
      <c r="T46">
        <f t="shared" si="7"/>
        <v>148.62</v>
      </c>
      <c r="U46">
        <f t="shared" si="8"/>
        <v>162.74</v>
      </c>
      <c r="V46">
        <f t="shared" si="9"/>
        <v>18.03</v>
      </c>
      <c r="Y46" s="9"/>
      <c r="Z46">
        <v>0</v>
      </c>
      <c r="AC46"/>
      <c r="AF46" s="9"/>
      <c r="AH46" s="3">
        <v>32.024000000000001</v>
      </c>
    </row>
    <row r="47" spans="1:34" x14ac:dyDescent="0.2">
      <c r="A47" s="6">
        <v>38083</v>
      </c>
      <c r="B47" s="14">
        <v>164837</v>
      </c>
      <c r="C47" s="1" t="s">
        <v>82</v>
      </c>
      <c r="D47" s="3">
        <v>260830</v>
      </c>
      <c r="E47">
        <v>1</v>
      </c>
      <c r="F47" s="13">
        <v>11.535777364341087</v>
      </c>
      <c r="G47" s="13">
        <v>2.2785809302325593</v>
      </c>
      <c r="H47" s="16">
        <v>668.84202193798455</v>
      </c>
      <c r="I47" s="19">
        <v>196.72796376453482</v>
      </c>
      <c r="J47" s="19">
        <v>537.16058686046506</v>
      </c>
      <c r="K47" s="19">
        <v>109.91564581395343</v>
      </c>
      <c r="L47" s="24">
        <v>97</v>
      </c>
      <c r="M47" s="41">
        <v>109.7</v>
      </c>
      <c r="N47" s="19">
        <v>9.0039999999999996</v>
      </c>
      <c r="O47" s="24">
        <v>402</v>
      </c>
      <c r="P47" s="13">
        <v>1.5925</v>
      </c>
      <c r="Q47" s="13">
        <v>2.665</v>
      </c>
      <c r="R47" s="13">
        <v>0.56999999999999995</v>
      </c>
      <c r="S47">
        <f>($E47)+(0.5*($E48-$E47))</f>
        <v>3</v>
      </c>
      <c r="T47">
        <f t="shared" si="7"/>
        <v>4.7774999999999999</v>
      </c>
      <c r="U47">
        <f t="shared" si="8"/>
        <v>7.9950000000000001</v>
      </c>
      <c r="V47">
        <f t="shared" si="9"/>
        <v>1.71</v>
      </c>
      <c r="W47" s="9">
        <f>SUM(T47:T56)</f>
        <v>795.48450000000003</v>
      </c>
      <c r="X47" s="9">
        <f>SUM(U47:U56)</f>
        <v>790.2835</v>
      </c>
      <c r="Y47" s="9">
        <f>SUM(V47:V56)</f>
        <v>109.92775</v>
      </c>
      <c r="Z47">
        <f>($E47)+(0.5*($E48-$E47))</f>
        <v>3</v>
      </c>
      <c r="AA47">
        <f>($Z47*P47)</f>
        <v>4.7774999999999999</v>
      </c>
      <c r="AB47">
        <f>($Z47*Q47)</f>
        <v>7.9950000000000001</v>
      </c>
      <c r="AC47">
        <f t="shared" ref="AC47:AC53" si="22">($Z47*R47)</f>
        <v>1.71</v>
      </c>
      <c r="AD47" s="9">
        <f>SUM(AA47:AA53)</f>
        <v>112.13575</v>
      </c>
      <c r="AE47" s="9">
        <f>SUM(AB47:AB53)</f>
        <v>140.0735</v>
      </c>
      <c r="AF47" s="9">
        <f>SUM(AC47:AC53)</f>
        <v>30.270249999999997</v>
      </c>
      <c r="AH47" s="3">
        <v>31.606999999999999</v>
      </c>
    </row>
    <row r="48" spans="1:34" x14ac:dyDescent="0.2">
      <c r="D48" s="3">
        <v>260829</v>
      </c>
      <c r="E48">
        <v>5</v>
      </c>
      <c r="F48" s="13">
        <v>12.331348217054263</v>
      </c>
      <c r="G48" s="13">
        <v>2.2531765116279061</v>
      </c>
      <c r="H48" s="16"/>
      <c r="I48" s="19"/>
      <c r="J48" s="16"/>
      <c r="K48" s="19"/>
      <c r="M48" s="41"/>
      <c r="N48" s="19"/>
      <c r="O48" s="24"/>
      <c r="P48" s="13">
        <v>1.3660000000000001</v>
      </c>
      <c r="Q48" s="13">
        <v>2.2105000000000001</v>
      </c>
      <c r="R48" s="13">
        <v>0.50700000000000001</v>
      </c>
      <c r="S48">
        <f>(0.5*($E48-$E47))+(0.5*($E49-$E48))</f>
        <v>4.5</v>
      </c>
      <c r="T48">
        <f t="shared" si="7"/>
        <v>6.1470000000000002</v>
      </c>
      <c r="U48">
        <f t="shared" si="8"/>
        <v>9.9472500000000004</v>
      </c>
      <c r="V48">
        <f t="shared" si="9"/>
        <v>2.2814999999999999</v>
      </c>
      <c r="Y48" s="9"/>
      <c r="Z48">
        <f>(0.5*($E48-$E47))+(0.5*($E49-$E48))</f>
        <v>4.5</v>
      </c>
      <c r="AA48">
        <f t="shared" ref="AA48:AA53" si="23">($Z48*P48)</f>
        <v>6.1470000000000002</v>
      </c>
      <c r="AB48">
        <f t="shared" ref="AB48:AB53" si="24">($Z48*Q48)</f>
        <v>9.9472500000000004</v>
      </c>
      <c r="AC48">
        <f t="shared" si="22"/>
        <v>2.2814999999999999</v>
      </c>
      <c r="AF48" s="9"/>
    </row>
    <row r="49" spans="1:34" x14ac:dyDescent="0.2">
      <c r="D49" s="3">
        <v>260828</v>
      </c>
      <c r="E49">
        <v>10</v>
      </c>
      <c r="F49" s="13">
        <v>14.121382635658914</v>
      </c>
      <c r="G49" s="13">
        <v>2.5111290697674398</v>
      </c>
      <c r="I49" s="19"/>
      <c r="J49" s="16"/>
      <c r="K49" s="24"/>
      <c r="M49" s="41"/>
      <c r="N49" s="19"/>
      <c r="O49" s="24"/>
      <c r="P49" s="13">
        <v>1.4275</v>
      </c>
      <c r="Q49" s="13">
        <v>2.2974999999999999</v>
      </c>
      <c r="R49" s="13">
        <v>0.59250000000000003</v>
      </c>
      <c r="S49">
        <f t="shared" ref="S49:S55" si="25">(0.5*($E49-$E48))+(0.5*($E50-$E49))</f>
        <v>7.5</v>
      </c>
      <c r="T49">
        <f t="shared" si="7"/>
        <v>10.706250000000001</v>
      </c>
      <c r="U49">
        <f t="shared" si="8"/>
        <v>17.231249999999999</v>
      </c>
      <c r="V49">
        <f t="shared" si="9"/>
        <v>4.4437500000000005</v>
      </c>
      <c r="Y49" s="9"/>
      <c r="Z49">
        <f>(0.5*($E49-$E48))+(0.5*($E50-$E49))</f>
        <v>7.5</v>
      </c>
      <c r="AA49">
        <f t="shared" si="23"/>
        <v>10.706250000000001</v>
      </c>
      <c r="AB49">
        <f t="shared" si="24"/>
        <v>17.231249999999999</v>
      </c>
      <c r="AC49">
        <f t="shared" si="22"/>
        <v>4.4437500000000005</v>
      </c>
      <c r="AF49" s="9"/>
    </row>
    <row r="50" spans="1:34" x14ac:dyDescent="0.2">
      <c r="D50" s="3">
        <v>260827</v>
      </c>
      <c r="E50">
        <v>20</v>
      </c>
      <c r="F50" s="13">
        <v>14.121382635658914</v>
      </c>
      <c r="G50" s="13">
        <v>2.5111290697674398</v>
      </c>
      <c r="I50" s="19"/>
      <c r="J50" s="16"/>
      <c r="K50" s="24"/>
      <c r="M50" s="41"/>
      <c r="N50" s="19"/>
      <c r="O50" s="24"/>
      <c r="P50" s="13">
        <v>1.5475000000000001</v>
      </c>
      <c r="Q50" s="13">
        <v>2.5434999999999999</v>
      </c>
      <c r="R50" s="13">
        <v>0.5754999999999999</v>
      </c>
      <c r="S50">
        <f t="shared" si="25"/>
        <v>10</v>
      </c>
      <c r="T50">
        <f t="shared" si="7"/>
        <v>15.475000000000001</v>
      </c>
      <c r="U50">
        <f t="shared" si="8"/>
        <v>25.434999999999999</v>
      </c>
      <c r="V50">
        <f t="shared" si="9"/>
        <v>5.754999999999999</v>
      </c>
      <c r="Y50" s="9"/>
      <c r="Z50">
        <f>(0.5*($E50-$E49))+(0.5*($E51-$E50))</f>
        <v>10</v>
      </c>
      <c r="AA50">
        <f t="shared" si="23"/>
        <v>15.475000000000001</v>
      </c>
      <c r="AB50">
        <f t="shared" si="24"/>
        <v>25.434999999999999</v>
      </c>
      <c r="AC50">
        <f t="shared" si="22"/>
        <v>5.754999999999999</v>
      </c>
      <c r="AF50" s="9"/>
    </row>
    <row r="51" spans="1:34" x14ac:dyDescent="0.2">
      <c r="D51" s="3">
        <v>260826</v>
      </c>
      <c r="E51">
        <v>30</v>
      </c>
      <c r="F51" s="13">
        <v>8.6430103100775195</v>
      </c>
      <c r="G51" s="13">
        <v>2.0466893023255794</v>
      </c>
      <c r="H51" s="16"/>
      <c r="I51" s="19"/>
      <c r="J51" s="16"/>
      <c r="K51" s="24"/>
      <c r="N51" s="24"/>
      <c r="O51" s="41"/>
      <c r="P51" s="13">
        <v>2.7515000000000001</v>
      </c>
      <c r="Q51" s="13">
        <v>2.9864999999999999</v>
      </c>
      <c r="R51" s="13">
        <v>0.63450000000000006</v>
      </c>
      <c r="S51">
        <f t="shared" si="25"/>
        <v>10</v>
      </c>
      <c r="T51">
        <f t="shared" si="7"/>
        <v>27.515000000000001</v>
      </c>
      <c r="U51">
        <f t="shared" si="8"/>
        <v>29.864999999999998</v>
      </c>
      <c r="V51">
        <f t="shared" si="9"/>
        <v>6.3450000000000006</v>
      </c>
      <c r="Y51" s="9"/>
      <c r="Z51">
        <f>(0.5*($E51-$E50))+(0.5*($E52-$E51))</f>
        <v>10</v>
      </c>
      <c r="AA51">
        <f t="shared" si="23"/>
        <v>27.515000000000001</v>
      </c>
      <c r="AB51">
        <f t="shared" si="24"/>
        <v>29.864999999999998</v>
      </c>
      <c r="AC51">
        <f t="shared" si="22"/>
        <v>6.3450000000000006</v>
      </c>
      <c r="AF51" s="9"/>
    </row>
    <row r="52" spans="1:34" x14ac:dyDescent="0.2">
      <c r="D52" s="3">
        <v>260825</v>
      </c>
      <c r="E52">
        <v>40</v>
      </c>
      <c r="F52" s="13">
        <v>7.4395531782945739</v>
      </c>
      <c r="G52" s="13">
        <v>1.7731165988372082</v>
      </c>
      <c r="H52" s="16"/>
      <c r="I52" s="19"/>
      <c r="J52" s="16"/>
      <c r="K52" s="24"/>
      <c r="M52" s="41">
        <v>105.4</v>
      </c>
      <c r="N52" s="19">
        <v>8.67</v>
      </c>
      <c r="O52" s="24">
        <v>387.5</v>
      </c>
      <c r="P52" s="13">
        <v>2.8774999999999999</v>
      </c>
      <c r="Q52" s="13">
        <v>3.0245000000000002</v>
      </c>
      <c r="R52" s="13">
        <v>0.61550000000000005</v>
      </c>
      <c r="S52">
        <f t="shared" si="25"/>
        <v>10</v>
      </c>
      <c r="T52">
        <f t="shared" si="7"/>
        <v>28.774999999999999</v>
      </c>
      <c r="U52">
        <f t="shared" si="8"/>
        <v>30.245000000000001</v>
      </c>
      <c r="V52">
        <f t="shared" si="9"/>
        <v>6.1550000000000002</v>
      </c>
      <c r="Y52" s="9"/>
      <c r="Z52">
        <f>(0.5*($E52-$E51))+(0.5*($E53-$E52))</f>
        <v>10</v>
      </c>
      <c r="AA52">
        <f t="shared" si="23"/>
        <v>28.774999999999999</v>
      </c>
      <c r="AB52">
        <f t="shared" si="24"/>
        <v>30.245000000000001</v>
      </c>
      <c r="AC52">
        <f t="shared" si="22"/>
        <v>6.1550000000000002</v>
      </c>
      <c r="AF52" s="9"/>
      <c r="AH52" s="3">
        <v>31.745000000000001</v>
      </c>
    </row>
    <row r="53" spans="1:34" x14ac:dyDescent="0.2">
      <c r="D53" s="3">
        <v>260824</v>
      </c>
      <c r="E53">
        <v>50</v>
      </c>
      <c r="F53" s="13">
        <v>7.8224713565891477</v>
      </c>
      <c r="G53" s="13">
        <v>2.1595581976744187</v>
      </c>
      <c r="H53" s="16"/>
      <c r="I53" s="19"/>
      <c r="K53" s="24"/>
      <c r="M53" s="41"/>
      <c r="N53" s="19"/>
      <c r="O53" s="24"/>
      <c r="P53" s="13">
        <v>3.7480000000000002</v>
      </c>
      <c r="Q53" s="13">
        <v>3.871</v>
      </c>
      <c r="R53" s="13">
        <v>0.71599999999999997</v>
      </c>
      <c r="S53">
        <f t="shared" si="25"/>
        <v>17.5</v>
      </c>
      <c r="T53">
        <f t="shared" si="7"/>
        <v>65.59</v>
      </c>
      <c r="U53">
        <f t="shared" si="8"/>
        <v>67.742500000000007</v>
      </c>
      <c r="V53">
        <f t="shared" si="9"/>
        <v>12.53</v>
      </c>
      <c r="Y53" s="9"/>
      <c r="Z53">
        <f>(0.5*($E53-$E52))</f>
        <v>5</v>
      </c>
      <c r="AA53">
        <f t="shared" si="23"/>
        <v>18.740000000000002</v>
      </c>
      <c r="AB53">
        <f t="shared" si="24"/>
        <v>19.355</v>
      </c>
      <c r="AC53">
        <f t="shared" si="22"/>
        <v>3.58</v>
      </c>
      <c r="AF53" s="9"/>
    </row>
    <row r="54" spans="1:34" x14ac:dyDescent="0.2">
      <c r="D54" s="3">
        <v>260823</v>
      </c>
      <c r="E54">
        <v>75</v>
      </c>
      <c r="F54" s="13">
        <v>0.84875122093023259</v>
      </c>
      <c r="G54" s="13">
        <v>0.90046975290697662</v>
      </c>
      <c r="H54" s="16"/>
      <c r="I54" s="19"/>
      <c r="K54" s="24"/>
      <c r="M54" s="41"/>
      <c r="N54" s="19"/>
      <c r="O54" s="24"/>
      <c r="P54" s="13">
        <v>5.5459999999999994</v>
      </c>
      <c r="Q54" s="13">
        <v>5.5914999999999999</v>
      </c>
      <c r="R54" s="13">
        <v>0.79449999999999998</v>
      </c>
      <c r="S54">
        <f t="shared" si="25"/>
        <v>25</v>
      </c>
      <c r="T54">
        <f t="shared" si="7"/>
        <v>138.64999999999998</v>
      </c>
      <c r="U54">
        <f t="shared" si="8"/>
        <v>139.78749999999999</v>
      </c>
      <c r="V54">
        <f t="shared" si="9"/>
        <v>19.862500000000001</v>
      </c>
      <c r="Y54" s="9"/>
      <c r="Z54">
        <v>0</v>
      </c>
      <c r="AC54"/>
      <c r="AF54" s="9"/>
    </row>
    <row r="55" spans="1:34" x14ac:dyDescent="0.2">
      <c r="D55" s="3">
        <v>260822</v>
      </c>
      <c r="E55">
        <v>100</v>
      </c>
      <c r="F55" s="13">
        <v>0.29139806201550394</v>
      </c>
      <c r="G55" s="13">
        <v>0.77647936046511623</v>
      </c>
      <c r="H55" s="16"/>
      <c r="I55" s="19"/>
      <c r="K55" s="24"/>
      <c r="N55" s="24"/>
      <c r="O55" s="41"/>
      <c r="P55" s="13">
        <v>7.1494999999999997</v>
      </c>
      <c r="Q55" s="13">
        <v>6.9379999999999997</v>
      </c>
      <c r="R55" s="13">
        <v>0.86199999999999999</v>
      </c>
      <c r="S55">
        <f t="shared" si="25"/>
        <v>32.5</v>
      </c>
      <c r="T55">
        <f t="shared" si="7"/>
        <v>232.35874999999999</v>
      </c>
      <c r="U55">
        <f t="shared" si="8"/>
        <v>225.48499999999999</v>
      </c>
      <c r="V55">
        <f t="shared" si="9"/>
        <v>28.015000000000001</v>
      </c>
      <c r="Y55" s="9"/>
      <c r="Z55">
        <v>0</v>
      </c>
      <c r="AC55"/>
      <c r="AF55" s="9"/>
    </row>
    <row r="56" spans="1:34" x14ac:dyDescent="0.2">
      <c r="D56" s="3">
        <v>260821</v>
      </c>
      <c r="E56">
        <v>140</v>
      </c>
      <c r="F56" s="13">
        <v>0.16056627906976739</v>
      </c>
      <c r="G56" s="13">
        <v>0.60352587209302322</v>
      </c>
      <c r="H56" s="16"/>
      <c r="I56" s="19"/>
      <c r="K56" s="24"/>
      <c r="M56" s="41">
        <v>72.2</v>
      </c>
      <c r="N56" s="19">
        <v>5.03</v>
      </c>
      <c r="O56" s="24">
        <v>224.5</v>
      </c>
      <c r="P56" s="13">
        <v>13.2745</v>
      </c>
      <c r="Q56" s="13">
        <v>11.827500000000001</v>
      </c>
      <c r="R56" s="13">
        <v>1.1415000000000002</v>
      </c>
      <c r="S56">
        <f>(0.5*($E56-$E55))</f>
        <v>20</v>
      </c>
      <c r="T56">
        <f t="shared" si="7"/>
        <v>265.49</v>
      </c>
      <c r="U56">
        <f t="shared" si="8"/>
        <v>236.55</v>
      </c>
      <c r="V56">
        <f t="shared" si="9"/>
        <v>22.830000000000005</v>
      </c>
      <c r="Y56" s="9"/>
      <c r="Z56">
        <v>0</v>
      </c>
      <c r="AC56"/>
      <c r="AF56" s="9"/>
      <c r="AH56" s="3">
        <v>33.817999999999998</v>
      </c>
    </row>
    <row r="57" spans="1:34" x14ac:dyDescent="0.2">
      <c r="A57" s="6">
        <v>38095</v>
      </c>
      <c r="B57" s="14">
        <v>193700</v>
      </c>
      <c r="C57" s="1" t="s">
        <v>82</v>
      </c>
      <c r="D57" s="34">
        <v>272810</v>
      </c>
      <c r="E57">
        <v>3</v>
      </c>
      <c r="F57" s="51">
        <v>4.1534877819548877</v>
      </c>
      <c r="G57" s="52">
        <v>0.50290249060150394</v>
      </c>
      <c r="H57" s="16">
        <v>95.055788063909787</v>
      </c>
      <c r="I57" s="19">
        <v>84.235133106203008</v>
      </c>
      <c r="J57" s="19">
        <v>76.982302161654133</v>
      </c>
      <c r="K57" s="19">
        <v>21.707320136278195</v>
      </c>
      <c r="L57" s="24">
        <v>109</v>
      </c>
      <c r="P57" s="54">
        <v>0.23799999999999999</v>
      </c>
      <c r="Q57" s="54">
        <v>1.3479999999999999</v>
      </c>
      <c r="R57" s="54">
        <v>0.39549999999999996</v>
      </c>
      <c r="S57">
        <f>($E57)+(0.5*($E58-$E57))</f>
        <v>6.5</v>
      </c>
      <c r="T57">
        <f t="shared" ref="T57:T66" si="26">($S57*P57)</f>
        <v>1.5469999999999999</v>
      </c>
      <c r="U57">
        <f t="shared" ref="U57:U66" si="27">($S57*Q57)</f>
        <v>8.7619999999999987</v>
      </c>
      <c r="V57">
        <f t="shared" ref="V57:V66" si="28">($S57*R57)</f>
        <v>2.5707499999999999</v>
      </c>
      <c r="W57" s="9">
        <f>SUM(T57:T65)</f>
        <v>241.77274999999997</v>
      </c>
      <c r="X57" s="9">
        <f>SUM(U57:U65)</f>
        <v>242.27275</v>
      </c>
      <c r="Y57" s="9">
        <f>SUM(V57:V65)</f>
        <v>69.246499999999997</v>
      </c>
      <c r="Z57">
        <f>($E57)+(0.5*($E58-$E57))</f>
        <v>6.5</v>
      </c>
      <c r="AA57">
        <f t="shared" ref="AA57:AA63" si="29">($Z57*P57)</f>
        <v>1.5469999999999999</v>
      </c>
      <c r="AB57">
        <f t="shared" ref="AB57:AB63" si="30">($Z57*Q57)</f>
        <v>8.7619999999999987</v>
      </c>
      <c r="AC57">
        <f t="shared" ref="AC57:AC63" si="31">($Z57*R57)</f>
        <v>2.5707499999999999</v>
      </c>
      <c r="AD57" s="9">
        <f>SUM(AA57:AA63)</f>
        <v>50.83775</v>
      </c>
      <c r="AE57" s="9">
        <f>SUM(AB57:AB63)</f>
        <v>84.270250000000004</v>
      </c>
      <c r="AF57" s="9">
        <f>SUM(AC57:AC63)</f>
        <v>22.858999999999998</v>
      </c>
    </row>
    <row r="58" spans="1:34" x14ac:dyDescent="0.2">
      <c r="D58" s="34">
        <v>272809</v>
      </c>
      <c r="E58">
        <v>10</v>
      </c>
      <c r="F58" s="51">
        <v>3.0671909774436097</v>
      </c>
      <c r="G58" s="52">
        <v>0.64914530075187904</v>
      </c>
      <c r="I58" s="19"/>
      <c r="M58" s="53">
        <v>106.12675186935203</v>
      </c>
      <c r="N58" s="53">
        <v>8.31</v>
      </c>
      <c r="O58" s="53">
        <v>371</v>
      </c>
      <c r="P58" s="54">
        <v>0.26949999999999996</v>
      </c>
      <c r="Q58" s="54">
        <v>1.3445</v>
      </c>
      <c r="R58" s="54">
        <v>0.40949999999999998</v>
      </c>
      <c r="S58">
        <f>(0.5*($E58-$E57))+(0.5*($E59-$E58))</f>
        <v>8.5</v>
      </c>
      <c r="T58">
        <f t="shared" si="26"/>
        <v>2.2907499999999996</v>
      </c>
      <c r="U58">
        <f t="shared" si="27"/>
        <v>11.42825</v>
      </c>
      <c r="V58">
        <f t="shared" si="28"/>
        <v>3.4807499999999996</v>
      </c>
      <c r="Y58" s="9"/>
      <c r="Z58">
        <f>(0.5*($E58-$E57))+(0.5*($E59-$E58))</f>
        <v>8.5</v>
      </c>
      <c r="AA58">
        <f t="shared" si="29"/>
        <v>2.2907499999999996</v>
      </c>
      <c r="AB58">
        <f t="shared" si="30"/>
        <v>11.42825</v>
      </c>
      <c r="AC58">
        <f t="shared" si="31"/>
        <v>3.4807499999999996</v>
      </c>
      <c r="AF58" s="9"/>
    </row>
    <row r="59" spans="1:34" x14ac:dyDescent="0.2">
      <c r="D59" s="34">
        <v>272808</v>
      </c>
      <c r="E59">
        <v>20</v>
      </c>
      <c r="F59" s="51">
        <v>1.5635526315789474</v>
      </c>
      <c r="G59" s="52">
        <v>0.37872532894736854</v>
      </c>
      <c r="I59" s="19"/>
      <c r="M59" s="53"/>
      <c r="N59" s="53"/>
      <c r="O59" s="53"/>
      <c r="P59" s="54">
        <v>0.20650000000000002</v>
      </c>
      <c r="Q59" s="54">
        <v>0.91849999999999998</v>
      </c>
      <c r="R59" s="54">
        <v>0.34499999999999997</v>
      </c>
      <c r="S59">
        <f t="shared" ref="S59:S65" si="32">(0.5*($E59-$E58))+(0.5*($E60-$E59))</f>
        <v>10</v>
      </c>
      <c r="T59">
        <f t="shared" si="26"/>
        <v>2.0650000000000004</v>
      </c>
      <c r="U59">
        <f t="shared" si="27"/>
        <v>9.1850000000000005</v>
      </c>
      <c r="V59">
        <f t="shared" si="28"/>
        <v>3.4499999999999997</v>
      </c>
      <c r="Y59" s="9"/>
      <c r="Z59">
        <f>(0.5*($E59-$E58))+(0.5*($E60-$E59))</f>
        <v>10</v>
      </c>
      <c r="AA59">
        <f t="shared" si="29"/>
        <v>2.0650000000000004</v>
      </c>
      <c r="AB59">
        <f t="shared" si="30"/>
        <v>9.1850000000000005</v>
      </c>
      <c r="AC59">
        <f t="shared" si="31"/>
        <v>3.4499999999999997</v>
      </c>
      <c r="AF59" s="9"/>
    </row>
    <row r="60" spans="1:34" x14ac:dyDescent="0.2">
      <c r="D60" s="34">
        <v>272807</v>
      </c>
      <c r="E60">
        <v>30</v>
      </c>
      <c r="F60" s="51">
        <v>0.33399586466165415</v>
      </c>
      <c r="G60" s="52">
        <v>0.20329680451127813</v>
      </c>
      <c r="I60" s="19"/>
      <c r="K60" s="24"/>
      <c r="L60" s="3"/>
      <c r="P60" s="54">
        <v>0.74</v>
      </c>
      <c r="Q60" s="54">
        <v>1.258</v>
      </c>
      <c r="R60" s="54">
        <v>0.439</v>
      </c>
      <c r="S60">
        <f t="shared" si="32"/>
        <v>10</v>
      </c>
      <c r="T60">
        <f t="shared" si="26"/>
        <v>7.4</v>
      </c>
      <c r="U60">
        <f t="shared" si="27"/>
        <v>12.58</v>
      </c>
      <c r="V60">
        <f t="shared" si="28"/>
        <v>4.3899999999999997</v>
      </c>
      <c r="Y60" s="9"/>
      <c r="Z60">
        <f>(0.5*($E60-$E59))+(0.5*($E61-$E60))</f>
        <v>10</v>
      </c>
      <c r="AA60">
        <f t="shared" si="29"/>
        <v>7.4</v>
      </c>
      <c r="AB60">
        <f t="shared" si="30"/>
        <v>12.58</v>
      </c>
      <c r="AC60">
        <f t="shared" si="31"/>
        <v>4.3899999999999997</v>
      </c>
      <c r="AF60" s="9"/>
    </row>
    <row r="61" spans="1:34" x14ac:dyDescent="0.2">
      <c r="D61" s="34">
        <v>272806</v>
      </c>
      <c r="E61">
        <v>40</v>
      </c>
      <c r="F61" s="51">
        <v>0.29628665413533828</v>
      </c>
      <c r="G61" s="52">
        <v>0.44035502819548894</v>
      </c>
      <c r="I61" s="19"/>
      <c r="K61" s="24"/>
      <c r="M61" s="53"/>
      <c r="N61" s="53"/>
      <c r="O61" s="53"/>
      <c r="P61" s="54">
        <v>3.5409999999999999</v>
      </c>
      <c r="Q61" s="54">
        <v>3.7845</v>
      </c>
      <c r="R61" s="54">
        <v>0.65549999999999997</v>
      </c>
      <c r="S61">
        <f t="shared" si="32"/>
        <v>10</v>
      </c>
      <c r="T61">
        <f t="shared" si="26"/>
        <v>35.409999999999997</v>
      </c>
      <c r="U61">
        <f t="shared" si="27"/>
        <v>37.844999999999999</v>
      </c>
      <c r="V61">
        <f t="shared" si="28"/>
        <v>6.5549999999999997</v>
      </c>
      <c r="Y61" s="9"/>
      <c r="Z61">
        <f>(0.5*($E61-$E60))+(0.5*($E62-$E61))</f>
        <v>10</v>
      </c>
      <c r="AA61">
        <f t="shared" si="29"/>
        <v>35.409999999999997</v>
      </c>
      <c r="AB61">
        <f t="shared" si="30"/>
        <v>37.844999999999999</v>
      </c>
      <c r="AC61">
        <f t="shared" si="31"/>
        <v>6.5549999999999997</v>
      </c>
      <c r="AF61" s="9"/>
    </row>
    <row r="62" spans="1:34" x14ac:dyDescent="0.2">
      <c r="D62" s="34">
        <v>272805</v>
      </c>
      <c r="E62">
        <v>50</v>
      </c>
      <c r="F62" s="51">
        <v>0.17777199248120301</v>
      </c>
      <c r="G62" s="52">
        <v>0.56863801691729321</v>
      </c>
      <c r="I62" s="19"/>
      <c r="K62" s="24"/>
      <c r="M62" s="53"/>
      <c r="N62" s="53"/>
      <c r="O62" s="53"/>
      <c r="P62" s="54">
        <v>0.42499999999999999</v>
      </c>
      <c r="Q62" s="54">
        <v>0.89400000000000002</v>
      </c>
      <c r="R62" s="54">
        <v>0.48249999999999998</v>
      </c>
      <c r="S62">
        <f t="shared" si="32"/>
        <v>10</v>
      </c>
      <c r="T62">
        <f t="shared" si="26"/>
        <v>4.25</v>
      </c>
      <c r="U62">
        <f t="shared" si="27"/>
        <v>8.94</v>
      </c>
      <c r="V62">
        <f t="shared" si="28"/>
        <v>4.8250000000000002</v>
      </c>
      <c r="Y62" s="9"/>
      <c r="Z62">
        <f>(0.5*($E62-$E61))</f>
        <v>5</v>
      </c>
      <c r="AA62">
        <f t="shared" si="29"/>
        <v>2.125</v>
      </c>
      <c r="AB62">
        <f t="shared" si="30"/>
        <v>4.47</v>
      </c>
      <c r="AC62">
        <f t="shared" si="31"/>
        <v>2.4125000000000001</v>
      </c>
      <c r="AF62" s="9"/>
    </row>
    <row r="63" spans="1:34" x14ac:dyDescent="0.2">
      <c r="D63" s="34">
        <v>272804</v>
      </c>
      <c r="E63">
        <v>60</v>
      </c>
      <c r="F63" s="51">
        <v>0.19393308270676696</v>
      </c>
      <c r="G63" s="52">
        <v>0.53919431390977457</v>
      </c>
      <c r="I63" s="19"/>
      <c r="K63" s="24"/>
      <c r="M63" s="53"/>
      <c r="N63" s="53"/>
      <c r="O63" s="53"/>
      <c r="P63" s="54">
        <v>0.67599999999999993</v>
      </c>
      <c r="Q63" s="54">
        <v>0.93450000000000011</v>
      </c>
      <c r="R63" s="54">
        <v>0.50900000000000001</v>
      </c>
      <c r="S63">
        <f t="shared" si="32"/>
        <v>15</v>
      </c>
      <c r="T63">
        <f t="shared" si="26"/>
        <v>10.139999999999999</v>
      </c>
      <c r="U63">
        <f t="shared" si="27"/>
        <v>14.017500000000002</v>
      </c>
      <c r="V63">
        <f t="shared" si="28"/>
        <v>7.6349999999999998</v>
      </c>
      <c r="Y63" s="9"/>
      <c r="Z63">
        <v>0</v>
      </c>
      <c r="AA63">
        <f t="shared" si="29"/>
        <v>0</v>
      </c>
      <c r="AB63">
        <f t="shared" si="30"/>
        <v>0</v>
      </c>
      <c r="AC63">
        <f t="shared" si="31"/>
        <v>0</v>
      </c>
      <c r="AF63" s="9"/>
      <c r="AH63" s="51"/>
    </row>
    <row r="64" spans="1:34" x14ac:dyDescent="0.2">
      <c r="D64" s="34">
        <v>272803</v>
      </c>
      <c r="E64">
        <v>80</v>
      </c>
      <c r="F64" s="51">
        <v>0.16161090225563912</v>
      </c>
      <c r="G64" s="52">
        <v>0.81256296992481214</v>
      </c>
      <c r="I64" s="19"/>
      <c r="J64" s="3"/>
      <c r="K64" s="32"/>
      <c r="L64" s="31"/>
      <c r="M64" s="53">
        <v>94.22496463210652</v>
      </c>
      <c r="N64" s="53">
        <v>7.3864999999999998</v>
      </c>
      <c r="O64" s="53">
        <v>330</v>
      </c>
      <c r="P64" s="54">
        <v>1.6105</v>
      </c>
      <c r="Q64" s="54">
        <v>1.2224999999999999</v>
      </c>
      <c r="R64" s="54">
        <v>0.64850000000000008</v>
      </c>
      <c r="S64">
        <f t="shared" si="32"/>
        <v>20</v>
      </c>
      <c r="T64">
        <f t="shared" si="26"/>
        <v>32.21</v>
      </c>
      <c r="U64">
        <f t="shared" si="27"/>
        <v>24.45</v>
      </c>
      <c r="V64">
        <f t="shared" si="28"/>
        <v>12.970000000000002</v>
      </c>
      <c r="Y64" s="9"/>
      <c r="Z64">
        <v>0</v>
      </c>
      <c r="AC64"/>
      <c r="AF64" s="9"/>
      <c r="AH64" s="52">
        <v>32.448999999999998</v>
      </c>
    </row>
    <row r="65" spans="1:35" x14ac:dyDescent="0.2">
      <c r="D65" s="34">
        <v>272802</v>
      </c>
      <c r="E65" s="30">
        <v>100</v>
      </c>
      <c r="F65" s="51">
        <v>0.22086823308270676</v>
      </c>
      <c r="G65" s="52">
        <v>0.70690897556390986</v>
      </c>
      <c r="I65" s="19"/>
      <c r="J65" s="3"/>
      <c r="K65" s="32"/>
      <c r="L65" s="31"/>
      <c r="M65" s="53"/>
      <c r="N65" s="53"/>
      <c r="O65" s="53"/>
      <c r="P65" s="54">
        <v>4.8819999999999997</v>
      </c>
      <c r="Q65" s="54">
        <v>3.8355000000000001</v>
      </c>
      <c r="R65" s="54">
        <v>0.77900000000000003</v>
      </c>
      <c r="S65">
        <f t="shared" si="32"/>
        <v>30</v>
      </c>
      <c r="T65">
        <f t="shared" si="26"/>
        <v>146.45999999999998</v>
      </c>
      <c r="U65">
        <f t="shared" si="27"/>
        <v>115.065</v>
      </c>
      <c r="V65">
        <f t="shared" si="28"/>
        <v>23.37</v>
      </c>
      <c r="Y65" s="9"/>
      <c r="AC65"/>
      <c r="AF65" s="9"/>
      <c r="AH65" s="24"/>
    </row>
    <row r="66" spans="1:35" x14ac:dyDescent="0.2">
      <c r="D66" s="34">
        <v>272801</v>
      </c>
      <c r="E66" s="30">
        <v>140</v>
      </c>
      <c r="F66" s="31"/>
      <c r="G66" s="32"/>
      <c r="I66" s="19"/>
      <c r="K66" s="24"/>
      <c r="M66" s="53">
        <v>64.598461399502895</v>
      </c>
      <c r="N66" s="53">
        <v>4.4019999999999992</v>
      </c>
      <c r="O66" s="53">
        <v>196.5</v>
      </c>
      <c r="P66" s="54">
        <v>14.413</v>
      </c>
      <c r="Q66" s="54">
        <v>13.25</v>
      </c>
      <c r="R66" s="54">
        <v>1.2050000000000001</v>
      </c>
      <c r="S66">
        <f>(0.5*($E66-$E65))</f>
        <v>20</v>
      </c>
      <c r="T66">
        <f t="shared" si="26"/>
        <v>288.26</v>
      </c>
      <c r="U66">
        <f t="shared" si="27"/>
        <v>265</v>
      </c>
      <c r="V66">
        <f t="shared" si="28"/>
        <v>24.1</v>
      </c>
      <c r="Y66" s="9"/>
      <c r="AC66"/>
      <c r="AF66" s="9"/>
      <c r="AH66" s="52">
        <v>33.947000000000003</v>
      </c>
    </row>
    <row r="67" spans="1:35" x14ac:dyDescent="0.2">
      <c r="A67" s="6">
        <v>38101</v>
      </c>
      <c r="B67" s="14">
        <v>13600</v>
      </c>
      <c r="C67" s="1" t="s">
        <v>82</v>
      </c>
      <c r="D67" s="34">
        <v>272993</v>
      </c>
      <c r="E67">
        <v>4</v>
      </c>
      <c r="F67" s="51">
        <v>2.939391353383459</v>
      </c>
      <c r="G67" s="52">
        <v>0.44428195488721767</v>
      </c>
      <c r="H67" s="16">
        <v>198.24204981203007</v>
      </c>
      <c r="I67" s="19">
        <v>113.12215354793233</v>
      </c>
      <c r="J67" s="13">
        <v>154.14701879699251</v>
      </c>
      <c r="K67" s="24">
        <v>39.881910831766916</v>
      </c>
      <c r="L67" s="24">
        <v>115</v>
      </c>
      <c r="P67" s="13">
        <v>6.7000000000000004E-2</v>
      </c>
      <c r="Q67" s="13">
        <v>0.54400000000000004</v>
      </c>
      <c r="R67" s="13">
        <v>0.39949999999999997</v>
      </c>
      <c r="S67">
        <f>($E67)+(0.5*($E68-$E67))</f>
        <v>7</v>
      </c>
      <c r="T67">
        <f t="shared" si="7"/>
        <v>0.46900000000000003</v>
      </c>
      <c r="U67">
        <f t="shared" si="8"/>
        <v>3.8080000000000003</v>
      </c>
      <c r="V67">
        <f t="shared" si="9"/>
        <v>2.7965</v>
      </c>
      <c r="W67" s="9">
        <f>SUM(T67:T76)</f>
        <v>326.92950000000002</v>
      </c>
      <c r="X67" s="9">
        <f>SUM(U67:U76)</f>
        <v>244.86099999999999</v>
      </c>
      <c r="Y67" s="9">
        <f>SUM(V67:V76)</f>
        <v>82.904749999999993</v>
      </c>
      <c r="Z67">
        <f>($E67)+(0.5*($E68-$E67))</f>
        <v>7</v>
      </c>
      <c r="AA67">
        <f>($Z67*P67)</f>
        <v>0.46900000000000003</v>
      </c>
      <c r="AB67">
        <f>($Z67*Q67)</f>
        <v>3.8080000000000003</v>
      </c>
      <c r="AC67">
        <f t="shared" ref="AC67:AC73" si="33">($Z67*R67)</f>
        <v>2.7965</v>
      </c>
      <c r="AD67" s="9">
        <f>SUM(AA67:AA73)</f>
        <v>117.46449999999999</v>
      </c>
      <c r="AE67" s="9">
        <f>SUM(AB67:AB73)</f>
        <v>89.581000000000003</v>
      </c>
      <c r="AF67" s="9">
        <f>SUM(AC67:AC73)</f>
        <v>28.408499999999997</v>
      </c>
    </row>
    <row r="68" spans="1:35" x14ac:dyDescent="0.2">
      <c r="D68" s="34">
        <v>272992</v>
      </c>
      <c r="E68">
        <v>10</v>
      </c>
      <c r="F68" s="51">
        <v>4.4729868421052625</v>
      </c>
      <c r="G68" s="52">
        <v>0.68678585526315872</v>
      </c>
      <c r="I68" s="24"/>
      <c r="K68" s="24"/>
      <c r="L68" s="3"/>
      <c r="M68" s="53">
        <v>131.3502392163694</v>
      </c>
      <c r="N68" s="53">
        <v>10.376000000000001</v>
      </c>
      <c r="O68" s="53">
        <v>463</v>
      </c>
      <c r="P68" s="13">
        <v>0.33350000000000002</v>
      </c>
      <c r="Q68" s="13">
        <v>0.8085</v>
      </c>
      <c r="R68" s="13">
        <v>0.43149999999999999</v>
      </c>
      <c r="S68">
        <f>(0.5*($E68-$E67))+(0.5*($E69-$E68))</f>
        <v>8</v>
      </c>
      <c r="T68">
        <f t="shared" si="7"/>
        <v>2.6680000000000001</v>
      </c>
      <c r="U68">
        <f t="shared" si="8"/>
        <v>6.468</v>
      </c>
      <c r="V68">
        <f t="shared" si="9"/>
        <v>3.452</v>
      </c>
      <c r="Y68" s="9"/>
      <c r="Z68">
        <f>(0.5*($E68-$E67))+(0.5*($E69-$E68))</f>
        <v>8</v>
      </c>
      <c r="AA68">
        <f t="shared" ref="AA68:AA73" si="34">($Z68*P68)</f>
        <v>2.6680000000000001</v>
      </c>
      <c r="AB68">
        <f t="shared" ref="AB68:AB73" si="35">($Z68*Q68)</f>
        <v>6.468</v>
      </c>
      <c r="AC68">
        <f t="shared" si="33"/>
        <v>3.452</v>
      </c>
      <c r="AF68" s="9"/>
    </row>
    <row r="69" spans="1:35" x14ac:dyDescent="0.2">
      <c r="D69" s="34">
        <v>272991</v>
      </c>
      <c r="E69" s="38">
        <v>20</v>
      </c>
      <c r="F69" s="51">
        <v>4.7924859022556392</v>
      </c>
      <c r="G69" s="52">
        <v>0.95273796992481186</v>
      </c>
      <c r="I69" s="19"/>
      <c r="K69" s="24"/>
      <c r="L69" s="3"/>
      <c r="M69" s="53"/>
      <c r="N69" s="53"/>
      <c r="O69" s="53"/>
      <c r="P69" s="13">
        <v>1.369</v>
      </c>
      <c r="Q69" s="13">
        <v>1.0819999999999999</v>
      </c>
      <c r="R69" s="13">
        <v>0.495</v>
      </c>
      <c r="S69">
        <f t="shared" ref="S69:S75" si="36">(0.5*($E69-$E68))+(0.5*($E70-$E69))</f>
        <v>10</v>
      </c>
      <c r="T69">
        <f t="shared" si="7"/>
        <v>13.69</v>
      </c>
      <c r="U69">
        <f t="shared" si="8"/>
        <v>10.819999999999999</v>
      </c>
      <c r="V69">
        <f t="shared" si="9"/>
        <v>4.95</v>
      </c>
      <c r="Y69" s="9"/>
      <c r="Z69">
        <f>(0.5*($E69-$E68))+(0.5*($E70-$E69))</f>
        <v>10</v>
      </c>
      <c r="AA69">
        <f t="shared" si="34"/>
        <v>13.69</v>
      </c>
      <c r="AB69">
        <f t="shared" si="35"/>
        <v>10.819999999999999</v>
      </c>
      <c r="AC69">
        <f t="shared" si="33"/>
        <v>4.95</v>
      </c>
      <c r="AF69" s="9"/>
    </row>
    <row r="70" spans="1:35" x14ac:dyDescent="0.2">
      <c r="D70" s="34">
        <v>272990</v>
      </c>
      <c r="E70">
        <v>30</v>
      </c>
      <c r="F70" s="51">
        <v>2.698989661654136</v>
      </c>
      <c r="G70" s="52">
        <v>0.90789826127819562</v>
      </c>
      <c r="I70" s="19"/>
      <c r="K70" s="24"/>
      <c r="M70" s="53"/>
      <c r="N70" s="53"/>
      <c r="O70" s="53"/>
      <c r="P70" s="13">
        <v>3.8715000000000002</v>
      </c>
      <c r="Q70" s="13">
        <v>2.5125000000000002</v>
      </c>
      <c r="R70" s="13">
        <v>0.70399999999999996</v>
      </c>
      <c r="S70">
        <f t="shared" si="36"/>
        <v>10</v>
      </c>
      <c r="T70">
        <f t="shared" si="7"/>
        <v>38.715000000000003</v>
      </c>
      <c r="U70">
        <f t="shared" si="8"/>
        <v>25.125</v>
      </c>
      <c r="V70">
        <f t="shared" si="9"/>
        <v>7.0399999999999991</v>
      </c>
      <c r="Y70" s="9"/>
      <c r="Z70">
        <f>(0.5*($E70-$E69))+(0.5*($E71-$E70))</f>
        <v>10</v>
      </c>
      <c r="AA70">
        <f t="shared" si="34"/>
        <v>38.715000000000003</v>
      </c>
      <c r="AB70">
        <f t="shared" si="35"/>
        <v>25.125</v>
      </c>
      <c r="AC70">
        <f t="shared" si="33"/>
        <v>7.0399999999999991</v>
      </c>
      <c r="AF70" s="9"/>
    </row>
    <row r="71" spans="1:35" x14ac:dyDescent="0.2">
      <c r="D71" s="34">
        <v>272989</v>
      </c>
      <c r="E71">
        <v>40</v>
      </c>
      <c r="F71" s="51">
        <v>1.8985996240601506</v>
      </c>
      <c r="G71" s="52">
        <v>0.9636195958646615</v>
      </c>
      <c r="I71" s="19"/>
      <c r="K71" s="24"/>
      <c r="M71" s="53"/>
      <c r="N71" s="53"/>
      <c r="O71" s="53"/>
      <c r="P71" s="13">
        <v>4.157</v>
      </c>
      <c r="Q71" s="13">
        <v>2.8780000000000001</v>
      </c>
      <c r="R71" s="13">
        <v>0.67199999999999993</v>
      </c>
      <c r="S71">
        <f t="shared" si="36"/>
        <v>10</v>
      </c>
      <c r="T71">
        <f t="shared" si="7"/>
        <v>41.57</v>
      </c>
      <c r="U71">
        <f t="shared" si="8"/>
        <v>28.78</v>
      </c>
      <c r="V71">
        <f t="shared" si="9"/>
        <v>6.7199999999999989</v>
      </c>
      <c r="Y71" s="9"/>
      <c r="Z71">
        <f>(0.5*($E71-$E70))+(0.5*($E72-$E71))</f>
        <v>10</v>
      </c>
      <c r="AA71">
        <f t="shared" si="34"/>
        <v>41.57</v>
      </c>
      <c r="AB71">
        <f t="shared" si="35"/>
        <v>28.78</v>
      </c>
      <c r="AC71">
        <f t="shared" si="33"/>
        <v>6.7199999999999989</v>
      </c>
      <c r="AF71" s="9"/>
    </row>
    <row r="72" spans="1:35" x14ac:dyDescent="0.2">
      <c r="D72" s="34">
        <v>272988</v>
      </c>
      <c r="E72">
        <v>50</v>
      </c>
      <c r="F72" s="51">
        <v>0.93068609022556392</v>
      </c>
      <c r="G72" s="52">
        <v>0.63126879699248128</v>
      </c>
      <c r="I72" s="19"/>
      <c r="K72" s="24"/>
      <c r="M72" s="53"/>
      <c r="N72" s="53"/>
      <c r="O72" s="53"/>
      <c r="P72" s="13">
        <v>4.0705</v>
      </c>
      <c r="Q72" s="13">
        <v>2.9159999999999999</v>
      </c>
      <c r="R72" s="13">
        <v>0.69</v>
      </c>
      <c r="S72">
        <f t="shared" si="36"/>
        <v>10</v>
      </c>
      <c r="T72">
        <f t="shared" si="7"/>
        <v>40.704999999999998</v>
      </c>
      <c r="U72">
        <f t="shared" si="8"/>
        <v>29.16</v>
      </c>
      <c r="V72">
        <f t="shared" si="9"/>
        <v>6.8999999999999995</v>
      </c>
      <c r="Y72" s="9"/>
      <c r="Z72">
        <f>(0.5*($E72-$E71))</f>
        <v>5</v>
      </c>
      <c r="AA72">
        <f t="shared" si="34"/>
        <v>20.352499999999999</v>
      </c>
      <c r="AB72">
        <f t="shared" si="35"/>
        <v>14.58</v>
      </c>
      <c r="AC72">
        <f t="shared" si="33"/>
        <v>3.4499999999999997</v>
      </c>
      <c r="AF72" s="9"/>
    </row>
    <row r="73" spans="1:35" x14ac:dyDescent="0.2">
      <c r="D73" s="34">
        <v>272987</v>
      </c>
      <c r="E73">
        <v>60</v>
      </c>
      <c r="F73" s="51">
        <v>1.1354370300751881</v>
      </c>
      <c r="G73" s="52">
        <v>0.79214168233082716</v>
      </c>
      <c r="I73" s="19"/>
      <c r="K73" s="24"/>
      <c r="M73" s="53"/>
      <c r="N73" s="53"/>
      <c r="O73" s="53"/>
      <c r="P73" s="13">
        <v>3.4604999999999997</v>
      </c>
      <c r="Q73" s="13">
        <v>2.04</v>
      </c>
      <c r="R73" s="13">
        <v>0.71399999999999997</v>
      </c>
      <c r="S73">
        <f t="shared" si="36"/>
        <v>15</v>
      </c>
      <c r="T73">
        <f t="shared" si="7"/>
        <v>51.907499999999999</v>
      </c>
      <c r="U73">
        <f t="shared" si="8"/>
        <v>30.6</v>
      </c>
      <c r="V73">
        <f t="shared" si="9"/>
        <v>10.709999999999999</v>
      </c>
      <c r="Y73" s="9"/>
      <c r="Z73">
        <v>0</v>
      </c>
      <c r="AA73">
        <f t="shared" si="34"/>
        <v>0</v>
      </c>
      <c r="AB73">
        <f t="shared" si="35"/>
        <v>0</v>
      </c>
      <c r="AC73">
        <f t="shared" si="33"/>
        <v>0</v>
      </c>
      <c r="AF73" s="9"/>
    </row>
    <row r="74" spans="1:35" x14ac:dyDescent="0.2">
      <c r="D74" s="34">
        <v>272986</v>
      </c>
      <c r="E74">
        <v>80</v>
      </c>
      <c r="F74" s="51">
        <v>0.47405864661654129</v>
      </c>
      <c r="G74" s="52">
        <v>0.97439929511278223</v>
      </c>
      <c r="I74" s="19"/>
      <c r="K74" s="24"/>
      <c r="P74" s="13">
        <v>0.27450000000000002</v>
      </c>
      <c r="Q74" s="13">
        <v>0.53400000000000003</v>
      </c>
      <c r="R74" s="13">
        <v>0.41649999999999998</v>
      </c>
      <c r="S74">
        <f t="shared" si="36"/>
        <v>20</v>
      </c>
      <c r="T74">
        <f t="shared" si="7"/>
        <v>5.49</v>
      </c>
      <c r="U74">
        <f t="shared" si="8"/>
        <v>10.68</v>
      </c>
      <c r="V74">
        <f t="shared" si="9"/>
        <v>8.33</v>
      </c>
      <c r="Y74" s="9"/>
      <c r="Z74">
        <v>0</v>
      </c>
      <c r="AC74"/>
      <c r="AF74" s="9"/>
    </row>
    <row r="75" spans="1:35" x14ac:dyDescent="0.2">
      <c r="D75" s="34">
        <v>272985</v>
      </c>
      <c r="E75">
        <v>100</v>
      </c>
      <c r="F75" s="51">
        <v>0.25857744360902257</v>
      </c>
      <c r="G75" s="52">
        <v>0.77427575187969921</v>
      </c>
      <c r="I75" s="19"/>
      <c r="K75" s="24"/>
      <c r="M75" s="41"/>
      <c r="N75" s="19"/>
      <c r="O75" s="41"/>
      <c r="P75" s="13">
        <v>1.3725000000000001</v>
      </c>
      <c r="Q75" s="13">
        <v>0.84750000000000003</v>
      </c>
      <c r="R75" s="13">
        <v>0.49950000000000006</v>
      </c>
      <c r="S75">
        <f t="shared" si="36"/>
        <v>32.5</v>
      </c>
      <c r="T75">
        <f t="shared" si="7"/>
        <v>44.606250000000003</v>
      </c>
      <c r="U75">
        <f t="shared" si="8"/>
        <v>27.543749999999999</v>
      </c>
      <c r="V75">
        <f t="shared" si="9"/>
        <v>16.233750000000001</v>
      </c>
      <c r="Y75" s="9"/>
      <c r="Z75">
        <v>0</v>
      </c>
      <c r="AC75"/>
      <c r="AF75" s="9"/>
      <c r="AI75" s="3"/>
    </row>
    <row r="76" spans="1:35" x14ac:dyDescent="0.2">
      <c r="D76" s="34">
        <v>272984</v>
      </c>
      <c r="E76">
        <v>145</v>
      </c>
      <c r="F76" s="31"/>
      <c r="G76" s="32"/>
      <c r="I76" s="19"/>
      <c r="K76" s="24"/>
      <c r="M76" s="53">
        <v>103.28804253656529</v>
      </c>
      <c r="N76" s="53">
        <v>7.5845000000000002</v>
      </c>
      <c r="O76" s="53">
        <v>338.5</v>
      </c>
      <c r="P76" s="13">
        <v>3.8715000000000002</v>
      </c>
      <c r="Q76" s="13">
        <v>3.1945000000000001</v>
      </c>
      <c r="R76" s="13">
        <v>0.70099999999999996</v>
      </c>
      <c r="S76">
        <f>(0.5*($E76-$E75))</f>
        <v>22.5</v>
      </c>
      <c r="T76">
        <f t="shared" si="7"/>
        <v>87.108750000000001</v>
      </c>
      <c r="U76">
        <f t="shared" si="8"/>
        <v>71.876249999999999</v>
      </c>
      <c r="V76">
        <f t="shared" si="9"/>
        <v>15.772499999999999</v>
      </c>
      <c r="Y76" s="9"/>
      <c r="Z76">
        <v>0</v>
      </c>
      <c r="AC76"/>
      <c r="AF76" s="9"/>
      <c r="AH76" s="52">
        <v>32.985999999999997</v>
      </c>
    </row>
    <row r="77" spans="1:35" x14ac:dyDescent="0.2">
      <c r="A77" s="6">
        <v>38115</v>
      </c>
      <c r="B77" s="14">
        <v>105600</v>
      </c>
      <c r="C77" s="1" t="s">
        <v>82</v>
      </c>
      <c r="D77" s="24">
        <v>273665</v>
      </c>
      <c r="E77">
        <v>4</v>
      </c>
      <c r="F77" s="51">
        <v>0.20321804511278196</v>
      </c>
      <c r="G77" s="52">
        <v>7.825939849624064E-2</v>
      </c>
      <c r="H77" s="22">
        <v>39.732850563909771</v>
      </c>
      <c r="I77" s="41">
        <v>39.821398731203018</v>
      </c>
      <c r="J77" s="3">
        <v>12.457616541353383</v>
      </c>
      <c r="K77" s="41">
        <v>6.5267065319548898</v>
      </c>
      <c r="L77" s="24">
        <v>129</v>
      </c>
      <c r="P77" s="13">
        <v>0.17649999999999999</v>
      </c>
      <c r="Q77" s="13">
        <v>0.35899999999999999</v>
      </c>
      <c r="R77" s="13">
        <v>0.34799999999999998</v>
      </c>
      <c r="S77">
        <f>($E77)+(0.5*($E78-$E77))</f>
        <v>7</v>
      </c>
      <c r="T77">
        <f t="shared" si="7"/>
        <v>1.2355</v>
      </c>
      <c r="U77">
        <f t="shared" si="8"/>
        <v>2.5129999999999999</v>
      </c>
      <c r="V77">
        <f t="shared" si="9"/>
        <v>2.4359999999999999</v>
      </c>
      <c r="W77" s="9">
        <f>SUM(T77:T86)</f>
        <v>903.94399999999996</v>
      </c>
      <c r="X77" s="9">
        <f>SUM(U77:U86)</f>
        <v>616.26300000000003</v>
      </c>
      <c r="Y77" s="9">
        <f>SUM(V77:V86)</f>
        <v>126.2475</v>
      </c>
      <c r="Z77">
        <f>($E77)+(0.5*($E78-$E77))</f>
        <v>7</v>
      </c>
      <c r="AA77">
        <f>($Z77*P77)</f>
        <v>1.2355</v>
      </c>
      <c r="AB77">
        <f>($Z77*Q77)</f>
        <v>2.5129999999999999</v>
      </c>
      <c r="AC77">
        <f t="shared" ref="AC77:AC83" si="37">($Z77*R77)</f>
        <v>2.4359999999999999</v>
      </c>
      <c r="AD77" s="9">
        <f>SUM(AA77:AA83)</f>
        <v>105.54649999999999</v>
      </c>
      <c r="AE77" s="9">
        <f>SUM(AB77:AB83)</f>
        <v>31.558</v>
      </c>
      <c r="AF77" s="9">
        <f>SUM(AC77:AC83)</f>
        <v>32</v>
      </c>
      <c r="AH77" s="52">
        <v>31.221</v>
      </c>
    </row>
    <row r="78" spans="1:35" x14ac:dyDescent="0.2">
      <c r="D78" s="3">
        <v>273664</v>
      </c>
      <c r="E78">
        <v>10</v>
      </c>
      <c r="F78" s="51">
        <v>0.13839849624060149</v>
      </c>
      <c r="G78" s="52">
        <v>7.5603383458646672E-2</v>
      </c>
      <c r="H78" s="3"/>
      <c r="I78" s="41"/>
      <c r="K78" s="24"/>
      <c r="M78" s="53">
        <v>106.56383854284692</v>
      </c>
      <c r="N78" s="53">
        <v>8.1174999999999997</v>
      </c>
      <c r="O78" s="53">
        <v>362.5</v>
      </c>
      <c r="P78" s="13">
        <v>0.14699999999999999</v>
      </c>
      <c r="Q78" s="13">
        <v>0.27500000000000002</v>
      </c>
      <c r="R78" s="13">
        <v>0.33800000000000002</v>
      </c>
      <c r="S78">
        <f>(0.5*($E78-$E77))+(0.5*($E79-$E78))</f>
        <v>8</v>
      </c>
      <c r="T78">
        <f t="shared" si="7"/>
        <v>1.1759999999999999</v>
      </c>
      <c r="U78">
        <f t="shared" si="8"/>
        <v>2.2000000000000002</v>
      </c>
      <c r="V78">
        <f t="shared" si="9"/>
        <v>2.7040000000000002</v>
      </c>
      <c r="Y78" s="9"/>
      <c r="Z78">
        <f>(0.5*($E78-$E77))+(0.5*($E79-$E78))</f>
        <v>8</v>
      </c>
      <c r="AA78">
        <f t="shared" ref="AA78:AA83" si="38">($Z78*P78)</f>
        <v>1.1759999999999999</v>
      </c>
      <c r="AB78">
        <f t="shared" ref="AB78:AB83" si="39">($Z78*Q78)</f>
        <v>2.2000000000000002</v>
      </c>
      <c r="AC78">
        <f t="shared" si="37"/>
        <v>2.7040000000000002</v>
      </c>
      <c r="AF78" s="9"/>
      <c r="AH78" s="24"/>
    </row>
    <row r="79" spans="1:35" x14ac:dyDescent="0.2">
      <c r="D79" s="24">
        <v>273663</v>
      </c>
      <c r="E79">
        <v>20</v>
      </c>
      <c r="F79" s="51">
        <v>0.13839849624060152</v>
      </c>
      <c r="G79" s="52">
        <v>6.8853383458646611E-2</v>
      </c>
      <c r="I79" s="19"/>
      <c r="K79" s="24"/>
      <c r="M79" s="41"/>
      <c r="N79" s="19"/>
      <c r="O79" s="24"/>
      <c r="P79" s="13">
        <v>0.23299999999999998</v>
      </c>
      <c r="Q79" s="13">
        <v>0.26850000000000002</v>
      </c>
      <c r="R79" s="13">
        <v>0.36799999999999999</v>
      </c>
      <c r="S79">
        <f>(0.5*($E79-$E78))+(0.5*($E80-$E79))</f>
        <v>10</v>
      </c>
      <c r="T79">
        <f t="shared" ref="T79:T108" si="40">($S79*P79)</f>
        <v>2.33</v>
      </c>
      <c r="U79">
        <f t="shared" ref="U79:U108" si="41">($S79*Q79)</f>
        <v>2.6850000000000001</v>
      </c>
      <c r="V79">
        <f t="shared" ref="V79:V108" si="42">($S79*R79)</f>
        <v>3.6799999999999997</v>
      </c>
      <c r="Y79" s="9"/>
      <c r="Z79">
        <f>(0.5*($E79-$E78))+(0.5*($E80-$E79))</f>
        <v>10</v>
      </c>
      <c r="AA79">
        <f t="shared" si="38"/>
        <v>2.33</v>
      </c>
      <c r="AB79">
        <f t="shared" si="39"/>
        <v>2.6850000000000001</v>
      </c>
      <c r="AC79">
        <f t="shared" si="37"/>
        <v>3.6799999999999997</v>
      </c>
      <c r="AF79" s="9"/>
      <c r="AH79" s="52"/>
      <c r="AI79" s="31"/>
    </row>
    <row r="80" spans="1:35" x14ac:dyDescent="0.2">
      <c r="D80" s="3">
        <v>273662</v>
      </c>
      <c r="E80">
        <v>30</v>
      </c>
      <c r="F80" s="51">
        <v>0.25857744360902263</v>
      </c>
      <c r="G80" s="52">
        <v>0.20693825187969925</v>
      </c>
      <c r="H80" s="19"/>
      <c r="I80" s="19"/>
      <c r="K80" s="24"/>
      <c r="M80" s="41"/>
      <c r="N80" s="19"/>
      <c r="O80" s="41"/>
      <c r="P80" s="13">
        <v>3.3540000000000001</v>
      </c>
      <c r="Q80" s="13">
        <v>0.61899999999999999</v>
      </c>
      <c r="R80" s="13">
        <v>0.71250000000000002</v>
      </c>
      <c r="S80">
        <f>(0.5*($E80-$E79))+(0.5*($E81-$E80))</f>
        <v>10</v>
      </c>
      <c r="T80">
        <f t="shared" si="40"/>
        <v>33.54</v>
      </c>
      <c r="U80">
        <f t="shared" si="41"/>
        <v>6.1899999999999995</v>
      </c>
      <c r="V80">
        <f t="shared" si="42"/>
        <v>7.125</v>
      </c>
      <c r="Y80" s="9"/>
      <c r="Z80">
        <f>(0.5*($E79-$E78))+(0.5*($E80-$E79))</f>
        <v>10</v>
      </c>
      <c r="AA80">
        <f t="shared" si="38"/>
        <v>33.54</v>
      </c>
      <c r="AB80">
        <f t="shared" si="39"/>
        <v>6.1899999999999995</v>
      </c>
      <c r="AC80">
        <f t="shared" si="37"/>
        <v>7.125</v>
      </c>
      <c r="AF80" s="9"/>
      <c r="AG80" s="3"/>
      <c r="AH80" s="52"/>
      <c r="AI80" s="31"/>
    </row>
    <row r="81" spans="1:35" x14ac:dyDescent="0.2">
      <c r="D81" s="24">
        <v>273661</v>
      </c>
      <c r="E81">
        <v>40</v>
      </c>
      <c r="F81" s="51">
        <v>0.4417364661654134</v>
      </c>
      <c r="G81" s="52">
        <v>0.1546054511278197</v>
      </c>
      <c r="H81" s="19"/>
      <c r="I81" s="19"/>
      <c r="K81" s="24"/>
      <c r="M81" s="53">
        <v>102.6299373292556</v>
      </c>
      <c r="N81" s="53">
        <v>8.2040000000000006</v>
      </c>
      <c r="O81" s="53">
        <v>366.5</v>
      </c>
      <c r="P81" s="13">
        <v>1.2130000000000001</v>
      </c>
      <c r="Q81" s="13">
        <v>0.26450000000000001</v>
      </c>
      <c r="R81" s="13">
        <v>0.51</v>
      </c>
      <c r="S81">
        <f>(0.5*($E80-$E79))+(0.5*($E81-$E80))</f>
        <v>10</v>
      </c>
      <c r="T81">
        <f t="shared" si="40"/>
        <v>12.13</v>
      </c>
      <c r="U81">
        <f t="shared" si="41"/>
        <v>2.645</v>
      </c>
      <c r="V81">
        <f t="shared" si="42"/>
        <v>5.0999999999999996</v>
      </c>
      <c r="Y81" s="9"/>
      <c r="Z81">
        <f>(0.5*($E80-$E79))+(0.5*($E81-$E80))</f>
        <v>10</v>
      </c>
      <c r="AA81">
        <f t="shared" si="38"/>
        <v>12.13</v>
      </c>
      <c r="AB81">
        <f t="shared" si="39"/>
        <v>2.645</v>
      </c>
      <c r="AC81">
        <f t="shared" si="37"/>
        <v>5.0999999999999996</v>
      </c>
      <c r="AF81" s="9"/>
      <c r="AG81" s="3"/>
      <c r="AH81" s="52">
        <v>31.928000000000001</v>
      </c>
    </row>
    <row r="82" spans="1:35" x14ac:dyDescent="0.2">
      <c r="D82" s="3">
        <v>273660</v>
      </c>
      <c r="E82">
        <v>50</v>
      </c>
      <c r="F82" s="51">
        <v>0.30167368421052632</v>
      </c>
      <c r="G82" s="52">
        <v>0.21375296052631582</v>
      </c>
      <c r="H82" s="19"/>
      <c r="I82" s="19"/>
      <c r="K82" s="24"/>
      <c r="P82" s="13">
        <v>2.6619999999999999</v>
      </c>
      <c r="Q82" s="13">
        <v>0.66349999999999998</v>
      </c>
      <c r="R82" s="13">
        <v>0.65</v>
      </c>
      <c r="S82">
        <f>(0.5*($E81-$E80))+(0.5*($E82-$E81))</f>
        <v>10</v>
      </c>
      <c r="T82">
        <f t="shared" si="40"/>
        <v>26.619999999999997</v>
      </c>
      <c r="U82">
        <f t="shared" si="41"/>
        <v>6.6349999999999998</v>
      </c>
      <c r="V82">
        <f t="shared" si="42"/>
        <v>6.5</v>
      </c>
      <c r="Y82" s="9"/>
      <c r="Z82">
        <f>(0.5*($E82-$E81))+(0.5*($E83-$E82))</f>
        <v>10</v>
      </c>
      <c r="AA82">
        <f t="shared" si="38"/>
        <v>26.619999999999997</v>
      </c>
      <c r="AB82">
        <f t="shared" si="39"/>
        <v>6.6349999999999998</v>
      </c>
      <c r="AC82">
        <f t="shared" si="37"/>
        <v>6.5</v>
      </c>
      <c r="AF82" s="9"/>
      <c r="AG82" s="3"/>
      <c r="AH82" s="52"/>
      <c r="AI82" s="3"/>
    </row>
    <row r="83" spans="1:35" x14ac:dyDescent="0.2">
      <c r="D83" s="24">
        <v>273659</v>
      </c>
      <c r="E83">
        <v>60</v>
      </c>
      <c r="F83" s="51">
        <v>0.57641221804511256</v>
      </c>
      <c r="G83" s="52">
        <v>0.3358975093984965</v>
      </c>
      <c r="H83" s="19"/>
      <c r="I83" s="19"/>
      <c r="K83" s="24"/>
      <c r="M83" s="41"/>
      <c r="N83" s="19"/>
      <c r="O83" s="24"/>
      <c r="P83" s="13">
        <v>5.7029999999999994</v>
      </c>
      <c r="Q83" s="13">
        <v>1.738</v>
      </c>
      <c r="R83" s="13">
        <v>0.89100000000000001</v>
      </c>
      <c r="S83">
        <f>(0.5*($E82-$E81))+(0.5*($E84-$E82))</f>
        <v>20</v>
      </c>
      <c r="T83">
        <f t="shared" si="40"/>
        <v>114.05999999999999</v>
      </c>
      <c r="U83">
        <f t="shared" si="41"/>
        <v>34.76</v>
      </c>
      <c r="V83">
        <f t="shared" si="42"/>
        <v>17.82</v>
      </c>
      <c r="Y83" s="9"/>
      <c r="Z83">
        <f>(0.5*($E82-$E81))</f>
        <v>5</v>
      </c>
      <c r="AA83">
        <f t="shared" si="38"/>
        <v>28.514999999999997</v>
      </c>
      <c r="AB83">
        <f t="shared" si="39"/>
        <v>8.69</v>
      </c>
      <c r="AC83">
        <f t="shared" si="37"/>
        <v>4.4550000000000001</v>
      </c>
      <c r="AF83" s="9"/>
      <c r="AG83" s="3"/>
      <c r="AH83" s="24"/>
      <c r="AI83" s="3"/>
    </row>
    <row r="84" spans="1:35" x14ac:dyDescent="0.2">
      <c r="D84" s="3">
        <v>273658</v>
      </c>
      <c r="E84">
        <v>80</v>
      </c>
      <c r="F84" s="51">
        <v>0.45251052631578947</v>
      </c>
      <c r="G84" s="52">
        <v>0.42787006578947373</v>
      </c>
      <c r="H84" s="19"/>
      <c r="I84" s="19"/>
      <c r="K84" s="24"/>
      <c r="M84" s="41"/>
      <c r="N84" s="19"/>
      <c r="O84" s="24"/>
      <c r="P84" s="13">
        <v>6.2244999999999999</v>
      </c>
      <c r="Q84" s="13">
        <v>2.5960000000000001</v>
      </c>
      <c r="R84" s="13">
        <v>0.90849999999999997</v>
      </c>
      <c r="S84">
        <f>(0.5*($E84-$E82))+(0.5*($E85-$E84))</f>
        <v>25</v>
      </c>
      <c r="T84">
        <f t="shared" si="40"/>
        <v>155.61250000000001</v>
      </c>
      <c r="U84">
        <f t="shared" si="41"/>
        <v>64.900000000000006</v>
      </c>
      <c r="V84">
        <f t="shared" si="42"/>
        <v>22.712499999999999</v>
      </c>
      <c r="Y84" s="9"/>
      <c r="Z84">
        <v>0</v>
      </c>
      <c r="AC84"/>
      <c r="AF84" s="9"/>
      <c r="AH84" s="52"/>
    </row>
    <row r="85" spans="1:35" x14ac:dyDescent="0.2">
      <c r="D85" s="24">
        <v>273657</v>
      </c>
      <c r="E85">
        <v>100</v>
      </c>
      <c r="F85" s="51">
        <v>0.23164229323308269</v>
      </c>
      <c r="G85" s="52">
        <v>0.43359234022556398</v>
      </c>
      <c r="H85" s="19"/>
      <c r="I85" s="19"/>
      <c r="K85" s="24"/>
      <c r="M85" s="43"/>
      <c r="N85" s="19"/>
      <c r="O85" s="24"/>
      <c r="P85" s="13">
        <v>6.0754999999999999</v>
      </c>
      <c r="Q85" s="13">
        <v>4.5045000000000002</v>
      </c>
      <c r="R85" s="13">
        <v>0.91650000000000009</v>
      </c>
      <c r="S85">
        <f>(0.5*($E85-$E84))+(0.5*($E86-$E85))</f>
        <v>32</v>
      </c>
      <c r="T85">
        <f t="shared" si="40"/>
        <v>194.416</v>
      </c>
      <c r="U85">
        <f t="shared" si="41"/>
        <v>144.14400000000001</v>
      </c>
      <c r="V85">
        <f t="shared" si="42"/>
        <v>29.328000000000003</v>
      </c>
      <c r="Y85" s="9"/>
      <c r="Z85">
        <v>0</v>
      </c>
      <c r="AC85"/>
      <c r="AF85" s="9"/>
      <c r="AH85" s="52"/>
    </row>
    <row r="86" spans="1:35" x14ac:dyDescent="0.2">
      <c r="D86" s="3">
        <v>273656</v>
      </c>
      <c r="E86">
        <v>144</v>
      </c>
      <c r="F86" s="51">
        <v>5.6060150375939838E-2</v>
      </c>
      <c r="G86" s="52">
        <v>0.28111466165413534</v>
      </c>
      <c r="H86" s="19"/>
      <c r="I86" s="19"/>
      <c r="K86" s="24"/>
      <c r="M86" s="53">
        <v>52.571270601910157</v>
      </c>
      <c r="N86" s="53">
        <v>3.4224999999999999</v>
      </c>
      <c r="O86" s="53">
        <v>152.5</v>
      </c>
      <c r="P86" s="13">
        <v>16.491999999999997</v>
      </c>
      <c r="Q86" s="13">
        <v>15.890500000000001</v>
      </c>
      <c r="R86" s="13">
        <v>1.3109999999999999</v>
      </c>
      <c r="S86">
        <f>(0.5*($E86-$E85))</f>
        <v>22</v>
      </c>
      <c r="T86">
        <f t="shared" si="40"/>
        <v>362.82399999999996</v>
      </c>
      <c r="U86">
        <f t="shared" si="41"/>
        <v>349.59100000000001</v>
      </c>
      <c r="V86">
        <f t="shared" si="42"/>
        <v>28.841999999999999</v>
      </c>
      <c r="Y86" s="9"/>
      <c r="Z86">
        <v>0</v>
      </c>
      <c r="AC86"/>
      <c r="AF86" s="9"/>
      <c r="AH86" s="52">
        <v>34.607999999999997</v>
      </c>
    </row>
    <row r="87" spans="1:35" x14ac:dyDescent="0.2">
      <c r="A87" s="6">
        <v>38123</v>
      </c>
      <c r="B87" s="14">
        <v>22431</v>
      </c>
      <c r="C87" s="1" t="s">
        <v>82</v>
      </c>
      <c r="D87" s="3">
        <v>277018</v>
      </c>
      <c r="E87">
        <v>1</v>
      </c>
      <c r="H87" s="16">
        <v>18.195460526315788</v>
      </c>
      <c r="I87" s="19">
        <v>21.720463815789479</v>
      </c>
      <c r="J87" s="13">
        <v>13.178077067669172</v>
      </c>
      <c r="K87" s="19">
        <v>4.7720765977443627</v>
      </c>
      <c r="L87" s="24">
        <v>137</v>
      </c>
      <c r="M87" s="53"/>
      <c r="N87" s="53"/>
      <c r="O87" s="53"/>
      <c r="P87" s="19"/>
      <c r="Q87" s="19"/>
      <c r="R87" s="19"/>
      <c r="S87">
        <f>($E87)+(0.5*($E88-$E87))</f>
        <v>5.5</v>
      </c>
      <c r="T87">
        <f t="shared" si="40"/>
        <v>0</v>
      </c>
      <c r="U87">
        <f t="shared" si="41"/>
        <v>0</v>
      </c>
      <c r="V87">
        <f t="shared" si="42"/>
        <v>0</v>
      </c>
      <c r="W87" s="9">
        <f>SUM(T87:T96)</f>
        <v>907.3075</v>
      </c>
      <c r="X87" s="9">
        <f>SUM(U87:U96)</f>
        <v>127.25</v>
      </c>
      <c r="Y87" s="9">
        <f>SUM(V87:V96)</f>
        <v>1013.3625</v>
      </c>
      <c r="Z87">
        <f>($E87)+(0.5*($E88-$E87))</f>
        <v>5.5</v>
      </c>
      <c r="AA87">
        <f>($Z87*P87)</f>
        <v>0</v>
      </c>
      <c r="AB87">
        <f>($Z87*Q87)</f>
        <v>0</v>
      </c>
      <c r="AC87">
        <f t="shared" ref="AC87:AC93" si="43">($Z87*R87)</f>
        <v>0</v>
      </c>
      <c r="AD87" s="9">
        <f>SUM(AA87:AA93)</f>
        <v>30.134999999999998</v>
      </c>
      <c r="AE87" s="9">
        <f>SUM(AB87:AB93)</f>
        <v>21.254249999999999</v>
      </c>
      <c r="AF87" s="9">
        <f>SUM(AC87:AC93)</f>
        <v>53.874499999999998</v>
      </c>
    </row>
    <row r="88" spans="1:35" x14ac:dyDescent="0.2">
      <c r="D88" s="3">
        <v>277017</v>
      </c>
      <c r="E88">
        <v>10</v>
      </c>
      <c r="F88" s="16">
        <v>0.35554398496240597</v>
      </c>
      <c r="G88" s="13">
        <v>0.11330103383458651</v>
      </c>
      <c r="I88" s="19"/>
      <c r="K88" s="16"/>
      <c r="M88" s="53"/>
      <c r="N88" s="53"/>
      <c r="O88" s="53"/>
      <c r="P88" s="13">
        <v>0.33</v>
      </c>
      <c r="Q88" s="13">
        <v>0.36149999999999999</v>
      </c>
      <c r="R88" s="13">
        <v>0.111</v>
      </c>
      <c r="S88">
        <f>($E88)+(0.5*($E89-$E88))</f>
        <v>15</v>
      </c>
      <c r="T88">
        <f t="shared" si="40"/>
        <v>4.95</v>
      </c>
      <c r="U88">
        <f t="shared" si="41"/>
        <v>5.4224999999999994</v>
      </c>
      <c r="V88">
        <f t="shared" si="42"/>
        <v>1.665</v>
      </c>
      <c r="Y88" s="9"/>
      <c r="Z88">
        <f>(0.5*($E88-$E87))+(0.5*($E89-$E88))</f>
        <v>9.5</v>
      </c>
      <c r="AA88">
        <f t="shared" ref="AA88:AA93" si="44">($Z88*P88)</f>
        <v>3.1350000000000002</v>
      </c>
      <c r="AB88">
        <f t="shared" ref="AB88:AB93" si="45">($Z88*Q88)</f>
        <v>3.43425</v>
      </c>
      <c r="AC88">
        <f t="shared" si="43"/>
        <v>1.0545</v>
      </c>
      <c r="AF88" s="9"/>
    </row>
    <row r="89" spans="1:35" x14ac:dyDescent="0.2">
      <c r="D89" s="3">
        <v>277016</v>
      </c>
      <c r="E89">
        <v>20</v>
      </c>
      <c r="F89" s="16">
        <v>0.3878661654135338</v>
      </c>
      <c r="G89" s="13">
        <v>5.4413627819548969E-2</v>
      </c>
      <c r="I89" s="19"/>
      <c r="M89" s="53"/>
      <c r="N89" s="53"/>
      <c r="O89" s="53"/>
      <c r="P89" s="13">
        <v>0.377</v>
      </c>
      <c r="Q89" s="13">
        <v>0.3725</v>
      </c>
      <c r="R89" s="13">
        <v>0.21099999999999999</v>
      </c>
      <c r="S89">
        <f t="shared" ref="S89:S95" si="46">(0.5*($E89-$E88))+(0.5*($E90-$E89))</f>
        <v>10</v>
      </c>
      <c r="T89">
        <f t="shared" si="40"/>
        <v>3.77</v>
      </c>
      <c r="U89">
        <f t="shared" si="41"/>
        <v>3.7250000000000001</v>
      </c>
      <c r="V89">
        <f t="shared" si="42"/>
        <v>2.11</v>
      </c>
      <c r="Y89" s="9"/>
      <c r="Z89">
        <f>(0.5*($E89-$E88))+(0.5*($E90-$E89))</f>
        <v>10</v>
      </c>
      <c r="AA89">
        <f t="shared" si="44"/>
        <v>3.77</v>
      </c>
      <c r="AB89">
        <f t="shared" si="45"/>
        <v>3.7250000000000001</v>
      </c>
      <c r="AC89">
        <f t="shared" si="43"/>
        <v>2.11</v>
      </c>
      <c r="AF89" s="9"/>
    </row>
    <row r="90" spans="1:35" x14ac:dyDescent="0.2">
      <c r="D90" s="3">
        <v>277015</v>
      </c>
      <c r="E90">
        <v>30</v>
      </c>
      <c r="F90" s="16">
        <v>0.23825563909774439</v>
      </c>
      <c r="G90" s="13">
        <v>9.8424812030075179E-2</v>
      </c>
      <c r="I90" s="19"/>
      <c r="M90" s="53"/>
      <c r="N90" s="53"/>
      <c r="O90" s="53"/>
      <c r="P90" s="13">
        <v>0.47249999999999998</v>
      </c>
      <c r="Q90" s="13">
        <v>0.49149999999999999</v>
      </c>
      <c r="R90" s="13">
        <v>1.0225</v>
      </c>
      <c r="S90">
        <f t="shared" si="46"/>
        <v>10</v>
      </c>
      <c r="T90">
        <f t="shared" si="40"/>
        <v>4.7249999999999996</v>
      </c>
      <c r="U90">
        <f t="shared" si="41"/>
        <v>4.915</v>
      </c>
      <c r="V90">
        <f t="shared" si="42"/>
        <v>10.225</v>
      </c>
      <c r="Y90" s="9"/>
      <c r="Z90">
        <f>(0.5*($E90-$E89))+(0.5*($E91-$E90))</f>
        <v>10</v>
      </c>
      <c r="AA90">
        <f t="shared" si="44"/>
        <v>4.7249999999999996</v>
      </c>
      <c r="AB90">
        <f t="shared" si="45"/>
        <v>4.915</v>
      </c>
      <c r="AC90">
        <f t="shared" si="43"/>
        <v>10.225</v>
      </c>
      <c r="AF90" s="9"/>
    </row>
    <row r="91" spans="1:35" x14ac:dyDescent="0.2">
      <c r="D91" s="3">
        <v>277014</v>
      </c>
      <c r="E91">
        <v>40</v>
      </c>
      <c r="F91" s="16">
        <v>0.14015037593984961</v>
      </c>
      <c r="G91" s="13">
        <v>0.1076616541353384</v>
      </c>
      <c r="I91" s="19"/>
      <c r="P91" s="13">
        <v>0.56799999999999995</v>
      </c>
      <c r="Q91" s="13">
        <v>0.49199999999999999</v>
      </c>
      <c r="R91" s="13">
        <v>1.0880000000000001</v>
      </c>
      <c r="S91">
        <f t="shared" si="46"/>
        <v>10</v>
      </c>
      <c r="T91">
        <f t="shared" si="40"/>
        <v>5.68</v>
      </c>
      <c r="U91">
        <f t="shared" si="41"/>
        <v>4.92</v>
      </c>
      <c r="V91">
        <f t="shared" si="42"/>
        <v>10.88</v>
      </c>
      <c r="Y91" s="9"/>
      <c r="Z91">
        <f>(0.5*($E91-$E90))+(0.5*($E92-$E91))</f>
        <v>10</v>
      </c>
      <c r="AA91">
        <f t="shared" si="44"/>
        <v>5.68</v>
      </c>
      <c r="AB91">
        <f t="shared" si="45"/>
        <v>4.92</v>
      </c>
      <c r="AC91">
        <f t="shared" si="43"/>
        <v>10.88</v>
      </c>
      <c r="AF91" s="9"/>
    </row>
    <row r="92" spans="1:35" x14ac:dyDescent="0.2">
      <c r="D92" s="3">
        <v>277013</v>
      </c>
      <c r="E92">
        <v>50</v>
      </c>
      <c r="F92" s="16">
        <v>3.6439097744360903E-2</v>
      </c>
      <c r="G92" s="13">
        <v>9.3512030075187991E-2</v>
      </c>
      <c r="I92" s="19"/>
      <c r="M92" s="53"/>
      <c r="N92" s="53"/>
      <c r="O92" s="53"/>
      <c r="P92" s="13">
        <v>2.5649999999999999</v>
      </c>
      <c r="Q92" s="13">
        <v>0.85199999999999998</v>
      </c>
      <c r="R92" s="13">
        <v>5.9210000000000003</v>
      </c>
      <c r="S92">
        <f t="shared" si="46"/>
        <v>10</v>
      </c>
      <c r="T92">
        <f t="shared" si="40"/>
        <v>25.65</v>
      </c>
      <c r="U92">
        <f t="shared" si="41"/>
        <v>8.52</v>
      </c>
      <c r="V92">
        <f t="shared" si="42"/>
        <v>59.21</v>
      </c>
      <c r="Y92" s="9"/>
      <c r="Z92">
        <f>(0.5*($E92-$E91))</f>
        <v>5</v>
      </c>
      <c r="AA92">
        <f t="shared" si="44"/>
        <v>12.824999999999999</v>
      </c>
      <c r="AB92">
        <f t="shared" si="45"/>
        <v>4.26</v>
      </c>
      <c r="AC92">
        <f t="shared" si="43"/>
        <v>29.605</v>
      </c>
      <c r="AF92" s="9"/>
    </row>
    <row r="93" spans="1:35" x14ac:dyDescent="0.2">
      <c r="D93" s="3">
        <v>277012</v>
      </c>
      <c r="E93">
        <v>60</v>
      </c>
      <c r="F93" s="16">
        <v>5.6060150375939838E-2</v>
      </c>
      <c r="G93" s="13">
        <v>0.1528646616541354</v>
      </c>
      <c r="I93" s="19"/>
      <c r="M93" s="53"/>
      <c r="N93" s="53"/>
      <c r="O93" s="53"/>
      <c r="P93" s="13">
        <v>5.5205000000000002</v>
      </c>
      <c r="Q93" s="13">
        <v>0.91549999999999998</v>
      </c>
      <c r="R93" s="13">
        <v>7.5324999999999998</v>
      </c>
      <c r="S93">
        <f t="shared" si="46"/>
        <v>15</v>
      </c>
      <c r="T93">
        <f t="shared" si="40"/>
        <v>82.807500000000005</v>
      </c>
      <c r="U93">
        <f t="shared" si="41"/>
        <v>13.7325</v>
      </c>
      <c r="V93">
        <f t="shared" si="42"/>
        <v>112.9875</v>
      </c>
      <c r="Y93" s="9"/>
      <c r="Z93">
        <v>0</v>
      </c>
      <c r="AA93">
        <f t="shared" si="44"/>
        <v>0</v>
      </c>
      <c r="AB93">
        <f t="shared" si="45"/>
        <v>0</v>
      </c>
      <c r="AC93">
        <f t="shared" si="43"/>
        <v>0</v>
      </c>
      <c r="AF93" s="9"/>
    </row>
    <row r="94" spans="1:35" x14ac:dyDescent="0.2">
      <c r="D94" s="3">
        <v>277011</v>
      </c>
      <c r="E94">
        <v>80</v>
      </c>
      <c r="F94" s="16">
        <v>5.9563909774436083E-2</v>
      </c>
      <c r="G94" s="13">
        <v>0.18098120300751885</v>
      </c>
      <c r="I94" s="19"/>
      <c r="M94" s="53"/>
      <c r="N94" s="53"/>
      <c r="O94" s="53"/>
      <c r="P94" s="13">
        <v>6.0139999999999993</v>
      </c>
      <c r="Q94" s="13">
        <v>1.004</v>
      </c>
      <c r="R94" s="13">
        <v>7.5630000000000006</v>
      </c>
      <c r="S94">
        <f t="shared" si="46"/>
        <v>20</v>
      </c>
      <c r="T94">
        <f t="shared" si="40"/>
        <v>120.27999999999999</v>
      </c>
      <c r="U94">
        <f t="shared" si="41"/>
        <v>20.079999999999998</v>
      </c>
      <c r="V94">
        <f t="shared" si="42"/>
        <v>151.26000000000002</v>
      </c>
      <c r="Y94" s="9"/>
      <c r="Z94">
        <v>0</v>
      </c>
      <c r="AC94"/>
      <c r="AF94" s="9"/>
    </row>
    <row r="95" spans="1:35" x14ac:dyDescent="0.2">
      <c r="D95" s="3">
        <v>277010</v>
      </c>
      <c r="E95">
        <v>100</v>
      </c>
      <c r="F95" s="16">
        <v>5.6060150375939852E-2</v>
      </c>
      <c r="G95" s="13">
        <v>0.21136466165413537</v>
      </c>
      <c r="I95" s="19"/>
      <c r="P95" s="13">
        <v>6.2694999999999999</v>
      </c>
      <c r="Q95" s="13">
        <v>0.93100000000000005</v>
      </c>
      <c r="R95" s="13">
        <v>7.5274999999999999</v>
      </c>
      <c r="S95">
        <f t="shared" si="46"/>
        <v>35</v>
      </c>
      <c r="T95">
        <f t="shared" si="40"/>
        <v>219.4325</v>
      </c>
      <c r="U95">
        <f t="shared" si="41"/>
        <v>32.585000000000001</v>
      </c>
      <c r="V95">
        <f t="shared" si="42"/>
        <v>263.46249999999998</v>
      </c>
      <c r="Y95" s="9"/>
      <c r="Z95">
        <v>0</v>
      </c>
      <c r="AC95"/>
      <c r="AF95" s="9"/>
    </row>
    <row r="96" spans="1:35" x14ac:dyDescent="0.2">
      <c r="D96" s="3">
        <v>277009</v>
      </c>
      <c r="E96">
        <v>150</v>
      </c>
      <c r="I96" s="19"/>
      <c r="N96" s="24"/>
      <c r="O96" s="41"/>
      <c r="P96" s="13">
        <v>17.6005</v>
      </c>
      <c r="Q96" s="13">
        <v>1.3340000000000001</v>
      </c>
      <c r="R96" s="13">
        <v>16.0625</v>
      </c>
      <c r="S96">
        <f>(0.5*($E96-$E95))</f>
        <v>25</v>
      </c>
      <c r="T96">
        <f t="shared" si="40"/>
        <v>440.01249999999999</v>
      </c>
      <c r="U96">
        <f t="shared" si="41"/>
        <v>33.35</v>
      </c>
      <c r="V96">
        <f t="shared" si="42"/>
        <v>401.5625</v>
      </c>
      <c r="Y96" s="9"/>
      <c r="Z96">
        <v>0</v>
      </c>
      <c r="AC96"/>
      <c r="AF96" s="9"/>
    </row>
    <row r="97" spans="1:34" x14ac:dyDescent="0.2">
      <c r="A97" s="6">
        <v>38135</v>
      </c>
      <c r="B97" s="14">
        <v>132432</v>
      </c>
      <c r="C97" s="1" t="s">
        <v>101</v>
      </c>
      <c r="D97" s="3">
        <v>260831</v>
      </c>
      <c r="E97">
        <v>1</v>
      </c>
      <c r="F97" s="16">
        <v>0.62357232558139541</v>
      </c>
      <c r="G97" s="19">
        <v>0.41917539244186031</v>
      </c>
      <c r="H97" s="16">
        <v>23.781308275193805</v>
      </c>
      <c r="I97" s="19">
        <v>27.941027005813954</v>
      </c>
      <c r="J97" s="19">
        <v>20.462272810077522</v>
      </c>
      <c r="K97" s="19">
        <v>19.498431802325584</v>
      </c>
      <c r="L97" s="24">
        <v>149</v>
      </c>
      <c r="M97" s="44">
        <v>95.598223316171541</v>
      </c>
      <c r="N97" s="13">
        <v>7.04</v>
      </c>
      <c r="O97" s="44">
        <v>314</v>
      </c>
      <c r="P97" s="13">
        <v>9.35E-2</v>
      </c>
      <c r="Q97" s="13">
        <v>0.32650000000000001</v>
      </c>
      <c r="R97" s="13">
        <v>0.316</v>
      </c>
      <c r="S97">
        <f>($E98)+(0.5*($E99-$E98))</f>
        <v>7.5</v>
      </c>
      <c r="T97">
        <f t="shared" ref="T97:T106" si="47">($S97*P97)</f>
        <v>0.70125000000000004</v>
      </c>
      <c r="U97">
        <f t="shared" ref="U97:U106" si="48">($S97*Q97)</f>
        <v>2.44875</v>
      </c>
      <c r="V97">
        <f t="shared" ref="V97:V106" si="49">($S97*R97)</f>
        <v>2.37</v>
      </c>
      <c r="W97" s="9">
        <f>SUM(T97:T106)</f>
        <v>943.92625000000021</v>
      </c>
      <c r="X97" s="9">
        <f>SUM(U97:U106)</f>
        <v>673.47249999999997</v>
      </c>
      <c r="Y97" s="9">
        <f>SUM(V97:V106)</f>
        <v>127.44125000000001</v>
      </c>
      <c r="Z97">
        <f>($E98)+(0.5*($E99-$E98))</f>
        <v>7.5</v>
      </c>
      <c r="AA97">
        <f>($Z97*P97)</f>
        <v>0.70125000000000004</v>
      </c>
      <c r="AB97">
        <f>($Z97*Q97)</f>
        <v>2.44875</v>
      </c>
      <c r="AC97">
        <f t="shared" ref="AC97:AC103" si="50">($Z97*R97)</f>
        <v>2.37</v>
      </c>
      <c r="AD97" s="9">
        <f>SUM(AA97:AA103)</f>
        <v>59.173749999999998</v>
      </c>
      <c r="AE97" s="9">
        <f>SUM(AB97:AB103)</f>
        <v>39.602499999999999</v>
      </c>
      <c r="AF97" s="9">
        <f>SUM(AC97:AC103)</f>
        <v>21.401250000000001</v>
      </c>
      <c r="AH97" s="3">
        <v>31.547999999999998</v>
      </c>
    </row>
    <row r="98" spans="1:34" x14ac:dyDescent="0.2">
      <c r="D98" s="3">
        <v>260832</v>
      </c>
      <c r="E98">
        <v>5</v>
      </c>
      <c r="F98" s="16">
        <v>0.67553668604651174</v>
      </c>
      <c r="G98" s="19">
        <v>0.56570808139534889</v>
      </c>
      <c r="H98" s="16"/>
      <c r="I98" s="19"/>
      <c r="J98" s="19"/>
      <c r="K98" s="24"/>
      <c r="M98" s="41"/>
      <c r="N98" s="16"/>
      <c r="P98" s="13">
        <v>0.11299999999999999</v>
      </c>
      <c r="Q98" s="13">
        <v>0.36249999999999999</v>
      </c>
      <c r="R98" s="13">
        <v>0.32450000000000001</v>
      </c>
      <c r="S98">
        <f t="shared" ref="S98:S104" si="51">(0.5*($E99-$E98))+(0.5*($E100-$E99))</f>
        <v>7.5</v>
      </c>
      <c r="T98">
        <f t="shared" si="47"/>
        <v>0.84749999999999992</v>
      </c>
      <c r="U98">
        <f t="shared" si="48"/>
        <v>2.71875</v>
      </c>
      <c r="V98">
        <f t="shared" si="49"/>
        <v>2.4337499999999999</v>
      </c>
      <c r="Y98" s="9"/>
      <c r="Z98">
        <f>(0.5*($E99-$E98))+(0.5*($E100-$E99))</f>
        <v>7.5</v>
      </c>
      <c r="AA98">
        <f t="shared" ref="AA98:AA103" si="52">($Z98*P98)</f>
        <v>0.84749999999999992</v>
      </c>
      <c r="AB98">
        <f t="shared" ref="AB98:AB103" si="53">($Z98*Q98)</f>
        <v>2.71875</v>
      </c>
      <c r="AC98">
        <f t="shared" si="50"/>
        <v>2.4337499999999999</v>
      </c>
      <c r="AF98" s="9"/>
    </row>
    <row r="99" spans="1:34" x14ac:dyDescent="0.2">
      <c r="D99" s="3">
        <v>260833</v>
      </c>
      <c r="E99">
        <v>10</v>
      </c>
      <c r="F99" s="16">
        <v>0.71017959302325573</v>
      </c>
      <c r="G99" s="19">
        <v>0.48776154069767452</v>
      </c>
      <c r="H99" s="16"/>
      <c r="I99" s="19"/>
      <c r="J99" s="19"/>
      <c r="K99" s="24"/>
      <c r="M99" s="41"/>
      <c r="N99" s="16"/>
      <c r="P99" s="13">
        <v>4.5999999999999999E-2</v>
      </c>
      <c r="Q99" s="13">
        <v>0.29049999999999998</v>
      </c>
      <c r="R99" s="13">
        <v>0.28400000000000003</v>
      </c>
      <c r="S99">
        <f t="shared" si="51"/>
        <v>10</v>
      </c>
      <c r="T99">
        <f t="shared" si="47"/>
        <v>0.45999999999999996</v>
      </c>
      <c r="U99">
        <f t="shared" si="48"/>
        <v>2.9049999999999998</v>
      </c>
      <c r="V99">
        <f t="shared" si="49"/>
        <v>2.8400000000000003</v>
      </c>
      <c r="Y99" s="9"/>
      <c r="Z99">
        <f>(0.5*($E100-$E99))+(0.5*($E101-$E100))</f>
        <v>10</v>
      </c>
      <c r="AA99">
        <f t="shared" si="52"/>
        <v>0.45999999999999996</v>
      </c>
      <c r="AB99">
        <f t="shared" si="53"/>
        <v>2.9049999999999998</v>
      </c>
      <c r="AC99">
        <f t="shared" si="50"/>
        <v>2.8400000000000003</v>
      </c>
      <c r="AF99" s="9"/>
    </row>
    <row r="100" spans="1:34" x14ac:dyDescent="0.2">
      <c r="D100" s="3">
        <v>260834</v>
      </c>
      <c r="E100">
        <v>20</v>
      </c>
      <c r="F100" s="16">
        <v>0.83142976744186048</v>
      </c>
      <c r="G100" s="19">
        <v>0.74185364825581401</v>
      </c>
      <c r="H100" s="16"/>
      <c r="I100" s="19"/>
      <c r="J100" s="19"/>
      <c r="K100" s="19"/>
      <c r="M100" s="41"/>
      <c r="N100" s="19"/>
      <c r="O100" s="41"/>
      <c r="P100" s="13">
        <v>2.8000000000000001E-2</v>
      </c>
      <c r="Q100" s="13">
        <v>0.3805</v>
      </c>
      <c r="R100" s="13">
        <v>0.32400000000000001</v>
      </c>
      <c r="S100">
        <f t="shared" si="51"/>
        <v>10</v>
      </c>
      <c r="T100">
        <f t="shared" si="47"/>
        <v>0.28000000000000003</v>
      </c>
      <c r="U100">
        <f t="shared" si="48"/>
        <v>3.8050000000000002</v>
      </c>
      <c r="V100">
        <f t="shared" si="49"/>
        <v>3.24</v>
      </c>
      <c r="Y100" s="9"/>
      <c r="Z100">
        <f>(0.5*($E101-$E100))+(0.5*($E102-$E101))</f>
        <v>10</v>
      </c>
      <c r="AA100">
        <f t="shared" si="52"/>
        <v>0.28000000000000003</v>
      </c>
      <c r="AB100">
        <f t="shared" si="53"/>
        <v>3.8050000000000002</v>
      </c>
      <c r="AC100">
        <f t="shared" si="50"/>
        <v>3.24</v>
      </c>
      <c r="AF100" s="9"/>
    </row>
    <row r="101" spans="1:34" x14ac:dyDescent="0.2">
      <c r="D101" s="3">
        <v>260835</v>
      </c>
      <c r="E101">
        <v>30</v>
      </c>
      <c r="F101" s="16">
        <v>0.13083178294573644</v>
      </c>
      <c r="G101" s="19">
        <v>0.17295348837209301</v>
      </c>
      <c r="H101" s="16"/>
      <c r="I101" s="19"/>
      <c r="J101" s="19"/>
      <c r="K101" s="24"/>
      <c r="M101" s="41"/>
      <c r="N101" s="19"/>
      <c r="O101" s="41"/>
      <c r="P101" s="13">
        <v>3.0570000000000004</v>
      </c>
      <c r="Q101" s="13">
        <v>1.4035</v>
      </c>
      <c r="R101" s="13">
        <v>0.64349999999999996</v>
      </c>
      <c r="S101">
        <f t="shared" si="51"/>
        <v>10</v>
      </c>
      <c r="T101">
        <f t="shared" si="47"/>
        <v>30.570000000000004</v>
      </c>
      <c r="U101">
        <f t="shared" si="48"/>
        <v>14.035</v>
      </c>
      <c r="V101">
        <f t="shared" si="49"/>
        <v>6.4349999999999996</v>
      </c>
      <c r="Y101" s="9"/>
      <c r="Z101">
        <f>(0.5*($E102-$E101))+(0.5*($E103-$E102))</f>
        <v>10</v>
      </c>
      <c r="AA101">
        <f t="shared" si="52"/>
        <v>30.570000000000004</v>
      </c>
      <c r="AB101">
        <f t="shared" si="53"/>
        <v>14.035</v>
      </c>
      <c r="AC101">
        <f t="shared" si="50"/>
        <v>6.4349999999999996</v>
      </c>
      <c r="AF101" s="9"/>
    </row>
    <row r="102" spans="1:34" x14ac:dyDescent="0.2">
      <c r="D102" s="3">
        <v>260836</v>
      </c>
      <c r="E102">
        <v>40</v>
      </c>
      <c r="F102" s="16">
        <v>4.1326511627906987E-2</v>
      </c>
      <c r="G102" s="19">
        <v>0.18201034883720929</v>
      </c>
      <c r="H102" s="16"/>
      <c r="I102" s="19"/>
      <c r="J102" s="19"/>
      <c r="K102" s="24"/>
      <c r="M102" s="44">
        <v>88.535809247082611</v>
      </c>
      <c r="N102" s="13">
        <v>7.2244999999999999</v>
      </c>
      <c r="O102" s="44">
        <v>322.5</v>
      </c>
      <c r="P102" s="13">
        <v>5.2629999999999999</v>
      </c>
      <c r="Q102" s="13">
        <v>2.738</v>
      </c>
      <c r="R102" s="13">
        <v>0.8165</v>
      </c>
      <c r="S102">
        <f t="shared" si="51"/>
        <v>20</v>
      </c>
      <c r="T102">
        <f t="shared" ref="T102:V104" si="54">($S102*P102)</f>
        <v>105.25999999999999</v>
      </c>
      <c r="U102">
        <f t="shared" si="54"/>
        <v>54.76</v>
      </c>
      <c r="V102">
        <f t="shared" si="54"/>
        <v>16.329999999999998</v>
      </c>
      <c r="Y102" s="9"/>
      <c r="Z102">
        <f>(0.5*($E103-$E102))</f>
        <v>5</v>
      </c>
      <c r="AA102">
        <f t="shared" si="52"/>
        <v>26.314999999999998</v>
      </c>
      <c r="AB102">
        <f t="shared" si="53"/>
        <v>13.69</v>
      </c>
      <c r="AC102">
        <f t="shared" si="50"/>
        <v>4.0824999999999996</v>
      </c>
      <c r="AF102" s="9"/>
      <c r="AH102" s="3">
        <v>31.786000000000001</v>
      </c>
    </row>
    <row r="103" spans="1:34" x14ac:dyDescent="0.2">
      <c r="D103" s="3">
        <v>260837</v>
      </c>
      <c r="E103">
        <v>50</v>
      </c>
      <c r="F103" s="16">
        <v>3.7882635658914712E-2</v>
      </c>
      <c r="G103" s="19">
        <v>0.21376656976744191</v>
      </c>
      <c r="H103" s="16"/>
      <c r="I103" s="19"/>
      <c r="J103" s="19"/>
      <c r="K103" s="24"/>
      <c r="M103" s="41"/>
      <c r="N103" s="16"/>
      <c r="P103" s="13">
        <v>5.5455000000000005</v>
      </c>
      <c r="Q103" s="13">
        <v>3.1790000000000003</v>
      </c>
      <c r="R103" s="13">
        <v>0.80449999999999999</v>
      </c>
      <c r="S103">
        <f t="shared" si="51"/>
        <v>25</v>
      </c>
      <c r="T103">
        <f t="shared" si="54"/>
        <v>138.63750000000002</v>
      </c>
      <c r="U103">
        <f t="shared" si="54"/>
        <v>79.475000000000009</v>
      </c>
      <c r="V103">
        <f t="shared" si="54"/>
        <v>20.112500000000001</v>
      </c>
      <c r="Y103" s="9"/>
      <c r="Z103">
        <v>0</v>
      </c>
      <c r="AA103">
        <f t="shared" si="52"/>
        <v>0</v>
      </c>
      <c r="AB103">
        <f t="shared" si="53"/>
        <v>0</v>
      </c>
      <c r="AC103">
        <f t="shared" si="50"/>
        <v>0</v>
      </c>
      <c r="AF103" s="9"/>
    </row>
    <row r="104" spans="1:34" x14ac:dyDescent="0.2">
      <c r="D104" s="3">
        <v>260838</v>
      </c>
      <c r="E104">
        <v>80</v>
      </c>
      <c r="F104" s="16">
        <v>4.4770387596899233E-2</v>
      </c>
      <c r="G104" s="19">
        <v>5.2041627906976716E-2</v>
      </c>
      <c r="H104" s="16"/>
      <c r="I104" s="19"/>
      <c r="J104" s="19"/>
      <c r="K104" s="24"/>
      <c r="M104" s="41"/>
      <c r="N104" s="19"/>
      <c r="O104" s="41"/>
      <c r="P104" s="13">
        <v>6.4610000000000003</v>
      </c>
      <c r="Q104" s="13">
        <v>4.1229999999999993</v>
      </c>
      <c r="R104" s="13">
        <v>0.82950000000000002</v>
      </c>
      <c r="S104">
        <f t="shared" si="51"/>
        <v>30</v>
      </c>
      <c r="T104">
        <f t="shared" si="54"/>
        <v>193.83</v>
      </c>
      <c r="U104">
        <f t="shared" si="54"/>
        <v>123.68999999999998</v>
      </c>
      <c r="V104">
        <f t="shared" si="54"/>
        <v>24.885000000000002</v>
      </c>
      <c r="Y104" s="9"/>
      <c r="Z104">
        <v>0</v>
      </c>
      <c r="AC104"/>
      <c r="AF104" s="9"/>
    </row>
    <row r="105" spans="1:34" x14ac:dyDescent="0.2">
      <c r="D105" s="3">
        <v>260839</v>
      </c>
      <c r="E105">
        <v>100</v>
      </c>
      <c r="F105" s="16">
        <v>3.6160697674418617E-2</v>
      </c>
      <c r="G105" s="19">
        <v>7.3595930232558143E-2</v>
      </c>
      <c r="H105" s="16"/>
      <c r="I105" s="19"/>
      <c r="J105" s="19"/>
      <c r="K105" s="24"/>
      <c r="M105" s="41"/>
      <c r="N105" s="19"/>
      <c r="O105" s="41"/>
      <c r="P105" s="13">
        <v>7.2560000000000002</v>
      </c>
      <c r="Q105" s="13">
        <v>5.4104999999999999</v>
      </c>
      <c r="R105" s="13">
        <v>0.88949999999999996</v>
      </c>
      <c r="S105">
        <f>(0.5*($E105-$E104))+(0.5*($E106-$E105))</f>
        <v>30</v>
      </c>
      <c r="T105">
        <f t="shared" si="47"/>
        <v>217.68</v>
      </c>
      <c r="U105">
        <f t="shared" si="48"/>
        <v>162.315</v>
      </c>
      <c r="V105">
        <f t="shared" si="49"/>
        <v>26.684999999999999</v>
      </c>
      <c r="Y105" s="9"/>
      <c r="Z105">
        <v>0</v>
      </c>
      <c r="AC105"/>
      <c r="AF105" s="9"/>
    </row>
    <row r="106" spans="1:34" x14ac:dyDescent="0.2">
      <c r="D106" s="3">
        <v>260840</v>
      </c>
      <c r="E106">
        <v>140</v>
      </c>
      <c r="F106" s="16">
        <v>2.7551007751937993E-2</v>
      </c>
      <c r="G106" s="19">
        <v>0.10388023255813954</v>
      </c>
      <c r="H106" s="16"/>
      <c r="I106" s="19"/>
      <c r="J106" s="19"/>
      <c r="K106" s="24"/>
      <c r="M106" s="44">
        <v>68.332922114811765</v>
      </c>
      <c r="N106" s="13">
        <v>4.9064999999999994</v>
      </c>
      <c r="O106" s="44">
        <v>219.5</v>
      </c>
      <c r="P106" s="13">
        <v>12.783000000000001</v>
      </c>
      <c r="Q106" s="13">
        <v>11.366</v>
      </c>
      <c r="R106" s="13">
        <v>1.1054999999999999</v>
      </c>
      <c r="S106">
        <f>(0.5*($E106-$E105))</f>
        <v>20</v>
      </c>
      <c r="T106">
        <f t="shared" si="47"/>
        <v>255.66000000000003</v>
      </c>
      <c r="U106">
        <f t="shared" si="48"/>
        <v>227.32</v>
      </c>
      <c r="V106">
        <f t="shared" si="49"/>
        <v>22.11</v>
      </c>
      <c r="Y106" s="9"/>
      <c r="Z106">
        <v>0</v>
      </c>
      <c r="AC106"/>
      <c r="AF106" s="9"/>
      <c r="AH106" s="3">
        <v>33.500999999999998</v>
      </c>
    </row>
    <row r="107" spans="1:34" x14ac:dyDescent="0.2">
      <c r="A107" s="6">
        <v>38148</v>
      </c>
      <c r="B107" s="14">
        <v>190723</v>
      </c>
      <c r="C107" s="1" t="s">
        <v>82</v>
      </c>
      <c r="D107" s="3">
        <v>278265</v>
      </c>
      <c r="E107">
        <v>2</v>
      </c>
      <c r="F107" s="16">
        <v>0.39844224806201556</v>
      </c>
      <c r="G107" s="13">
        <v>0.36980494186046498</v>
      </c>
      <c r="H107" s="16">
        <v>22.185706395348841</v>
      </c>
      <c r="I107" s="19">
        <v>30.402323110465112</v>
      </c>
      <c r="J107" s="19">
        <v>14.807202131782951</v>
      </c>
      <c r="K107" s="19">
        <v>15.65234520348837</v>
      </c>
      <c r="L107" s="24">
        <v>162</v>
      </c>
      <c r="M107" s="44">
        <v>100.07088750926189</v>
      </c>
      <c r="N107" s="13">
        <v>6.9619999999999997</v>
      </c>
      <c r="O107" s="44">
        <v>311</v>
      </c>
      <c r="P107" s="13">
        <v>7.6999999999999999E-2</v>
      </c>
      <c r="Q107" s="13">
        <v>0.61299999999999999</v>
      </c>
      <c r="R107" s="13">
        <v>0.33850000000000002</v>
      </c>
      <c r="S107">
        <f>($E107)+(0.5*($E108-$E107))</f>
        <v>6</v>
      </c>
      <c r="T107">
        <f t="shared" si="40"/>
        <v>0.46199999999999997</v>
      </c>
      <c r="U107">
        <f t="shared" si="41"/>
        <v>3.6779999999999999</v>
      </c>
      <c r="V107">
        <f t="shared" si="42"/>
        <v>2.0310000000000001</v>
      </c>
      <c r="W107" s="9">
        <f>SUM(T107:T116)</f>
        <v>915.26774999999998</v>
      </c>
      <c r="X107" s="9">
        <f>SUM(U107:U116)</f>
        <v>759.25350000000003</v>
      </c>
      <c r="Y107" s="9">
        <f>SUM(V107:V116)</f>
        <v>121.32250000000001</v>
      </c>
      <c r="Z107">
        <f>($E107)+(0.5*($E108-$E107))</f>
        <v>6</v>
      </c>
      <c r="AA107">
        <f>($Z107*P107)</f>
        <v>0.46199999999999997</v>
      </c>
      <c r="AB107">
        <f>($Z107*Q107)</f>
        <v>3.6779999999999999</v>
      </c>
      <c r="AC107">
        <f t="shared" ref="AC107:AC113" si="55">($Z107*R107)</f>
        <v>2.0310000000000001</v>
      </c>
      <c r="AD107" s="9">
        <f>SUM(AA107:AA113)</f>
        <v>144.18900000000002</v>
      </c>
      <c r="AE107" s="9">
        <f>SUM(AB107:AB113)</f>
        <v>114.741</v>
      </c>
      <c r="AF107" s="9">
        <f>SUM(AC107:AC113)</f>
        <v>30.547500000000003</v>
      </c>
      <c r="AH107" s="3">
        <v>31.097999999999999</v>
      </c>
    </row>
    <row r="108" spans="1:34" x14ac:dyDescent="0.2">
      <c r="D108" s="3">
        <v>278264</v>
      </c>
      <c r="E108">
        <v>10</v>
      </c>
      <c r="F108" s="16">
        <v>0.39249534883720943</v>
      </c>
      <c r="G108" s="13">
        <v>0.45856046511627896</v>
      </c>
      <c r="I108" s="19"/>
      <c r="M108" s="41"/>
      <c r="N108" s="16"/>
      <c r="P108" s="13">
        <v>0.06</v>
      </c>
      <c r="Q108" s="13">
        <v>0.53900000000000003</v>
      </c>
      <c r="R108" s="13">
        <v>0.34450000000000003</v>
      </c>
      <c r="S108">
        <f>(0.5*($E108-$E107))+(0.5*($E109-$E108))</f>
        <v>9</v>
      </c>
      <c r="T108">
        <f t="shared" si="40"/>
        <v>0.54</v>
      </c>
      <c r="U108">
        <f t="shared" si="41"/>
        <v>4.851</v>
      </c>
      <c r="V108">
        <f t="shared" si="42"/>
        <v>3.1005000000000003</v>
      </c>
      <c r="Y108" s="9"/>
      <c r="Z108">
        <f>(0.5*($E108-$E107))+(0.5*($E109-$E108))</f>
        <v>9</v>
      </c>
      <c r="AA108">
        <f t="shared" ref="AA108:AA113" si="56">($Z108*P108)</f>
        <v>0.54</v>
      </c>
      <c r="AB108">
        <f t="shared" ref="AB108:AB113" si="57">($Z108*Q108)</f>
        <v>4.851</v>
      </c>
      <c r="AC108">
        <f t="shared" si="55"/>
        <v>3.1005000000000003</v>
      </c>
      <c r="AF108" s="9"/>
    </row>
    <row r="109" spans="1:34" x14ac:dyDescent="0.2">
      <c r="D109" s="3">
        <v>278263</v>
      </c>
      <c r="E109">
        <v>20</v>
      </c>
      <c r="F109" s="16">
        <v>0.48764573643410858</v>
      </c>
      <c r="G109" s="13">
        <v>0.54597209302325567</v>
      </c>
      <c r="I109" s="19"/>
      <c r="M109" s="41"/>
      <c r="N109" s="16"/>
      <c r="P109" s="13">
        <v>0.42099999999999999</v>
      </c>
      <c r="Q109" s="13">
        <v>0.71450000000000002</v>
      </c>
      <c r="R109" s="13">
        <v>0.46099999999999997</v>
      </c>
      <c r="S109">
        <f t="shared" ref="S109:S115" si="58">(0.5*($E109-$E108))+(0.5*($E110-$E109))</f>
        <v>10</v>
      </c>
      <c r="T109">
        <f t="shared" ref="T109:T127" si="59">($S109*P109)</f>
        <v>4.21</v>
      </c>
      <c r="U109">
        <f t="shared" ref="U109:U127" si="60">($S109*Q109)</f>
        <v>7.1450000000000005</v>
      </c>
      <c r="V109">
        <f t="shared" ref="V109:V127" si="61">($S109*R109)</f>
        <v>4.6099999999999994</v>
      </c>
      <c r="Y109" s="9"/>
      <c r="Z109">
        <f>(0.5*($E109-$E108))+(0.5*($E110-$E109))</f>
        <v>10</v>
      </c>
      <c r="AA109">
        <f t="shared" si="56"/>
        <v>4.21</v>
      </c>
      <c r="AB109">
        <f t="shared" si="57"/>
        <v>7.1450000000000005</v>
      </c>
      <c r="AC109">
        <f t="shared" si="55"/>
        <v>4.6099999999999994</v>
      </c>
      <c r="AF109" s="9"/>
    </row>
    <row r="110" spans="1:34" x14ac:dyDescent="0.2">
      <c r="D110" s="3">
        <v>278262</v>
      </c>
      <c r="E110">
        <v>30</v>
      </c>
      <c r="F110" s="16">
        <v>0.33302635658914725</v>
      </c>
      <c r="G110" s="13">
        <v>0.20795319767441861</v>
      </c>
      <c r="I110" s="19"/>
      <c r="M110" s="44">
        <v>84.930132471402487</v>
      </c>
      <c r="N110" s="13">
        <v>6.8085000000000004</v>
      </c>
      <c r="O110" s="44">
        <v>304</v>
      </c>
      <c r="P110" s="13">
        <v>4.2930000000000001</v>
      </c>
      <c r="Q110" s="13">
        <v>2.6444999999999999</v>
      </c>
      <c r="R110" s="13">
        <v>0.75749999999999995</v>
      </c>
      <c r="S110">
        <f t="shared" si="58"/>
        <v>7</v>
      </c>
      <c r="T110">
        <f t="shared" si="59"/>
        <v>30.051000000000002</v>
      </c>
      <c r="U110">
        <f t="shared" si="60"/>
        <v>18.511499999999998</v>
      </c>
      <c r="V110">
        <f t="shared" si="61"/>
        <v>5.3024999999999993</v>
      </c>
      <c r="Y110" s="9"/>
      <c r="Z110">
        <f>(0.5*($E110-$E109))+(0.5*($E111-$E110))</f>
        <v>7</v>
      </c>
      <c r="AA110">
        <f t="shared" si="56"/>
        <v>30.051000000000002</v>
      </c>
      <c r="AB110">
        <f t="shared" si="57"/>
        <v>18.511499999999998</v>
      </c>
      <c r="AC110">
        <f t="shared" si="55"/>
        <v>5.3024999999999993</v>
      </c>
      <c r="AF110" s="9"/>
    </row>
    <row r="111" spans="1:34" x14ac:dyDescent="0.2">
      <c r="D111" s="3">
        <v>278261</v>
      </c>
      <c r="E111">
        <v>34</v>
      </c>
      <c r="F111" s="16">
        <v>0.13947697674418602</v>
      </c>
      <c r="G111" s="13">
        <v>0.11612930232558141</v>
      </c>
      <c r="I111" s="19"/>
      <c r="M111" s="41"/>
      <c r="N111" s="16"/>
      <c r="P111" s="13">
        <v>4.9889999999999999</v>
      </c>
      <c r="Q111" s="13">
        <v>3.2755000000000001</v>
      </c>
      <c r="R111" s="13">
        <v>0.76249999999999996</v>
      </c>
      <c r="S111">
        <f t="shared" si="58"/>
        <v>5</v>
      </c>
      <c r="T111">
        <f t="shared" si="59"/>
        <v>24.945</v>
      </c>
      <c r="U111">
        <f t="shared" si="60"/>
        <v>16.377500000000001</v>
      </c>
      <c r="V111">
        <f t="shared" si="61"/>
        <v>3.8125</v>
      </c>
      <c r="Y111" s="9"/>
      <c r="Z111">
        <f>(0.5*($E111-$E110))+(0.5*($E112-$E111))</f>
        <v>5</v>
      </c>
      <c r="AA111">
        <f t="shared" si="56"/>
        <v>24.945</v>
      </c>
      <c r="AB111">
        <f t="shared" si="57"/>
        <v>16.377500000000001</v>
      </c>
      <c r="AC111">
        <f t="shared" si="55"/>
        <v>3.8125</v>
      </c>
      <c r="AF111" s="9"/>
    </row>
    <row r="112" spans="1:34" x14ac:dyDescent="0.2">
      <c r="D112" s="3">
        <v>278260</v>
      </c>
      <c r="E112">
        <v>40</v>
      </c>
      <c r="F112" s="16">
        <v>0.13431116279069771</v>
      </c>
      <c r="G112" s="13">
        <v>0.14957738372093024</v>
      </c>
      <c r="I112" s="19"/>
      <c r="M112" s="44"/>
      <c r="N112" s="13"/>
      <c r="O112" s="44"/>
      <c r="P112" s="13">
        <v>5.7645</v>
      </c>
      <c r="Q112" s="13">
        <v>4.1234999999999999</v>
      </c>
      <c r="R112" s="13">
        <v>0.83699999999999997</v>
      </c>
      <c r="S112">
        <f t="shared" si="58"/>
        <v>8</v>
      </c>
      <c r="T112">
        <f t="shared" si="59"/>
        <v>46.116</v>
      </c>
      <c r="U112">
        <f t="shared" si="60"/>
        <v>32.988</v>
      </c>
      <c r="V112">
        <f t="shared" si="61"/>
        <v>6.6959999999999997</v>
      </c>
      <c r="Y112" s="9"/>
      <c r="Z112">
        <f>(0.5*($E112-$E111))+(0.5*($E113-$E112))</f>
        <v>8</v>
      </c>
      <c r="AA112">
        <f t="shared" si="56"/>
        <v>46.116</v>
      </c>
      <c r="AB112">
        <f t="shared" si="57"/>
        <v>32.988</v>
      </c>
      <c r="AC112">
        <f t="shared" si="55"/>
        <v>6.6959999999999997</v>
      </c>
      <c r="AF112" s="9"/>
      <c r="AH112" s="3">
        <v>31.968</v>
      </c>
    </row>
    <row r="113" spans="1:34" x14ac:dyDescent="0.2">
      <c r="D113" s="3">
        <v>278259</v>
      </c>
      <c r="E113">
        <v>50</v>
      </c>
      <c r="F113" s="16">
        <v>4.1326511627906966E-2</v>
      </c>
      <c r="G113" s="13">
        <v>0.18201034883720935</v>
      </c>
      <c r="I113" s="19"/>
      <c r="M113" s="44">
        <v>79.896624099573032</v>
      </c>
      <c r="N113" s="13">
        <v>6.5430000000000001</v>
      </c>
      <c r="O113" s="44">
        <v>292.5</v>
      </c>
      <c r="P113" s="13">
        <v>7.5730000000000004</v>
      </c>
      <c r="Q113" s="13">
        <v>6.2379999999999995</v>
      </c>
      <c r="R113" s="13">
        <v>0.999</v>
      </c>
      <c r="S113">
        <f t="shared" si="58"/>
        <v>10</v>
      </c>
      <c r="T113">
        <f t="shared" si="59"/>
        <v>75.73</v>
      </c>
      <c r="U113">
        <f t="shared" si="60"/>
        <v>62.379999999999995</v>
      </c>
      <c r="V113">
        <f t="shared" si="61"/>
        <v>9.99</v>
      </c>
      <c r="Y113" s="9"/>
      <c r="Z113">
        <f>(0.5*($E113-$E112))</f>
        <v>5</v>
      </c>
      <c r="AA113">
        <f t="shared" si="56"/>
        <v>37.865000000000002</v>
      </c>
      <c r="AB113">
        <f t="shared" si="57"/>
        <v>31.189999999999998</v>
      </c>
      <c r="AC113">
        <f t="shared" si="55"/>
        <v>4.9950000000000001</v>
      </c>
      <c r="AF113" s="9"/>
    </row>
    <row r="114" spans="1:34" x14ac:dyDescent="0.2">
      <c r="D114" s="3">
        <v>278258</v>
      </c>
      <c r="E114">
        <v>60</v>
      </c>
      <c r="F114" s="16">
        <v>4.3048449612403103E-2</v>
      </c>
      <c r="G114" s="13">
        <v>0.15849348837209304</v>
      </c>
      <c r="I114" s="19"/>
      <c r="M114" s="41"/>
      <c r="N114" s="16"/>
      <c r="P114" s="13">
        <v>7.1914999999999996</v>
      </c>
      <c r="Q114" s="13">
        <v>5.681</v>
      </c>
      <c r="R114" s="13">
        <v>0.89500000000000002</v>
      </c>
      <c r="S114">
        <f t="shared" si="58"/>
        <v>15</v>
      </c>
      <c r="T114">
        <f t="shared" si="59"/>
        <v>107.87249999999999</v>
      </c>
      <c r="U114">
        <f t="shared" si="60"/>
        <v>85.215000000000003</v>
      </c>
      <c r="V114">
        <f t="shared" si="61"/>
        <v>13.425000000000001</v>
      </c>
      <c r="Y114" s="9"/>
      <c r="Z114">
        <v>0</v>
      </c>
      <c r="AC114"/>
      <c r="AF114" s="9"/>
    </row>
    <row r="115" spans="1:34" x14ac:dyDescent="0.2">
      <c r="D115" s="3">
        <v>278257</v>
      </c>
      <c r="E115">
        <v>80</v>
      </c>
      <c r="F115" s="16">
        <v>0.15153054263565893</v>
      </c>
      <c r="G115" s="13">
        <v>0.17194377906976738</v>
      </c>
      <c r="I115" s="19"/>
      <c r="M115" s="41"/>
      <c r="N115" s="16"/>
      <c r="P115" s="13">
        <v>5.2350000000000003</v>
      </c>
      <c r="Q115" s="13">
        <v>3.8559999999999999</v>
      </c>
      <c r="R115" s="13">
        <v>0.80699999999999994</v>
      </c>
      <c r="S115">
        <f t="shared" si="58"/>
        <v>42.5</v>
      </c>
      <c r="T115">
        <f t="shared" si="59"/>
        <v>222.48750000000001</v>
      </c>
      <c r="U115">
        <f t="shared" si="60"/>
        <v>163.88</v>
      </c>
      <c r="V115">
        <f t="shared" si="61"/>
        <v>34.297499999999999</v>
      </c>
      <c r="Y115" s="9"/>
      <c r="Z115">
        <v>0</v>
      </c>
      <c r="AC115"/>
      <c r="AF115" s="9"/>
    </row>
    <row r="116" spans="1:34" x14ac:dyDescent="0.2">
      <c r="D116" s="3">
        <v>278256</v>
      </c>
      <c r="E116">
        <v>145</v>
      </c>
      <c r="F116" s="16">
        <v>1.549744186046511E-2</v>
      </c>
      <c r="G116" s="13">
        <v>0.1528257558139535</v>
      </c>
      <c r="I116" s="19"/>
      <c r="M116" s="44">
        <v>66.282378864083455</v>
      </c>
      <c r="N116" s="13">
        <v>4.6805000000000003</v>
      </c>
      <c r="O116" s="44">
        <v>209.5</v>
      </c>
      <c r="P116" s="13">
        <v>12.395499999999998</v>
      </c>
      <c r="Q116" s="13">
        <v>11.207000000000001</v>
      </c>
      <c r="R116" s="13">
        <v>1.171</v>
      </c>
      <c r="S116">
        <f>(0.5*($E116-$E115))</f>
        <v>32.5</v>
      </c>
      <c r="T116">
        <f t="shared" si="59"/>
        <v>402.85374999999993</v>
      </c>
      <c r="U116">
        <f t="shared" si="60"/>
        <v>364.22750000000002</v>
      </c>
      <c r="V116">
        <f t="shared" si="61"/>
        <v>38.057500000000005</v>
      </c>
      <c r="Y116" s="9"/>
      <c r="Z116">
        <v>0</v>
      </c>
      <c r="AC116"/>
      <c r="AF116" s="9"/>
      <c r="AH116" s="3">
        <v>33.658000000000001</v>
      </c>
    </row>
    <row r="117" spans="1:34" x14ac:dyDescent="0.2">
      <c r="A117" s="6">
        <v>38173</v>
      </c>
      <c r="B117" s="14">
        <v>224800</v>
      </c>
      <c r="C117" s="1" t="s">
        <v>112</v>
      </c>
      <c r="D117" s="24">
        <v>263459</v>
      </c>
      <c r="E117">
        <v>1</v>
      </c>
      <c r="F117" s="16">
        <v>0.26361627906976748</v>
      </c>
      <c r="G117" s="13">
        <v>0.11124069767441858</v>
      </c>
      <c r="H117" s="16">
        <v>50.012756782945736</v>
      </c>
      <c r="I117" s="19">
        <v>44.936015581395345</v>
      </c>
      <c r="J117" s="13">
        <v>32.471401162790698</v>
      </c>
      <c r="K117" s="19">
        <v>21.82899823643411</v>
      </c>
      <c r="L117" s="24">
        <v>187</v>
      </c>
      <c r="M117" s="60">
        <v>104.14347980394172</v>
      </c>
      <c r="N117" s="61">
        <v>6.2530000000000001</v>
      </c>
      <c r="O117" s="60">
        <v>279</v>
      </c>
      <c r="P117" s="13">
        <v>0</v>
      </c>
      <c r="Q117" s="13">
        <v>0.56600000000000006</v>
      </c>
      <c r="R117" s="13">
        <v>0.30099999999999999</v>
      </c>
      <c r="S117">
        <f>($E117)+(0.5*($E118-$E117))</f>
        <v>3</v>
      </c>
      <c r="T117">
        <f t="shared" si="59"/>
        <v>0</v>
      </c>
      <c r="U117">
        <f t="shared" si="60"/>
        <v>1.6980000000000002</v>
      </c>
      <c r="V117">
        <f t="shared" si="61"/>
        <v>0.90300000000000002</v>
      </c>
      <c r="W117" s="9">
        <f>SUM(T117:T126)</f>
        <v>1168.115</v>
      </c>
      <c r="X117" s="9">
        <f>SUM(U117:U126)</f>
        <v>1133.3700000000001</v>
      </c>
      <c r="Y117" s="9">
        <f>SUM(V117:V126)</f>
        <v>152.43275</v>
      </c>
      <c r="Z117">
        <f>($E117)+(0.5*($E118-$E117))</f>
        <v>3</v>
      </c>
      <c r="AA117">
        <f>($Z117*P117)</f>
        <v>0</v>
      </c>
      <c r="AB117">
        <f>($Z117*Q117)</f>
        <v>1.6980000000000002</v>
      </c>
      <c r="AC117">
        <f t="shared" ref="AC117:AC123" si="62">($Z117*R117)</f>
        <v>0.90300000000000002</v>
      </c>
      <c r="AD117" s="9">
        <f>SUM(AA117:AA123)</f>
        <v>0</v>
      </c>
      <c r="AE117" s="9">
        <f>SUM(AB117:AB123)</f>
        <v>30.557499999999997</v>
      </c>
      <c r="AF117" s="9">
        <f>SUM(AC117:AC123)</f>
        <v>16.081500000000002</v>
      </c>
      <c r="AH117" s="61">
        <v>31.189</v>
      </c>
    </row>
    <row r="118" spans="1:34" x14ac:dyDescent="0.2">
      <c r="D118" s="24">
        <v>263458</v>
      </c>
      <c r="E118">
        <v>5</v>
      </c>
      <c r="F118" s="16">
        <v>0.28314341085271322</v>
      </c>
      <c r="G118" s="13">
        <v>0.11067769379844958</v>
      </c>
      <c r="I118" s="19"/>
      <c r="P118" s="13">
        <v>0</v>
      </c>
      <c r="Q118" s="13">
        <v>0.41849999999999998</v>
      </c>
      <c r="R118" s="13">
        <v>0.36799999999999999</v>
      </c>
      <c r="S118">
        <f>(0.5*($E118-$E117))+(0.5*($E119-$E118))</f>
        <v>4.5</v>
      </c>
      <c r="T118">
        <f t="shared" si="59"/>
        <v>0</v>
      </c>
      <c r="U118">
        <f t="shared" si="60"/>
        <v>1.8832499999999999</v>
      </c>
      <c r="V118">
        <f t="shared" si="61"/>
        <v>1.6559999999999999</v>
      </c>
      <c r="Y118" s="9"/>
      <c r="Z118">
        <f>(0.5*($E118-$E117))+(0.5*($E119-$E118))</f>
        <v>4.5</v>
      </c>
      <c r="AA118">
        <f t="shared" ref="AA118:AA123" si="63">($Z118*P118)</f>
        <v>0</v>
      </c>
      <c r="AB118">
        <f t="shared" ref="AB118:AB123" si="64">($Z118*Q118)</f>
        <v>1.8832499999999999</v>
      </c>
      <c r="AC118">
        <f t="shared" si="62"/>
        <v>1.6559999999999999</v>
      </c>
      <c r="AF118" s="9"/>
    </row>
    <row r="119" spans="1:34" x14ac:dyDescent="0.2">
      <c r="D119" s="24">
        <v>263457</v>
      </c>
      <c r="E119">
        <v>10</v>
      </c>
      <c r="F119" s="16">
        <v>0.32219767441860464</v>
      </c>
      <c r="G119" s="13">
        <v>0.1829216860465116</v>
      </c>
      <c r="I119" s="19"/>
      <c r="M119" s="60"/>
      <c r="N119" s="61"/>
      <c r="O119" s="60"/>
      <c r="P119" s="13">
        <v>0</v>
      </c>
      <c r="Q119" s="13">
        <v>0.94950000000000001</v>
      </c>
      <c r="R119" s="13">
        <v>0.36399999999999999</v>
      </c>
      <c r="S119">
        <f t="shared" ref="S119:S125" si="65">(0.5*($E119-$E118))+(0.5*($E120-$E119))</f>
        <v>7.5</v>
      </c>
      <c r="T119">
        <f t="shared" si="59"/>
        <v>0</v>
      </c>
      <c r="U119">
        <f t="shared" si="60"/>
        <v>7.1212499999999999</v>
      </c>
      <c r="V119">
        <f t="shared" si="61"/>
        <v>2.73</v>
      </c>
      <c r="Y119" s="9"/>
      <c r="Z119">
        <f>(0.5*($E119-$E118))+(0.5*($E120-$E119))</f>
        <v>7.5</v>
      </c>
      <c r="AA119">
        <f t="shared" si="63"/>
        <v>0</v>
      </c>
      <c r="AB119">
        <f t="shared" si="64"/>
        <v>7.1212499999999999</v>
      </c>
      <c r="AC119">
        <f t="shared" si="62"/>
        <v>2.73</v>
      </c>
      <c r="AF119" s="9"/>
    </row>
    <row r="120" spans="1:34" x14ac:dyDescent="0.2">
      <c r="D120" s="24">
        <v>263456</v>
      </c>
      <c r="E120">
        <v>20</v>
      </c>
      <c r="F120" s="16">
        <v>0.60733817829457348</v>
      </c>
      <c r="G120" s="13">
        <v>0.32464366279069778</v>
      </c>
      <c r="I120" s="19"/>
      <c r="M120" s="60"/>
      <c r="N120" s="61"/>
      <c r="O120" s="60"/>
      <c r="P120" s="13">
        <v>0</v>
      </c>
      <c r="Q120" s="13">
        <v>0.53300000000000003</v>
      </c>
      <c r="R120" s="13">
        <v>0.3755</v>
      </c>
      <c r="S120">
        <f t="shared" si="65"/>
        <v>10</v>
      </c>
      <c r="T120">
        <f t="shared" si="59"/>
        <v>0</v>
      </c>
      <c r="U120">
        <f t="shared" si="60"/>
        <v>5.33</v>
      </c>
      <c r="V120">
        <f t="shared" si="61"/>
        <v>3.7549999999999999</v>
      </c>
      <c r="Y120" s="9"/>
      <c r="Z120">
        <f>(0.5*($E120-$E119))+(0.5*($E121-$E120))</f>
        <v>10</v>
      </c>
      <c r="AA120">
        <f t="shared" si="63"/>
        <v>0</v>
      </c>
      <c r="AB120">
        <f t="shared" si="64"/>
        <v>5.33</v>
      </c>
      <c r="AC120">
        <f t="shared" si="62"/>
        <v>3.7549999999999999</v>
      </c>
      <c r="AF120" s="9"/>
    </row>
    <row r="121" spans="1:34" x14ac:dyDescent="0.2">
      <c r="D121" s="24">
        <v>263455</v>
      </c>
      <c r="E121">
        <v>30</v>
      </c>
      <c r="F121" s="16">
        <v>0.91968352713178314</v>
      </c>
      <c r="G121" s="13">
        <v>0.60844828488372082</v>
      </c>
      <c r="I121" s="19"/>
      <c r="M121" s="60"/>
      <c r="N121" s="61"/>
      <c r="O121" s="60"/>
      <c r="P121" s="13">
        <v>0</v>
      </c>
      <c r="Q121" s="13">
        <v>0.82499999999999996</v>
      </c>
      <c r="R121" s="13">
        <v>0.45650000000000002</v>
      </c>
      <c r="S121">
        <f t="shared" si="65"/>
        <v>10</v>
      </c>
      <c r="T121">
        <f t="shared" si="59"/>
        <v>0</v>
      </c>
      <c r="U121">
        <f t="shared" si="60"/>
        <v>8.25</v>
      </c>
      <c r="V121">
        <f t="shared" si="61"/>
        <v>4.5650000000000004</v>
      </c>
      <c r="Y121" s="9"/>
      <c r="Z121">
        <f>(0.5*($E121-$E120))+(0.5*($E122-$E121))</f>
        <v>10</v>
      </c>
      <c r="AA121">
        <f t="shared" si="63"/>
        <v>0</v>
      </c>
      <c r="AB121">
        <f t="shared" si="64"/>
        <v>8.25</v>
      </c>
      <c r="AC121">
        <f t="shared" si="62"/>
        <v>4.5650000000000004</v>
      </c>
      <c r="AF121" s="9"/>
    </row>
    <row r="122" spans="1:34" x14ac:dyDescent="0.2">
      <c r="D122" s="24">
        <v>263454</v>
      </c>
      <c r="E122">
        <v>40</v>
      </c>
      <c r="F122" s="16">
        <v>0.97174108527131786</v>
      </c>
      <c r="G122" s="13">
        <v>0.7759766298449613</v>
      </c>
      <c r="I122" s="19"/>
      <c r="M122" s="60">
        <v>99.104749895070796</v>
      </c>
      <c r="N122" s="61">
        <v>7.3514999999999997</v>
      </c>
      <c r="O122" s="60">
        <v>328.5</v>
      </c>
      <c r="P122" s="13">
        <v>0</v>
      </c>
      <c r="Q122" s="13">
        <v>1.2549999999999999</v>
      </c>
      <c r="R122" s="13">
        <v>0.49450000000000005</v>
      </c>
      <c r="S122">
        <f t="shared" si="65"/>
        <v>10</v>
      </c>
      <c r="T122">
        <f t="shared" si="59"/>
        <v>0</v>
      </c>
      <c r="U122">
        <f t="shared" si="60"/>
        <v>12.549999999999999</v>
      </c>
      <c r="V122">
        <f t="shared" si="61"/>
        <v>4.9450000000000003</v>
      </c>
      <c r="Y122" s="9"/>
      <c r="Z122">
        <f>(0.5*($E122-$E121))</f>
        <v>5</v>
      </c>
      <c r="AA122">
        <f t="shared" si="63"/>
        <v>0</v>
      </c>
      <c r="AB122">
        <f t="shared" si="64"/>
        <v>6.2749999999999995</v>
      </c>
      <c r="AC122">
        <f t="shared" si="62"/>
        <v>2.4725000000000001</v>
      </c>
      <c r="AF122" s="9"/>
      <c r="AH122" s="61">
        <v>32.220999999999997</v>
      </c>
    </row>
    <row r="123" spans="1:34" x14ac:dyDescent="0.2">
      <c r="D123" s="24">
        <v>263453</v>
      </c>
      <c r="E123">
        <v>50</v>
      </c>
      <c r="F123" s="16">
        <v>0.60045930232558131</v>
      </c>
      <c r="G123" s="13">
        <v>0.50692562015503873</v>
      </c>
      <c r="I123" s="19"/>
      <c r="M123" s="60"/>
      <c r="N123" s="61"/>
      <c r="O123" s="60"/>
      <c r="P123" s="13">
        <v>2.7519999999999998</v>
      </c>
      <c r="Q123" s="13">
        <v>2.5585</v>
      </c>
      <c r="R123" s="13">
        <v>0.75950000000000006</v>
      </c>
      <c r="S123">
        <f t="shared" si="65"/>
        <v>17.5</v>
      </c>
      <c r="T123">
        <f t="shared" si="59"/>
        <v>48.16</v>
      </c>
      <c r="U123">
        <f t="shared" si="60"/>
        <v>44.77375</v>
      </c>
      <c r="V123">
        <f t="shared" si="61"/>
        <v>13.291250000000002</v>
      </c>
      <c r="Y123" s="9"/>
      <c r="Z123">
        <v>0</v>
      </c>
      <c r="AA123">
        <f t="shared" si="63"/>
        <v>0</v>
      </c>
      <c r="AB123">
        <f t="shared" si="64"/>
        <v>0</v>
      </c>
      <c r="AC123">
        <f t="shared" si="62"/>
        <v>0</v>
      </c>
      <c r="AF123" s="9"/>
    </row>
    <row r="124" spans="1:34" x14ac:dyDescent="0.2">
      <c r="D124" s="24">
        <v>263452</v>
      </c>
      <c r="E124">
        <v>75</v>
      </c>
      <c r="F124" s="16">
        <v>0.26849806201550386</v>
      </c>
      <c r="G124" s="13">
        <v>0.28445168604651155</v>
      </c>
      <c r="I124" s="19"/>
      <c r="M124" s="60"/>
      <c r="N124" s="61"/>
      <c r="O124" s="60"/>
      <c r="P124" s="13">
        <v>6.016</v>
      </c>
      <c r="Q124" s="13">
        <v>4.8525</v>
      </c>
      <c r="R124" s="13">
        <v>0.95399999999999996</v>
      </c>
      <c r="S124">
        <f t="shared" si="65"/>
        <v>25</v>
      </c>
      <c r="T124">
        <f t="shared" si="59"/>
        <v>150.4</v>
      </c>
      <c r="U124">
        <f t="shared" si="60"/>
        <v>121.3125</v>
      </c>
      <c r="V124">
        <f t="shared" si="61"/>
        <v>23.849999999999998</v>
      </c>
      <c r="Y124" s="9"/>
      <c r="Z124">
        <v>0</v>
      </c>
      <c r="AC124"/>
      <c r="AF124" s="9"/>
    </row>
    <row r="125" spans="1:34" x14ac:dyDescent="0.2">
      <c r="D125" s="24">
        <v>263451</v>
      </c>
      <c r="E125">
        <v>100</v>
      </c>
      <c r="F125" s="16">
        <v>8.3079069767441838E-2</v>
      </c>
      <c r="G125" s="13">
        <v>0.20608113953488374</v>
      </c>
      <c r="I125" s="19"/>
      <c r="M125" s="60"/>
      <c r="N125" s="61"/>
      <c r="O125" s="60"/>
      <c r="P125" s="13">
        <v>9.2919999999999998</v>
      </c>
      <c r="Q125" s="13">
        <v>8.9385000000000012</v>
      </c>
      <c r="R125" s="13">
        <v>1.0680000000000001</v>
      </c>
      <c r="S125">
        <f t="shared" si="65"/>
        <v>47.5</v>
      </c>
      <c r="T125">
        <f t="shared" si="59"/>
        <v>441.37</v>
      </c>
      <c r="U125">
        <f t="shared" si="60"/>
        <v>424.57875000000007</v>
      </c>
      <c r="V125">
        <f t="shared" si="61"/>
        <v>50.730000000000004</v>
      </c>
      <c r="Y125" s="9"/>
      <c r="Z125">
        <v>0</v>
      </c>
      <c r="AC125"/>
      <c r="AF125" s="9"/>
    </row>
    <row r="126" spans="1:34" x14ac:dyDescent="0.2">
      <c r="D126" s="24">
        <v>263450</v>
      </c>
      <c r="E126">
        <v>170</v>
      </c>
      <c r="F126" s="16">
        <v>3.1154651162790696E-2</v>
      </c>
      <c r="G126" s="13">
        <v>0.14807589534883719</v>
      </c>
      <c r="H126" s="16"/>
      <c r="I126" s="19"/>
      <c r="M126" s="60">
        <v>60.606488402414186</v>
      </c>
      <c r="N126" s="61">
        <v>4.1839999999999993</v>
      </c>
      <c r="O126" s="60">
        <v>187</v>
      </c>
      <c r="P126" s="13">
        <v>15.090999999999999</v>
      </c>
      <c r="Q126" s="13">
        <v>14.4535</v>
      </c>
      <c r="R126" s="13">
        <v>1.3145</v>
      </c>
      <c r="S126">
        <f>(0.5*($E126-$E125))</f>
        <v>35</v>
      </c>
      <c r="T126">
        <f>($S126*P126)</f>
        <v>528.18499999999995</v>
      </c>
      <c r="U126">
        <f>($S126*Q126)</f>
        <v>505.8725</v>
      </c>
      <c r="V126">
        <f>($S126*R126)</f>
        <v>46.0075</v>
      </c>
      <c r="Y126" s="9"/>
      <c r="AC126"/>
      <c r="AF126" s="9"/>
      <c r="AH126" s="61">
        <v>33.902000000000001</v>
      </c>
    </row>
    <row r="127" spans="1:34" x14ac:dyDescent="0.2">
      <c r="A127" s="6">
        <v>38186</v>
      </c>
      <c r="B127" s="14">
        <v>22204</v>
      </c>
      <c r="C127" s="1" t="s">
        <v>112</v>
      </c>
      <c r="D127" s="3">
        <v>257822</v>
      </c>
      <c r="E127">
        <v>1</v>
      </c>
      <c r="F127" s="16">
        <v>0.25873449612403104</v>
      </c>
      <c r="G127" s="13">
        <v>5.6140503875968917E-2</v>
      </c>
      <c r="H127" s="16">
        <v>78.334531492248075</v>
      </c>
      <c r="I127" s="19">
        <v>45.540585382751949</v>
      </c>
      <c r="J127" s="13">
        <v>49.098088178294574</v>
      </c>
      <c r="K127" s="19">
        <v>22.982810571705432</v>
      </c>
      <c r="L127" s="24">
        <v>200</v>
      </c>
      <c r="M127" s="64">
        <v>123.5806106400729</v>
      </c>
      <c r="N127" s="65">
        <v>7.3439999999999994</v>
      </c>
      <c r="O127" s="64">
        <v>328</v>
      </c>
      <c r="P127" s="13">
        <v>4.3499999999999997E-2</v>
      </c>
      <c r="Q127" s="13">
        <v>1.0065</v>
      </c>
      <c r="R127" s="13">
        <v>0.29649999999999999</v>
      </c>
      <c r="S127">
        <f>($E127)+(0.5*($E128-$E127))</f>
        <v>3</v>
      </c>
      <c r="T127">
        <f t="shared" si="59"/>
        <v>0.1305</v>
      </c>
      <c r="U127">
        <f t="shared" si="60"/>
        <v>3.0194999999999999</v>
      </c>
      <c r="V127">
        <f t="shared" si="61"/>
        <v>0.88949999999999996</v>
      </c>
      <c r="W127" s="9">
        <f>SUM(T127:T136)</f>
        <v>785.63550000000009</v>
      </c>
      <c r="X127" s="9">
        <f>SUM(U127:U136)</f>
        <v>786.39774999999997</v>
      </c>
      <c r="Y127" s="9">
        <f>SUM(V127:V136)</f>
        <v>101.79325</v>
      </c>
      <c r="Z127">
        <f>($E127)+(0.5*($E128-$E127))</f>
        <v>3</v>
      </c>
      <c r="AA127">
        <f>($Z127*P127)</f>
        <v>0.1305</v>
      </c>
      <c r="AB127">
        <f>($Z127*Q127)</f>
        <v>3.0194999999999999</v>
      </c>
      <c r="AC127">
        <f>($Z127*R127)</f>
        <v>0.88949999999999996</v>
      </c>
      <c r="AD127" s="9">
        <f>SUM(AA127:AA133)</f>
        <v>4.4430000000000005</v>
      </c>
      <c r="AE127" s="9">
        <f>SUM(AB127:AB133)</f>
        <v>43.278999999999989</v>
      </c>
      <c r="AF127" s="9">
        <f>SUM(AC127:AC133)</f>
        <v>17.622</v>
      </c>
      <c r="AH127" s="13">
        <v>30.885999999999999</v>
      </c>
    </row>
    <row r="128" spans="1:34" x14ac:dyDescent="0.2">
      <c r="D128" s="3">
        <v>257821</v>
      </c>
      <c r="E128">
        <v>5</v>
      </c>
      <c r="F128" s="16">
        <v>0.25385271317829455</v>
      </c>
      <c r="G128" s="13">
        <v>8.6212286821705439E-2</v>
      </c>
      <c r="I128" s="19"/>
      <c r="J128" s="22"/>
      <c r="K128" s="24"/>
      <c r="M128" s="66"/>
      <c r="N128" s="66"/>
      <c r="O128" s="64"/>
      <c r="P128" s="13">
        <v>0.05</v>
      </c>
      <c r="Q128" s="13">
        <v>0.98599999999999999</v>
      </c>
      <c r="R128" s="13">
        <v>0.25</v>
      </c>
      <c r="S128">
        <f>(0.5*($E128-$E127))+(0.5*($E129-$E128))</f>
        <v>4.5</v>
      </c>
      <c r="T128">
        <f t="shared" ref="T128:T166" si="66">($S128*P128)</f>
        <v>0.22500000000000001</v>
      </c>
      <c r="U128">
        <f t="shared" ref="U128:U166" si="67">($S128*Q128)</f>
        <v>4.4370000000000003</v>
      </c>
      <c r="V128">
        <f t="shared" ref="V128:V166" si="68">($S128*R128)</f>
        <v>1.125</v>
      </c>
      <c r="Y128" s="9"/>
      <c r="Z128">
        <f>(0.5*($E128-$E127))+(0.5*($E129-$E128))</f>
        <v>4.5</v>
      </c>
      <c r="AA128">
        <f t="shared" ref="AA128:AA133" si="69">($Z128*P128)</f>
        <v>0.22500000000000001</v>
      </c>
      <c r="AB128">
        <f t="shared" ref="AB128:AB133" si="70">($Z128*Q128)</f>
        <v>4.4370000000000003</v>
      </c>
      <c r="AC128">
        <f t="shared" ref="AC128:AC133" si="71">($Z128*R128)</f>
        <v>1.125</v>
      </c>
      <c r="AF128" s="9"/>
    </row>
    <row r="129" spans="1:34" x14ac:dyDescent="0.2">
      <c r="D129" s="3">
        <v>257820</v>
      </c>
      <c r="E129">
        <v>10</v>
      </c>
      <c r="F129" s="16">
        <v>0.25385271317829461</v>
      </c>
      <c r="G129" s="13">
        <v>7.3617286821705374E-2</v>
      </c>
      <c r="I129" s="19"/>
      <c r="J129" s="16"/>
      <c r="K129" s="24"/>
      <c r="M129" s="64"/>
      <c r="N129" s="65"/>
      <c r="O129" s="64"/>
      <c r="P129" s="13">
        <v>3.5000000000000003E-2</v>
      </c>
      <c r="Q129" s="13">
        <v>0.96599999999999997</v>
      </c>
      <c r="R129" s="13">
        <v>0.24</v>
      </c>
      <c r="S129">
        <f t="shared" ref="S129:S135" si="72">(0.5*($E129-$E128))+(0.5*($E130-$E129))</f>
        <v>7.5</v>
      </c>
      <c r="T129">
        <f t="shared" si="66"/>
        <v>0.26250000000000001</v>
      </c>
      <c r="U129">
        <f t="shared" si="67"/>
        <v>7.2450000000000001</v>
      </c>
      <c r="V129">
        <f t="shared" si="68"/>
        <v>1.7999999999999998</v>
      </c>
      <c r="Y129" s="9"/>
      <c r="Z129">
        <f>(0.5*($E129-$E128))+(0.5*($E130-$E129))</f>
        <v>7.5</v>
      </c>
      <c r="AA129">
        <f t="shared" si="69"/>
        <v>0.26250000000000001</v>
      </c>
      <c r="AB129">
        <f t="shared" si="70"/>
        <v>7.2450000000000001</v>
      </c>
      <c r="AC129">
        <f t="shared" si="71"/>
        <v>1.7999999999999998</v>
      </c>
      <c r="AF129" s="9"/>
    </row>
    <row r="130" spans="1:34" x14ac:dyDescent="0.2">
      <c r="D130" s="3">
        <v>257819</v>
      </c>
      <c r="E130">
        <v>20</v>
      </c>
      <c r="F130" s="16">
        <v>0.64927713178294555</v>
      </c>
      <c r="G130" s="13">
        <v>0.30164536821705434</v>
      </c>
      <c r="I130" s="19"/>
      <c r="J130" s="16"/>
      <c r="K130" s="24"/>
      <c r="M130" s="64"/>
      <c r="N130" s="65"/>
      <c r="O130" s="64"/>
      <c r="P130" s="13">
        <v>5.3999999999999999E-2</v>
      </c>
      <c r="Q130" s="13">
        <v>0.76849999999999996</v>
      </c>
      <c r="R130" s="13">
        <v>0.35450000000000004</v>
      </c>
      <c r="S130">
        <f t="shared" si="72"/>
        <v>10</v>
      </c>
      <c r="T130">
        <f t="shared" si="66"/>
        <v>0.54</v>
      </c>
      <c r="U130">
        <f t="shared" si="67"/>
        <v>7.6849999999999996</v>
      </c>
      <c r="V130">
        <f t="shared" si="68"/>
        <v>3.5450000000000004</v>
      </c>
      <c r="Y130" s="9"/>
      <c r="Z130">
        <f>(0.5*($E130-$E129))+(0.5*($E131-$E130))</f>
        <v>10</v>
      </c>
      <c r="AA130">
        <f t="shared" si="69"/>
        <v>0.54</v>
      </c>
      <c r="AB130">
        <f t="shared" si="70"/>
        <v>7.6849999999999996</v>
      </c>
      <c r="AC130">
        <f t="shared" si="71"/>
        <v>3.5450000000000004</v>
      </c>
      <c r="AF130" s="9"/>
    </row>
    <row r="131" spans="1:34" x14ac:dyDescent="0.2">
      <c r="D131" s="3">
        <v>257818</v>
      </c>
      <c r="E131">
        <v>30</v>
      </c>
      <c r="F131" s="16">
        <v>1.3014389534883719</v>
      </c>
      <c r="G131" s="13">
        <v>0.66841904651162831</v>
      </c>
      <c r="I131" s="19"/>
      <c r="J131" s="16"/>
      <c r="K131" s="24"/>
      <c r="M131" s="66"/>
      <c r="N131" s="66"/>
      <c r="O131" s="64"/>
      <c r="P131" s="13">
        <v>0.27100000000000002</v>
      </c>
      <c r="Q131" s="13">
        <v>0.69399999999999995</v>
      </c>
      <c r="R131" s="13">
        <v>0.40900000000000003</v>
      </c>
      <c r="S131">
        <f t="shared" si="72"/>
        <v>10</v>
      </c>
      <c r="T131">
        <f t="shared" si="66"/>
        <v>2.71</v>
      </c>
      <c r="U131">
        <f t="shared" si="67"/>
        <v>6.9399999999999995</v>
      </c>
      <c r="V131">
        <f t="shared" si="68"/>
        <v>4.09</v>
      </c>
      <c r="Y131" s="9"/>
      <c r="Z131">
        <f>(0.5*($E131-$E130))+(0.5*($E132-$E131))</f>
        <v>10</v>
      </c>
      <c r="AA131">
        <f t="shared" si="69"/>
        <v>2.71</v>
      </c>
      <c r="AB131">
        <f t="shared" si="70"/>
        <v>6.9399999999999995</v>
      </c>
      <c r="AC131">
        <f t="shared" si="71"/>
        <v>4.09</v>
      </c>
      <c r="AF131" s="9"/>
    </row>
    <row r="132" spans="1:34" x14ac:dyDescent="0.2">
      <c r="D132" s="3">
        <v>257817</v>
      </c>
      <c r="E132">
        <v>40</v>
      </c>
      <c r="F132" s="16">
        <v>1.7178994186046512</v>
      </c>
      <c r="G132" s="13">
        <v>0.76680783139534903</v>
      </c>
      <c r="I132" s="19"/>
      <c r="J132" s="16"/>
      <c r="K132" s="24"/>
      <c r="M132" s="64">
        <v>125.14796472227157</v>
      </c>
      <c r="N132" s="65">
        <v>9.1539999999999999</v>
      </c>
      <c r="O132" s="64">
        <v>409</v>
      </c>
      <c r="P132" s="13">
        <v>4.0499999999999994E-2</v>
      </c>
      <c r="Q132" s="13">
        <v>0.7004999999999999</v>
      </c>
      <c r="R132" s="13">
        <v>0.38600000000000001</v>
      </c>
      <c r="S132">
        <f t="shared" si="72"/>
        <v>10</v>
      </c>
      <c r="T132">
        <f t="shared" si="66"/>
        <v>0.40499999999999992</v>
      </c>
      <c r="U132">
        <f t="shared" si="67"/>
        <v>7.004999999999999</v>
      </c>
      <c r="V132">
        <f t="shared" si="68"/>
        <v>3.8600000000000003</v>
      </c>
      <c r="Y132" s="9"/>
      <c r="Z132">
        <f>(0.5*($E132-$E131))+(0.5*($E133-$E132))</f>
        <v>10</v>
      </c>
      <c r="AA132">
        <f t="shared" si="69"/>
        <v>0.40499999999999992</v>
      </c>
      <c r="AB132">
        <f t="shared" si="70"/>
        <v>7.004999999999999</v>
      </c>
      <c r="AC132">
        <f t="shared" si="71"/>
        <v>3.8600000000000003</v>
      </c>
      <c r="AF132" s="9"/>
      <c r="AH132" s="13">
        <v>32.204000000000001</v>
      </c>
    </row>
    <row r="133" spans="1:34" x14ac:dyDescent="0.2">
      <c r="D133" s="3">
        <v>257816</v>
      </c>
      <c r="E133">
        <v>50</v>
      </c>
      <c r="F133" s="16">
        <v>1.7178994186046515</v>
      </c>
      <c r="G133" s="13">
        <v>0.90111633139534897</v>
      </c>
      <c r="I133" s="19"/>
      <c r="J133" s="16"/>
      <c r="K133" s="24"/>
      <c r="M133" s="64"/>
      <c r="N133" s="65"/>
      <c r="O133" s="64"/>
      <c r="P133" s="13">
        <v>3.4000000000000002E-2</v>
      </c>
      <c r="Q133" s="13">
        <v>1.3895</v>
      </c>
      <c r="R133" s="13">
        <v>0.46250000000000002</v>
      </c>
      <c r="S133">
        <f t="shared" si="72"/>
        <v>17.5</v>
      </c>
      <c r="T133">
        <f t="shared" si="66"/>
        <v>0.59500000000000008</v>
      </c>
      <c r="U133">
        <f t="shared" si="67"/>
        <v>24.31625</v>
      </c>
      <c r="V133">
        <f t="shared" si="68"/>
        <v>8.09375</v>
      </c>
      <c r="Y133" s="9"/>
      <c r="Z133">
        <f>(0.5*($E133-$E132))</f>
        <v>5</v>
      </c>
      <c r="AA133">
        <f t="shared" si="69"/>
        <v>0.17</v>
      </c>
      <c r="AB133">
        <f t="shared" si="70"/>
        <v>6.9474999999999998</v>
      </c>
      <c r="AC133">
        <f t="shared" si="71"/>
        <v>2.3125</v>
      </c>
      <c r="AF133" s="9"/>
    </row>
    <row r="134" spans="1:34" x14ac:dyDescent="0.2">
      <c r="D134" s="3">
        <v>257815</v>
      </c>
      <c r="E134">
        <v>75</v>
      </c>
      <c r="F134" s="16">
        <v>0.20077441860465114</v>
      </c>
      <c r="G134" s="13">
        <v>0.19665508139534882</v>
      </c>
      <c r="I134" s="19"/>
      <c r="J134" s="16"/>
      <c r="K134" s="24"/>
      <c r="M134" s="64"/>
      <c r="N134" s="65"/>
      <c r="O134" s="64"/>
      <c r="P134" s="13">
        <v>6.0910000000000002</v>
      </c>
      <c r="Q134" s="13">
        <v>5.4024999999999999</v>
      </c>
      <c r="R134" s="13">
        <v>0.81800000000000006</v>
      </c>
      <c r="S134">
        <f t="shared" si="72"/>
        <v>25</v>
      </c>
      <c r="T134">
        <f t="shared" si="66"/>
        <v>152.27500000000001</v>
      </c>
      <c r="U134">
        <f t="shared" si="67"/>
        <v>135.0625</v>
      </c>
      <c r="V134">
        <f t="shared" si="68"/>
        <v>20.450000000000003</v>
      </c>
      <c r="Y134" s="9"/>
      <c r="Z134">
        <v>0</v>
      </c>
      <c r="AC134"/>
      <c r="AF134" s="9"/>
    </row>
    <row r="135" spans="1:34" x14ac:dyDescent="0.2">
      <c r="D135" s="3">
        <v>257814</v>
      </c>
      <c r="E135">
        <v>100</v>
      </c>
      <c r="F135" s="16">
        <v>7.2694186046511636E-2</v>
      </c>
      <c r="G135" s="13">
        <v>0.14611531395348837</v>
      </c>
      <c r="I135" s="19"/>
      <c r="J135" s="16"/>
      <c r="K135" s="24"/>
      <c r="M135" s="64"/>
      <c r="N135" s="65"/>
      <c r="O135" s="64"/>
      <c r="P135" s="13">
        <v>9.9250000000000007</v>
      </c>
      <c r="Q135" s="13">
        <v>9.0470000000000006</v>
      </c>
      <c r="R135" s="13">
        <v>1.012</v>
      </c>
      <c r="S135">
        <f t="shared" si="72"/>
        <v>32.5</v>
      </c>
      <c r="T135">
        <f t="shared" si="66"/>
        <v>322.5625</v>
      </c>
      <c r="U135">
        <f t="shared" si="67"/>
        <v>294.02750000000003</v>
      </c>
      <c r="V135">
        <f t="shared" si="68"/>
        <v>32.89</v>
      </c>
      <c r="Y135" s="9"/>
      <c r="Z135">
        <v>0</v>
      </c>
      <c r="AC135"/>
      <c r="AF135" s="9"/>
    </row>
    <row r="136" spans="1:34" x14ac:dyDescent="0.2">
      <c r="D136" s="3">
        <v>257813</v>
      </c>
      <c r="E136">
        <v>140</v>
      </c>
      <c r="F136" s="16">
        <v>1.9038953488372104E-2</v>
      </c>
      <c r="G136" s="13">
        <v>8.143479651162791E-2</v>
      </c>
      <c r="I136" s="19"/>
      <c r="J136" s="16"/>
      <c r="K136" s="24"/>
      <c r="M136" s="64">
        <v>72.584242718893506</v>
      </c>
      <c r="N136" s="65">
        <v>5.0549999999999997</v>
      </c>
      <c r="O136" s="64">
        <v>226</v>
      </c>
      <c r="P136" s="13">
        <v>15.2965</v>
      </c>
      <c r="Q136" s="13">
        <v>14.832999999999998</v>
      </c>
      <c r="R136" s="13">
        <v>1.2524999999999999</v>
      </c>
      <c r="S136">
        <f>(0.5*($E136-$E135))</f>
        <v>20</v>
      </c>
      <c r="T136">
        <f t="shared" si="66"/>
        <v>305.93</v>
      </c>
      <c r="U136">
        <f t="shared" si="67"/>
        <v>296.65999999999997</v>
      </c>
      <c r="V136">
        <f t="shared" si="68"/>
        <v>25.049999999999997</v>
      </c>
      <c r="Y136" s="9"/>
      <c r="Z136">
        <v>0</v>
      </c>
      <c r="AC136"/>
      <c r="AF136" s="9"/>
      <c r="AH136" s="13">
        <v>33.783000000000001</v>
      </c>
    </row>
    <row r="137" spans="1:34" x14ac:dyDescent="0.2">
      <c r="A137" s="6">
        <v>38198</v>
      </c>
      <c r="B137" s="14">
        <v>230733</v>
      </c>
      <c r="C137" s="1" t="s">
        <v>112</v>
      </c>
      <c r="D137" s="3">
        <v>269080</v>
      </c>
      <c r="E137">
        <v>1</v>
      </c>
      <c r="F137" s="16">
        <v>1.0758562015503876</v>
      </c>
      <c r="G137" s="13">
        <v>0.31199829844961235</v>
      </c>
      <c r="H137" s="16">
        <v>59.231071899224816</v>
      </c>
      <c r="I137" s="19">
        <v>40.213838350775198</v>
      </c>
      <c r="J137" s="13">
        <v>45.836679941860467</v>
      </c>
      <c r="K137" s="19">
        <v>25.268478433139535</v>
      </c>
      <c r="L137" s="24">
        <v>212</v>
      </c>
      <c r="M137" s="44">
        <v>103.41376942352775</v>
      </c>
      <c r="N137" s="13">
        <v>5.6150000000000002</v>
      </c>
      <c r="O137" s="44">
        <v>251</v>
      </c>
      <c r="P137" s="13">
        <v>7.85E-2</v>
      </c>
      <c r="Q137" s="13">
        <v>0.48949999999999999</v>
      </c>
      <c r="R137" s="13">
        <v>0.20400000000000001</v>
      </c>
      <c r="S137">
        <f>($E137)+(0.5*($E138-$E137))</f>
        <v>3</v>
      </c>
      <c r="T137">
        <f t="shared" si="66"/>
        <v>0.23549999999999999</v>
      </c>
      <c r="U137">
        <f t="shared" si="67"/>
        <v>1.4684999999999999</v>
      </c>
      <c r="V137">
        <f t="shared" si="68"/>
        <v>0.6120000000000001</v>
      </c>
      <c r="W137" s="9">
        <f>SUM(T137:T146)</f>
        <v>1076.6822500000001</v>
      </c>
      <c r="X137" s="9">
        <f>SUM(U137:U146)</f>
        <v>954.65274999999997</v>
      </c>
      <c r="Y137" s="9">
        <f>SUM(V137:V146)</f>
        <v>124.40125</v>
      </c>
      <c r="Z137">
        <f>($E137)+(0.5*($E138-$E137))</f>
        <v>3</v>
      </c>
      <c r="AA137">
        <f>($Z137*P137)</f>
        <v>0.23549999999999999</v>
      </c>
      <c r="AB137">
        <f>($Z137*Q137)</f>
        <v>1.4684999999999999</v>
      </c>
      <c r="AC137">
        <f t="shared" ref="AC137:AC143" si="73">($Z137*R137)</f>
        <v>0.6120000000000001</v>
      </c>
      <c r="AD137" s="9">
        <f>SUM(AA137:AA143)</f>
        <v>24.282250000000001</v>
      </c>
      <c r="AE137" s="9">
        <f>SUM(AB137:AB143)</f>
        <v>45.271499999999996</v>
      </c>
      <c r="AF137" s="9">
        <f>SUM(AC137:AC143)</f>
        <v>18.695</v>
      </c>
      <c r="AH137" s="13">
        <v>31.378</v>
      </c>
    </row>
    <row r="138" spans="1:34" x14ac:dyDescent="0.2">
      <c r="D138" s="3">
        <v>269079</v>
      </c>
      <c r="E138">
        <v>5</v>
      </c>
      <c r="F138" s="16">
        <v>1.1105612403100775</v>
      </c>
      <c r="G138" s="13">
        <v>0.32206275968992215</v>
      </c>
      <c r="I138" s="19"/>
      <c r="J138" s="16"/>
      <c r="K138" s="24"/>
      <c r="P138" s="13">
        <v>6.6500000000000004E-2</v>
      </c>
      <c r="Q138" s="13">
        <v>0.89649999999999996</v>
      </c>
      <c r="R138" s="13">
        <v>0.19400000000000001</v>
      </c>
      <c r="S138">
        <f>(0.5*($E138-$E137))+(0.5*($E139-$E138))</f>
        <v>4.5</v>
      </c>
      <c r="T138">
        <f t="shared" si="66"/>
        <v>0.29925000000000002</v>
      </c>
      <c r="U138">
        <f t="shared" si="67"/>
        <v>4.0342500000000001</v>
      </c>
      <c r="V138">
        <f t="shared" si="68"/>
        <v>0.873</v>
      </c>
      <c r="Y138" s="9"/>
      <c r="Z138">
        <f>(0.5*($E138-$E137))+(0.5*($E139-$E138))</f>
        <v>4.5</v>
      </c>
      <c r="AA138">
        <f t="shared" ref="AA138:AA143" si="74">($Z138*P138)</f>
        <v>0.29925000000000002</v>
      </c>
      <c r="AB138">
        <f t="shared" ref="AB138:AB143" si="75">($Z138*Q138)</f>
        <v>4.0342500000000001</v>
      </c>
      <c r="AC138">
        <f t="shared" si="73"/>
        <v>0.873</v>
      </c>
      <c r="AF138" s="9"/>
    </row>
    <row r="139" spans="1:34" x14ac:dyDescent="0.2">
      <c r="D139" s="3">
        <v>269078</v>
      </c>
      <c r="E139">
        <v>10</v>
      </c>
      <c r="F139" s="16">
        <v>1.1973238372093025</v>
      </c>
      <c r="G139" s="13">
        <v>0.48153241279069781</v>
      </c>
      <c r="I139" s="19"/>
      <c r="J139" s="16"/>
      <c r="K139" s="24"/>
      <c r="M139" s="44"/>
      <c r="N139" s="13"/>
      <c r="O139" s="44"/>
      <c r="P139" s="13">
        <v>6.6000000000000003E-2</v>
      </c>
      <c r="Q139" s="13">
        <v>0.51249999999999996</v>
      </c>
      <c r="R139" s="13">
        <v>0.214</v>
      </c>
      <c r="S139">
        <f t="shared" ref="S139:S145" si="76">(0.5*($E139-$E138))+(0.5*($E140-$E139))</f>
        <v>7.5</v>
      </c>
      <c r="T139">
        <f t="shared" si="66"/>
        <v>0.495</v>
      </c>
      <c r="U139">
        <f t="shared" si="67"/>
        <v>3.8437499999999996</v>
      </c>
      <c r="V139">
        <f t="shared" si="68"/>
        <v>1.605</v>
      </c>
      <c r="Y139" s="9"/>
      <c r="Z139">
        <f>(0.5*($E139-$E138))+(0.5*($E140-$E139))</f>
        <v>7.5</v>
      </c>
      <c r="AA139">
        <f t="shared" si="74"/>
        <v>0.495</v>
      </c>
      <c r="AB139">
        <f t="shared" si="75"/>
        <v>3.8437499999999996</v>
      </c>
      <c r="AC139">
        <f t="shared" si="73"/>
        <v>1.605</v>
      </c>
      <c r="AF139" s="9"/>
      <c r="AH139" s="13"/>
    </row>
    <row r="140" spans="1:34" x14ac:dyDescent="0.2">
      <c r="D140" s="3">
        <v>269077</v>
      </c>
      <c r="E140">
        <v>20</v>
      </c>
      <c r="F140" s="16">
        <v>0.91968352713178292</v>
      </c>
      <c r="G140" s="13">
        <v>0.5129404728682172</v>
      </c>
      <c r="I140" s="19"/>
      <c r="J140" s="16"/>
      <c r="K140" s="24"/>
      <c r="M140" s="44"/>
      <c r="N140" s="13"/>
      <c r="O140" s="44"/>
      <c r="P140" s="13">
        <v>0.02</v>
      </c>
      <c r="Q140" s="13">
        <v>0.48099999999999998</v>
      </c>
      <c r="R140" s="13">
        <v>0.307</v>
      </c>
      <c r="S140">
        <f t="shared" si="76"/>
        <v>10</v>
      </c>
      <c r="T140">
        <f t="shared" si="66"/>
        <v>0.2</v>
      </c>
      <c r="U140">
        <f t="shared" si="67"/>
        <v>4.8099999999999996</v>
      </c>
      <c r="V140">
        <f t="shared" si="68"/>
        <v>3.07</v>
      </c>
      <c r="Y140" s="9"/>
      <c r="Z140">
        <f>(0.5*($E140-$E139))+(0.5*($E141-$E140))</f>
        <v>10</v>
      </c>
      <c r="AA140">
        <f t="shared" si="74"/>
        <v>0.2</v>
      </c>
      <c r="AB140">
        <f t="shared" si="75"/>
        <v>4.8099999999999996</v>
      </c>
      <c r="AC140">
        <f t="shared" si="73"/>
        <v>3.07</v>
      </c>
      <c r="AF140" s="9"/>
      <c r="AH140" s="13"/>
    </row>
    <row r="141" spans="1:34" x14ac:dyDescent="0.2">
      <c r="D141" s="3">
        <v>269076</v>
      </c>
      <c r="E141">
        <v>30</v>
      </c>
      <c r="F141" s="16">
        <v>0.79821589147286831</v>
      </c>
      <c r="G141" s="13">
        <v>0.45533010852713179</v>
      </c>
      <c r="I141" s="19"/>
      <c r="J141" s="16"/>
      <c r="K141" s="24"/>
      <c r="P141" s="13">
        <v>5.2999999999999999E-2</v>
      </c>
      <c r="Q141" s="13">
        <v>0.67249999999999999</v>
      </c>
      <c r="R141" s="13">
        <v>0.38800000000000001</v>
      </c>
      <c r="S141">
        <f t="shared" si="76"/>
        <v>10</v>
      </c>
      <c r="T141">
        <f t="shared" si="66"/>
        <v>0.53</v>
      </c>
      <c r="U141">
        <f t="shared" si="67"/>
        <v>6.7249999999999996</v>
      </c>
      <c r="V141">
        <f t="shared" si="68"/>
        <v>3.88</v>
      </c>
      <c r="Y141" s="9"/>
      <c r="Z141">
        <f>(0.5*($E141-$E140))+(0.5*($E142-$E141))</f>
        <v>10</v>
      </c>
      <c r="AA141">
        <f t="shared" si="74"/>
        <v>0.53</v>
      </c>
      <c r="AB141">
        <f t="shared" si="75"/>
        <v>6.7249999999999996</v>
      </c>
      <c r="AC141">
        <f t="shared" si="73"/>
        <v>3.88</v>
      </c>
      <c r="AF141" s="9"/>
    </row>
    <row r="142" spans="1:34" x14ac:dyDescent="0.2">
      <c r="D142" s="3">
        <v>269075</v>
      </c>
      <c r="E142">
        <v>40</v>
      </c>
      <c r="F142" s="16">
        <v>0.86762596899224809</v>
      </c>
      <c r="G142" s="13">
        <v>0.67692178100775191</v>
      </c>
      <c r="I142" s="19"/>
      <c r="J142" s="16"/>
      <c r="K142" s="24"/>
      <c r="M142" s="44">
        <v>101.58681356084057</v>
      </c>
      <c r="N142" s="13">
        <v>7.6619999999999999</v>
      </c>
      <c r="O142" s="44">
        <v>342.5</v>
      </c>
      <c r="P142" s="13">
        <v>0.39450000000000002</v>
      </c>
      <c r="Q142" s="13">
        <v>1.1859999999999999</v>
      </c>
      <c r="R142" s="13">
        <v>0.51200000000000001</v>
      </c>
      <c r="S142">
        <f t="shared" si="76"/>
        <v>10</v>
      </c>
      <c r="T142">
        <f t="shared" si="66"/>
        <v>3.9450000000000003</v>
      </c>
      <c r="U142">
        <f t="shared" si="67"/>
        <v>11.86</v>
      </c>
      <c r="V142">
        <f t="shared" si="68"/>
        <v>5.12</v>
      </c>
      <c r="Y142" s="9"/>
      <c r="Z142">
        <f>(0.5*($E142-$E141))+(0.5*($E143-$E142))</f>
        <v>10</v>
      </c>
      <c r="AA142">
        <f t="shared" si="74"/>
        <v>3.9450000000000003</v>
      </c>
      <c r="AB142">
        <f t="shared" si="75"/>
        <v>11.86</v>
      </c>
      <c r="AC142">
        <f t="shared" si="73"/>
        <v>5.12</v>
      </c>
      <c r="AF142" s="9"/>
      <c r="AH142" s="13">
        <v>32.366999999999997</v>
      </c>
    </row>
    <row r="143" spans="1:34" x14ac:dyDescent="0.2">
      <c r="D143" s="3">
        <v>269074</v>
      </c>
      <c r="E143">
        <v>50</v>
      </c>
      <c r="F143" s="16">
        <v>0.55528062015503865</v>
      </c>
      <c r="G143" s="13">
        <v>0.56395687984496123</v>
      </c>
      <c r="I143" s="19"/>
      <c r="J143" s="16"/>
      <c r="K143" s="24"/>
      <c r="M143" s="44"/>
      <c r="N143" s="13"/>
      <c r="O143" s="44"/>
      <c r="P143" s="13">
        <v>3.7155</v>
      </c>
      <c r="Q143" s="13">
        <v>2.5060000000000002</v>
      </c>
      <c r="R143" s="13">
        <v>0.70699999999999996</v>
      </c>
      <c r="S143">
        <f t="shared" si="76"/>
        <v>17.5</v>
      </c>
      <c r="T143">
        <f t="shared" si="66"/>
        <v>65.021249999999995</v>
      </c>
      <c r="U143">
        <f t="shared" si="67"/>
        <v>43.855000000000004</v>
      </c>
      <c r="V143">
        <f t="shared" si="68"/>
        <v>12.372499999999999</v>
      </c>
      <c r="Y143" s="9"/>
      <c r="Z143">
        <f>(0.5*($E143-$E142))</f>
        <v>5</v>
      </c>
      <c r="AA143">
        <f t="shared" si="74"/>
        <v>18.577500000000001</v>
      </c>
      <c r="AB143">
        <f t="shared" si="75"/>
        <v>12.530000000000001</v>
      </c>
      <c r="AC143">
        <f t="shared" si="73"/>
        <v>3.5349999999999997</v>
      </c>
      <c r="AF143" s="9"/>
      <c r="AH143" s="13"/>
    </row>
    <row r="144" spans="1:34" x14ac:dyDescent="0.2">
      <c r="D144" s="3">
        <v>269073</v>
      </c>
      <c r="E144">
        <v>75</v>
      </c>
      <c r="F144" s="16">
        <v>0.20015310077519377</v>
      </c>
      <c r="G144" s="13">
        <v>0.15880439922480633</v>
      </c>
      <c r="I144" s="19"/>
      <c r="J144" s="16"/>
      <c r="K144" s="24"/>
      <c r="M144" s="44"/>
      <c r="N144" s="13"/>
      <c r="O144" s="44"/>
      <c r="P144" s="13">
        <v>7.6405000000000003</v>
      </c>
      <c r="Q144" s="13">
        <v>5.5235000000000003</v>
      </c>
      <c r="R144" s="13">
        <v>0.89900000000000002</v>
      </c>
      <c r="S144">
        <f t="shared" si="76"/>
        <v>25</v>
      </c>
      <c r="T144">
        <f t="shared" si="66"/>
        <v>191.01250000000002</v>
      </c>
      <c r="U144">
        <f t="shared" si="67"/>
        <v>138.08750000000001</v>
      </c>
      <c r="V144">
        <f t="shared" si="68"/>
        <v>22.475000000000001</v>
      </c>
      <c r="Y144" s="9"/>
      <c r="Z144">
        <v>0</v>
      </c>
      <c r="AC144"/>
      <c r="AF144" s="9"/>
      <c r="AH144" s="13"/>
    </row>
    <row r="145" spans="1:34" x14ac:dyDescent="0.2">
      <c r="D145" s="3">
        <v>269072</v>
      </c>
      <c r="E145">
        <v>100</v>
      </c>
      <c r="F145" s="16">
        <v>3.2885465116279072E-2</v>
      </c>
      <c r="G145" s="13">
        <v>7.2053784883720912E-2</v>
      </c>
      <c r="I145" s="19"/>
      <c r="J145" s="16"/>
      <c r="K145" s="24"/>
      <c r="M145" s="44"/>
      <c r="N145" s="13"/>
      <c r="O145" s="44"/>
      <c r="P145" s="13">
        <v>11.5685</v>
      </c>
      <c r="Q145" s="13">
        <v>9.1814999999999998</v>
      </c>
      <c r="R145" s="13">
        <v>1.0665</v>
      </c>
      <c r="S145">
        <f t="shared" si="76"/>
        <v>37.5</v>
      </c>
      <c r="T145">
        <f t="shared" si="66"/>
        <v>433.81875000000002</v>
      </c>
      <c r="U145">
        <f t="shared" si="67"/>
        <v>344.30624999999998</v>
      </c>
      <c r="V145">
        <f t="shared" si="68"/>
        <v>39.993749999999999</v>
      </c>
      <c r="Y145" s="9"/>
      <c r="Z145">
        <v>0</v>
      </c>
      <c r="AC145"/>
      <c r="AF145" s="9"/>
      <c r="AG145" s="51"/>
      <c r="AH145" s="13"/>
    </row>
    <row r="146" spans="1:34" x14ac:dyDescent="0.2">
      <c r="D146" s="3">
        <v>269071</v>
      </c>
      <c r="E146">
        <v>150</v>
      </c>
      <c r="F146" s="16">
        <v>1.9038953488372094E-2</v>
      </c>
      <c r="G146" s="13">
        <v>7.9202046511627905E-2</v>
      </c>
      <c r="I146" s="19"/>
      <c r="J146" s="16"/>
      <c r="K146" s="24"/>
      <c r="M146" s="44">
        <v>61.84794269000264</v>
      </c>
      <c r="N146" s="13">
        <v>4.2955000000000005</v>
      </c>
      <c r="O146" s="44">
        <v>192</v>
      </c>
      <c r="P146" s="13">
        <v>15.244999999999999</v>
      </c>
      <c r="Q146" s="13">
        <v>15.826499999999999</v>
      </c>
      <c r="R146" s="13">
        <v>1.3759999999999999</v>
      </c>
      <c r="S146">
        <f>(0.5*($E146-$E145))</f>
        <v>25</v>
      </c>
      <c r="T146">
        <f t="shared" si="66"/>
        <v>381.125</v>
      </c>
      <c r="U146">
        <f t="shared" si="67"/>
        <v>395.66249999999997</v>
      </c>
      <c r="V146">
        <f t="shared" si="68"/>
        <v>34.4</v>
      </c>
      <c r="Y146" s="9"/>
      <c r="Z146">
        <v>0</v>
      </c>
      <c r="AC146"/>
      <c r="AF146" s="9"/>
      <c r="AG146" s="51"/>
      <c r="AH146" s="13">
        <v>33.863999999999997</v>
      </c>
    </row>
    <row r="147" spans="1:34" x14ac:dyDescent="0.2">
      <c r="A147" s="6">
        <v>38217</v>
      </c>
      <c r="B147" s="14">
        <v>130417</v>
      </c>
      <c r="C147" s="1" t="s">
        <v>114</v>
      </c>
      <c r="D147" s="3">
        <v>260841</v>
      </c>
      <c r="E147">
        <v>1</v>
      </c>
      <c r="F147" s="16">
        <v>0.45791124031007746</v>
      </c>
      <c r="G147" s="13">
        <v>0.16062470930232564</v>
      </c>
      <c r="H147" s="16">
        <v>44.040017393410857</v>
      </c>
      <c r="I147" s="19">
        <v>40.676543677325583</v>
      </c>
      <c r="J147" s="19">
        <v>33.616378972868219</v>
      </c>
      <c r="K147" s="19">
        <v>23.576812936046508</v>
      </c>
      <c r="L147" s="24">
        <v>231</v>
      </c>
      <c r="M147" s="44">
        <v>101.77178655587944</v>
      </c>
      <c r="N147" s="13">
        <v>5.5949999999999998</v>
      </c>
      <c r="O147" s="44">
        <v>250</v>
      </c>
      <c r="P147" s="13">
        <v>0.17249999999999999</v>
      </c>
      <c r="Q147" s="13">
        <v>0.64500000000000002</v>
      </c>
      <c r="R147" s="13">
        <v>0.13500000000000001</v>
      </c>
      <c r="S147">
        <f>($E147)+(0.5*($E148-$E147))</f>
        <v>3</v>
      </c>
      <c r="T147">
        <f t="shared" si="66"/>
        <v>0.51749999999999996</v>
      </c>
      <c r="U147">
        <f t="shared" si="67"/>
        <v>1.9350000000000001</v>
      </c>
      <c r="V147">
        <f t="shared" si="68"/>
        <v>0.40500000000000003</v>
      </c>
      <c r="W147" s="9">
        <f>SUM(T147:T156)</f>
        <v>882.66025000000002</v>
      </c>
      <c r="X147" s="9">
        <f>SUM(U147:U156)</f>
        <v>932.745</v>
      </c>
      <c r="Y147" s="9">
        <f>SUM(V147:V156)</f>
        <v>124.1365</v>
      </c>
      <c r="Z147">
        <f>($E147)+(0.5*($E148-$E147))</f>
        <v>3</v>
      </c>
      <c r="AA147">
        <f>($Z147*P147)</f>
        <v>0.51749999999999996</v>
      </c>
      <c r="AB147">
        <f>($Z147*Q147)</f>
        <v>1.9350000000000001</v>
      </c>
      <c r="AC147">
        <f t="shared" ref="AC147:AC153" si="77">($Z147*R147)</f>
        <v>0.40500000000000003</v>
      </c>
      <c r="AD147" s="9">
        <f>SUM(AA147:AA153)</f>
        <v>19.730250000000005</v>
      </c>
      <c r="AE147" s="9">
        <f>SUM(AB147:AB153)</f>
        <v>66.306250000000006</v>
      </c>
      <c r="AF147" s="9">
        <f>SUM(AC147:AC153)</f>
        <v>17.47025</v>
      </c>
      <c r="AG147" s="51"/>
      <c r="AH147" s="3">
        <v>31.03</v>
      </c>
    </row>
    <row r="148" spans="1:34" x14ac:dyDescent="0.2">
      <c r="D148" s="3">
        <v>260842</v>
      </c>
      <c r="E148">
        <v>5</v>
      </c>
      <c r="F148" s="16">
        <v>0.46980503875969004</v>
      </c>
      <c r="G148" s="13">
        <v>0.19416366279069741</v>
      </c>
      <c r="H148" s="16"/>
      <c r="I148" s="19"/>
      <c r="J148" s="19"/>
      <c r="K148" s="24"/>
      <c r="M148" s="41"/>
      <c r="N148" s="16"/>
      <c r="P148" s="13">
        <v>7.1999999999999995E-2</v>
      </c>
      <c r="Q148" s="13">
        <v>0.89749999999999996</v>
      </c>
      <c r="R148" s="13">
        <v>0.11699999999999999</v>
      </c>
      <c r="S148">
        <f>(0.5*($E148-$E147))+(0.5*($E149-$E148))</f>
        <v>4.5</v>
      </c>
      <c r="T148">
        <f t="shared" si="66"/>
        <v>0.32399999999999995</v>
      </c>
      <c r="U148">
        <f t="shared" si="67"/>
        <v>4.0387500000000003</v>
      </c>
      <c r="V148">
        <f t="shared" si="68"/>
        <v>0.52649999999999997</v>
      </c>
      <c r="Y148" s="9"/>
      <c r="Z148">
        <f>(0.5*($E148-$E147))+(0.5*($E149-$E148))</f>
        <v>4.5</v>
      </c>
      <c r="AA148">
        <f t="shared" ref="AA148:AA153" si="78">($Z148*P148)</f>
        <v>0.32399999999999995</v>
      </c>
      <c r="AB148">
        <f t="shared" ref="AB148:AB153" si="79">($Z148*Q148)</f>
        <v>4.0387500000000003</v>
      </c>
      <c r="AC148">
        <f t="shared" si="77"/>
        <v>0.52649999999999997</v>
      </c>
      <c r="AF148" s="9"/>
    </row>
    <row r="149" spans="1:34" x14ac:dyDescent="0.2">
      <c r="D149" s="3">
        <v>260843</v>
      </c>
      <c r="E149">
        <v>10</v>
      </c>
      <c r="F149" s="16">
        <v>0.46980503875969004</v>
      </c>
      <c r="G149" s="13">
        <v>0.19416366279069741</v>
      </c>
      <c r="H149" s="16"/>
      <c r="I149" s="19"/>
      <c r="J149" s="19"/>
      <c r="K149" s="24"/>
      <c r="M149" s="41"/>
      <c r="N149" s="16"/>
      <c r="P149" s="13">
        <v>6.8500000000000005E-2</v>
      </c>
      <c r="Q149" s="13">
        <v>0.56699999999999995</v>
      </c>
      <c r="R149" s="13">
        <v>0.1115</v>
      </c>
      <c r="S149">
        <f t="shared" ref="S149:S155" si="80">(0.5*($E149-$E148))+(0.5*($E150-$E149))</f>
        <v>7.5</v>
      </c>
      <c r="T149">
        <f t="shared" si="66"/>
        <v>0.51375000000000004</v>
      </c>
      <c r="U149">
        <f t="shared" si="67"/>
        <v>4.2524999999999995</v>
      </c>
      <c r="V149">
        <f t="shared" si="68"/>
        <v>0.83625000000000005</v>
      </c>
      <c r="Y149" s="9"/>
      <c r="Z149">
        <f>(0.5*($E149-$E148))+(0.5*($E150-$E149))</f>
        <v>7.5</v>
      </c>
      <c r="AA149">
        <f t="shared" si="78"/>
        <v>0.51375000000000004</v>
      </c>
      <c r="AB149">
        <f t="shared" si="79"/>
        <v>4.2524999999999995</v>
      </c>
      <c r="AC149">
        <f t="shared" si="77"/>
        <v>0.83625000000000005</v>
      </c>
      <c r="AF149" s="9"/>
    </row>
    <row r="150" spans="1:34" x14ac:dyDescent="0.2">
      <c r="D150" s="3">
        <v>260844</v>
      </c>
      <c r="E150">
        <v>20</v>
      </c>
      <c r="F150" s="16">
        <v>0.85040658914728673</v>
      </c>
      <c r="G150" s="13">
        <v>0.40813517441860458</v>
      </c>
      <c r="H150" s="16"/>
      <c r="I150" s="19"/>
      <c r="J150" s="19"/>
      <c r="K150" s="24"/>
      <c r="M150" s="41"/>
      <c r="N150" s="19"/>
      <c r="O150" s="41"/>
      <c r="P150" s="13">
        <v>5.3000000000000005E-2</v>
      </c>
      <c r="Q150" s="13">
        <v>0.78849999999999998</v>
      </c>
      <c r="R150" s="13">
        <v>0.26950000000000002</v>
      </c>
      <c r="S150">
        <f t="shared" si="80"/>
        <v>10</v>
      </c>
      <c r="T150">
        <f t="shared" si="66"/>
        <v>0.53</v>
      </c>
      <c r="U150">
        <f t="shared" si="67"/>
        <v>7.8849999999999998</v>
      </c>
      <c r="V150">
        <f t="shared" si="68"/>
        <v>2.6950000000000003</v>
      </c>
      <c r="Y150" s="9"/>
      <c r="Z150">
        <f>(0.5*($E150-$E149))+(0.5*($E151-$E150))</f>
        <v>10</v>
      </c>
      <c r="AA150">
        <f t="shared" si="78"/>
        <v>0.53</v>
      </c>
      <c r="AB150">
        <f t="shared" si="79"/>
        <v>7.8849999999999998</v>
      </c>
      <c r="AC150">
        <f t="shared" si="77"/>
        <v>2.6950000000000003</v>
      </c>
      <c r="AF150" s="9"/>
    </row>
    <row r="151" spans="1:34" x14ac:dyDescent="0.2">
      <c r="D151" s="3">
        <v>260845</v>
      </c>
      <c r="E151">
        <v>30</v>
      </c>
      <c r="F151" s="16">
        <v>0.90071558139534891</v>
      </c>
      <c r="G151" s="13">
        <v>0.76159556686046526</v>
      </c>
      <c r="H151" s="16"/>
      <c r="I151" s="19"/>
      <c r="J151" s="19"/>
      <c r="K151" s="24"/>
      <c r="M151" s="41"/>
      <c r="N151" s="19"/>
      <c r="O151" s="41"/>
      <c r="P151" s="13">
        <v>5.8000000000000003E-2</v>
      </c>
      <c r="Q151" s="13">
        <v>0.87250000000000005</v>
      </c>
      <c r="R151" s="13">
        <v>0.36599999999999999</v>
      </c>
      <c r="S151">
        <f t="shared" si="80"/>
        <v>10</v>
      </c>
      <c r="T151">
        <f t="shared" si="66"/>
        <v>0.58000000000000007</v>
      </c>
      <c r="U151">
        <f t="shared" si="67"/>
        <v>8.7250000000000014</v>
      </c>
      <c r="V151">
        <f t="shared" si="68"/>
        <v>3.66</v>
      </c>
      <c r="Y151" s="9"/>
      <c r="Z151">
        <f>(0.5*($E151-$E150))+(0.5*($E152-$E151))</f>
        <v>10</v>
      </c>
      <c r="AA151">
        <f t="shared" si="78"/>
        <v>0.58000000000000007</v>
      </c>
      <c r="AB151">
        <f t="shared" si="79"/>
        <v>8.7250000000000014</v>
      </c>
      <c r="AC151">
        <f t="shared" si="77"/>
        <v>3.66</v>
      </c>
      <c r="AF151" s="9"/>
    </row>
    <row r="152" spans="1:34" x14ac:dyDescent="0.2">
      <c r="D152" s="3">
        <v>260846</v>
      </c>
      <c r="E152">
        <v>40</v>
      </c>
      <c r="F152" s="16">
        <v>0.60625087209302331</v>
      </c>
      <c r="G152" s="13">
        <v>0.61182928779069767</v>
      </c>
      <c r="H152" s="16"/>
      <c r="I152" s="19"/>
      <c r="J152" s="19"/>
      <c r="K152" s="24"/>
      <c r="M152" s="44">
        <v>86.305586617264197</v>
      </c>
      <c r="N152" s="13">
        <v>6.3665000000000003</v>
      </c>
      <c r="O152" s="44">
        <v>284.5</v>
      </c>
      <c r="P152" s="13">
        <v>0.82800000000000007</v>
      </c>
      <c r="Q152" s="13">
        <v>2.2365000000000004</v>
      </c>
      <c r="R152" s="13">
        <v>0.57499999999999996</v>
      </c>
      <c r="S152">
        <f t="shared" si="80"/>
        <v>10</v>
      </c>
      <c r="T152">
        <f t="shared" si="66"/>
        <v>8.2800000000000011</v>
      </c>
      <c r="U152">
        <f t="shared" si="67"/>
        <v>22.365000000000002</v>
      </c>
      <c r="V152">
        <f t="shared" si="68"/>
        <v>5.75</v>
      </c>
      <c r="Y152" s="9"/>
      <c r="Z152">
        <f>(0.5*($E152-$E151))+(0.5*($E153-$E152))</f>
        <v>10</v>
      </c>
      <c r="AA152">
        <f t="shared" si="78"/>
        <v>8.2800000000000011</v>
      </c>
      <c r="AB152">
        <f t="shared" si="79"/>
        <v>22.365000000000002</v>
      </c>
      <c r="AC152">
        <f t="shared" si="77"/>
        <v>5.75</v>
      </c>
      <c r="AF152" s="9"/>
      <c r="AH152" s="3">
        <v>32.176000000000002</v>
      </c>
    </row>
    <row r="153" spans="1:34" x14ac:dyDescent="0.2">
      <c r="D153" s="3">
        <v>260847</v>
      </c>
      <c r="E153">
        <v>50</v>
      </c>
      <c r="F153" s="16">
        <v>0.60625087209302331</v>
      </c>
      <c r="G153" s="13">
        <v>0.58987491279069781</v>
      </c>
      <c r="H153" s="16"/>
      <c r="I153" s="19"/>
      <c r="J153" s="19"/>
      <c r="K153" s="24"/>
      <c r="M153" s="41"/>
      <c r="N153" s="19"/>
      <c r="O153" s="41"/>
      <c r="P153" s="13">
        <v>1.7970000000000002</v>
      </c>
      <c r="Q153" s="13">
        <v>3.4210000000000003</v>
      </c>
      <c r="R153" s="13">
        <v>0.71950000000000003</v>
      </c>
      <c r="S153">
        <f t="shared" si="80"/>
        <v>17.5</v>
      </c>
      <c r="T153">
        <f t="shared" si="66"/>
        <v>31.447500000000002</v>
      </c>
      <c r="U153">
        <f t="shared" si="67"/>
        <v>59.867500000000007</v>
      </c>
      <c r="V153">
        <f t="shared" si="68"/>
        <v>12.59125</v>
      </c>
      <c r="Y153" s="9"/>
      <c r="Z153">
        <f>(0.5*($E153-$E152))</f>
        <v>5</v>
      </c>
      <c r="AA153">
        <f t="shared" si="78"/>
        <v>8.9850000000000012</v>
      </c>
      <c r="AB153">
        <f t="shared" si="79"/>
        <v>17.105</v>
      </c>
      <c r="AC153">
        <f t="shared" si="77"/>
        <v>3.5975000000000001</v>
      </c>
      <c r="AF153" s="9"/>
    </row>
    <row r="154" spans="1:34" x14ac:dyDescent="0.2">
      <c r="D154" s="3">
        <v>260848</v>
      </c>
      <c r="E154">
        <v>75</v>
      </c>
      <c r="F154" s="16">
        <v>4.3048449612403117E-2</v>
      </c>
      <c r="G154" s="13">
        <v>0.16067598837209301</v>
      </c>
      <c r="H154" s="16"/>
      <c r="I154" s="19"/>
      <c r="J154" s="19"/>
      <c r="K154" s="24"/>
      <c r="M154" s="41"/>
      <c r="N154" s="19"/>
      <c r="O154" s="41"/>
      <c r="P154" s="13">
        <v>9.6305000000000014</v>
      </c>
      <c r="Q154" s="13">
        <v>9.6269999999999989</v>
      </c>
      <c r="R154" s="13">
        <v>1.137</v>
      </c>
      <c r="S154">
        <f t="shared" si="80"/>
        <v>25</v>
      </c>
      <c r="T154">
        <f t="shared" si="66"/>
        <v>240.76250000000005</v>
      </c>
      <c r="U154">
        <f t="shared" si="67"/>
        <v>240.67499999999998</v>
      </c>
      <c r="V154">
        <f t="shared" si="68"/>
        <v>28.425000000000001</v>
      </c>
      <c r="Y154" s="9"/>
      <c r="Z154">
        <v>0</v>
      </c>
      <c r="AC154"/>
      <c r="AF154" s="9"/>
    </row>
    <row r="155" spans="1:34" x14ac:dyDescent="0.2">
      <c r="D155" s="3">
        <v>260849</v>
      </c>
      <c r="E155">
        <v>100</v>
      </c>
      <c r="F155" s="16">
        <v>3.9604573643410856E-2</v>
      </c>
      <c r="G155" s="13">
        <v>0.12040970930232558</v>
      </c>
      <c r="H155" s="16"/>
      <c r="I155" s="19"/>
      <c r="J155" s="19"/>
      <c r="K155" s="24"/>
      <c r="M155" s="41"/>
      <c r="N155" s="19"/>
      <c r="O155" s="41"/>
      <c r="P155" s="13">
        <v>10.086</v>
      </c>
      <c r="Q155" s="13">
        <v>10.0785</v>
      </c>
      <c r="R155" s="13">
        <v>1.2230000000000001</v>
      </c>
      <c r="S155">
        <f t="shared" si="80"/>
        <v>32.5</v>
      </c>
      <c r="T155">
        <f t="shared" si="66"/>
        <v>327.79500000000002</v>
      </c>
      <c r="U155">
        <f t="shared" si="67"/>
        <v>327.55124999999998</v>
      </c>
      <c r="V155">
        <f t="shared" si="68"/>
        <v>39.747500000000002</v>
      </c>
      <c r="Y155" s="9"/>
      <c r="Z155">
        <v>0</v>
      </c>
      <c r="AC155"/>
      <c r="AF155" s="9"/>
    </row>
    <row r="156" spans="1:34" x14ac:dyDescent="0.2">
      <c r="D156" s="3">
        <v>260850</v>
      </c>
      <c r="E156">
        <v>140</v>
      </c>
      <c r="F156" s="16">
        <v>2.4107131782945743E-2</v>
      </c>
      <c r="G156" s="13">
        <v>8.9803953488372112E-2</v>
      </c>
      <c r="H156" s="16"/>
      <c r="I156" s="19"/>
      <c r="J156" s="19"/>
      <c r="K156" s="24"/>
      <c r="M156" s="44">
        <v>65.918134613440571</v>
      </c>
      <c r="N156" s="13">
        <v>4.7229999999999999</v>
      </c>
      <c r="O156" s="44">
        <v>211</v>
      </c>
      <c r="P156" s="13">
        <v>13.595499999999999</v>
      </c>
      <c r="Q156" s="13">
        <v>12.772500000000001</v>
      </c>
      <c r="R156" s="13">
        <v>1.4750000000000001</v>
      </c>
      <c r="S156">
        <f>(0.5*($E156-$E155))</f>
        <v>20</v>
      </c>
      <c r="T156">
        <f t="shared" si="66"/>
        <v>271.90999999999997</v>
      </c>
      <c r="U156">
        <f t="shared" si="67"/>
        <v>255.45000000000002</v>
      </c>
      <c r="V156">
        <f t="shared" si="68"/>
        <v>29.5</v>
      </c>
      <c r="Y156" s="9"/>
      <c r="Z156">
        <v>0</v>
      </c>
      <c r="AC156"/>
      <c r="AF156" s="9"/>
      <c r="AH156" s="3">
        <v>33.555</v>
      </c>
    </row>
    <row r="157" spans="1:34" x14ac:dyDescent="0.2">
      <c r="A157" s="6">
        <v>38245</v>
      </c>
      <c r="B157" s="14">
        <v>1433</v>
      </c>
      <c r="C157" s="1" t="s">
        <v>114</v>
      </c>
      <c r="D157" s="3">
        <v>260860</v>
      </c>
      <c r="E157">
        <v>1</v>
      </c>
      <c r="F157" s="16">
        <v>0.46980503875969004</v>
      </c>
      <c r="G157" s="13">
        <v>0.25446366279069754</v>
      </c>
      <c r="H157" s="16">
        <v>33.670056395348844</v>
      </c>
      <c r="I157" s="19">
        <v>26.219854360465114</v>
      </c>
      <c r="J157" s="19">
        <v>28.667826550387598</v>
      </c>
      <c r="K157" s="24">
        <v>16.752034011627902</v>
      </c>
      <c r="L157" s="24">
        <v>259</v>
      </c>
      <c r="M157" s="44">
        <v>96.948457121192234</v>
      </c>
      <c r="N157" s="13">
        <v>5.4514999999999993</v>
      </c>
      <c r="O157" s="44">
        <v>243</v>
      </c>
      <c r="P157" s="13">
        <v>6.3E-2</v>
      </c>
      <c r="Q157" s="13">
        <v>0.86599999999999999</v>
      </c>
      <c r="R157" s="13">
        <v>0.16750000000000001</v>
      </c>
      <c r="S157">
        <f>($E157)+(0.5*($E158-$E157))</f>
        <v>3</v>
      </c>
      <c r="T157">
        <f t="shared" si="66"/>
        <v>0.189</v>
      </c>
      <c r="U157">
        <f t="shared" si="67"/>
        <v>2.5979999999999999</v>
      </c>
      <c r="V157">
        <f t="shared" si="68"/>
        <v>0.50250000000000006</v>
      </c>
      <c r="W157" s="9">
        <f>SUM(T157:T166)</f>
        <v>991.45550000000003</v>
      </c>
      <c r="X157" s="9">
        <f>SUM(U157:U166)</f>
        <v>1039.1064999999999</v>
      </c>
      <c r="Y157" s="9">
        <f>SUM(V157:V166)</f>
        <v>129.31424999999999</v>
      </c>
      <c r="Z157">
        <f>($E157)+(0.5*($E158-$E157))</f>
        <v>3</v>
      </c>
      <c r="AA157">
        <f>($Z157*P157)</f>
        <v>0.189</v>
      </c>
      <c r="AB157">
        <f>($Z157*Q157)</f>
        <v>2.5979999999999999</v>
      </c>
      <c r="AC157">
        <f t="shared" ref="AC157:AC163" si="81">($Z157*R157)</f>
        <v>0.50250000000000006</v>
      </c>
      <c r="AD157" s="9">
        <f>SUM(AA157:AA163)</f>
        <v>59.729250000000008</v>
      </c>
      <c r="AE157" s="9">
        <f>SUM(AB157:AB163)</f>
        <v>96.732749999999982</v>
      </c>
      <c r="AF157" s="9">
        <f>SUM(AC157:AC163)</f>
        <v>21.00675</v>
      </c>
      <c r="AH157" s="3">
        <v>30.757999999999999</v>
      </c>
    </row>
    <row r="158" spans="1:34" x14ac:dyDescent="0.2">
      <c r="D158" s="3">
        <v>260859</v>
      </c>
      <c r="E158">
        <v>5</v>
      </c>
      <c r="F158" s="16">
        <v>0.41628294573643415</v>
      </c>
      <c r="G158" s="13">
        <v>0.22413837209302326</v>
      </c>
      <c r="H158" s="16"/>
      <c r="I158" s="24"/>
      <c r="J158" s="19"/>
      <c r="M158" s="44"/>
      <c r="N158" s="13"/>
      <c r="O158" s="44"/>
      <c r="P158" s="13">
        <v>6.2E-2</v>
      </c>
      <c r="Q158" s="13">
        <v>0.90549999999999997</v>
      </c>
      <c r="R158" s="13">
        <v>0.16400000000000001</v>
      </c>
      <c r="S158">
        <f>(0.5*($E158-$E157))+(0.5*($E159-$E158))</f>
        <v>4.5</v>
      </c>
      <c r="T158">
        <f t="shared" si="66"/>
        <v>0.27900000000000003</v>
      </c>
      <c r="U158">
        <f t="shared" si="67"/>
        <v>4.0747499999999999</v>
      </c>
      <c r="V158">
        <f t="shared" si="68"/>
        <v>0.73799999999999999</v>
      </c>
      <c r="Y158" s="9"/>
      <c r="Z158">
        <f>(0.5*($E158-$E157))+(0.5*($E159-$E158))</f>
        <v>4.5</v>
      </c>
      <c r="AA158">
        <f t="shared" ref="AA158:AA163" si="82">($Z158*P158)</f>
        <v>0.27900000000000003</v>
      </c>
      <c r="AB158">
        <f t="shared" ref="AB158:AB163" si="83">($Z158*Q158)</f>
        <v>4.0747499999999999</v>
      </c>
      <c r="AC158">
        <f t="shared" si="81"/>
        <v>0.73799999999999999</v>
      </c>
      <c r="AF158" s="9"/>
    </row>
    <row r="159" spans="1:34" x14ac:dyDescent="0.2">
      <c r="D159" s="3">
        <v>260858</v>
      </c>
      <c r="E159">
        <v>10</v>
      </c>
      <c r="F159" s="16">
        <v>0.42817674418604662</v>
      </c>
      <c r="G159" s="13">
        <v>0.25013982558139519</v>
      </c>
      <c r="H159" s="16"/>
      <c r="I159" s="19"/>
      <c r="J159" s="19"/>
      <c r="M159" s="41"/>
      <c r="N159" s="16"/>
      <c r="P159" s="13">
        <v>4.8500000000000001E-2</v>
      </c>
      <c r="Q159" s="13">
        <v>0.85199999999999998</v>
      </c>
      <c r="R159" s="13">
        <v>0.17549999999999999</v>
      </c>
      <c r="S159">
        <f t="shared" ref="S159:S165" si="84">(0.5*($E159-$E158))+(0.5*($E160-$E159))</f>
        <v>7.5</v>
      </c>
      <c r="T159">
        <f t="shared" si="66"/>
        <v>0.36375000000000002</v>
      </c>
      <c r="U159">
        <f t="shared" si="67"/>
        <v>6.39</v>
      </c>
      <c r="V159">
        <f t="shared" si="68"/>
        <v>1.3162499999999999</v>
      </c>
      <c r="Y159" s="9"/>
      <c r="Z159">
        <f>(0.5*($E159-$E158))+(0.5*($E160-$E159))</f>
        <v>7.5</v>
      </c>
      <c r="AA159">
        <f t="shared" si="82"/>
        <v>0.36375000000000002</v>
      </c>
      <c r="AB159">
        <f t="shared" si="83"/>
        <v>6.39</v>
      </c>
      <c r="AC159">
        <f t="shared" si="81"/>
        <v>1.3162499999999999</v>
      </c>
      <c r="AF159" s="9"/>
    </row>
    <row r="160" spans="1:34" x14ac:dyDescent="0.2">
      <c r="D160" s="3">
        <v>260857</v>
      </c>
      <c r="E160">
        <v>20</v>
      </c>
      <c r="F160" s="16">
        <v>0.4519643410852715</v>
      </c>
      <c r="G160" s="13">
        <v>0.27199273255813927</v>
      </c>
      <c r="H160" s="16"/>
      <c r="I160" s="19"/>
      <c r="J160" s="19"/>
      <c r="K160" s="24"/>
      <c r="M160" s="41"/>
      <c r="N160" s="16"/>
      <c r="P160" s="13">
        <v>5.6000000000000001E-2</v>
      </c>
      <c r="Q160" s="13">
        <v>0.93799999999999994</v>
      </c>
      <c r="R160" s="13">
        <v>0.186</v>
      </c>
      <c r="S160">
        <f t="shared" si="84"/>
        <v>10</v>
      </c>
      <c r="T160">
        <f t="shared" si="66"/>
        <v>0.56000000000000005</v>
      </c>
      <c r="U160">
        <f t="shared" si="67"/>
        <v>9.379999999999999</v>
      </c>
      <c r="V160">
        <f t="shared" si="68"/>
        <v>1.8599999999999999</v>
      </c>
      <c r="Y160" s="9"/>
      <c r="Z160">
        <f>(0.5*($E160-$E159))+(0.5*($E161-$E160))</f>
        <v>10</v>
      </c>
      <c r="AA160">
        <f t="shared" si="82"/>
        <v>0.56000000000000005</v>
      </c>
      <c r="AB160">
        <f t="shared" si="83"/>
        <v>9.379999999999999</v>
      </c>
      <c r="AC160">
        <f t="shared" si="81"/>
        <v>1.8599999999999999</v>
      </c>
      <c r="AF160" s="9"/>
    </row>
    <row r="161" spans="1:34" x14ac:dyDescent="0.2">
      <c r="D161" s="3">
        <v>260856</v>
      </c>
      <c r="E161">
        <v>30</v>
      </c>
      <c r="F161" s="16">
        <v>1.108573023255814</v>
      </c>
      <c r="G161" s="13">
        <v>0.66714069767441853</v>
      </c>
      <c r="I161" s="19"/>
      <c r="J161" s="19"/>
      <c r="K161" s="24"/>
      <c r="M161" s="41"/>
      <c r="N161" s="16"/>
      <c r="P161" s="13">
        <v>7.400000000000001E-2</v>
      </c>
      <c r="Q161" s="13">
        <v>1.1335</v>
      </c>
      <c r="R161" s="13">
        <v>0.46650000000000003</v>
      </c>
      <c r="S161">
        <f t="shared" si="84"/>
        <v>10</v>
      </c>
      <c r="T161">
        <f t="shared" si="66"/>
        <v>0.7400000000000001</v>
      </c>
      <c r="U161">
        <f t="shared" si="67"/>
        <v>11.334999999999999</v>
      </c>
      <c r="V161">
        <f t="shared" si="68"/>
        <v>4.665</v>
      </c>
      <c r="Y161" s="9"/>
      <c r="Z161">
        <f>(0.5*($E161-$E160))+(0.5*($E162-$E161))</f>
        <v>10</v>
      </c>
      <c r="AA161">
        <f t="shared" si="82"/>
        <v>0.7400000000000001</v>
      </c>
      <c r="AB161">
        <f t="shared" si="83"/>
        <v>11.334999999999999</v>
      </c>
      <c r="AC161">
        <f t="shared" si="81"/>
        <v>4.665</v>
      </c>
      <c r="AF161" s="9"/>
      <c r="AH161" s="3">
        <v>16.216000000000001</v>
      </c>
    </row>
    <row r="162" spans="1:34" x14ac:dyDescent="0.2">
      <c r="D162" s="3">
        <v>260855</v>
      </c>
      <c r="E162">
        <v>40</v>
      </c>
      <c r="F162" s="16">
        <v>0.57160796511627909</v>
      </c>
      <c r="G162" s="13">
        <v>0.29459707848837202</v>
      </c>
      <c r="I162" s="19"/>
      <c r="J162" s="19"/>
      <c r="K162" s="24"/>
      <c r="M162" s="44">
        <v>78.250655123529043</v>
      </c>
      <c r="N162" s="13">
        <v>5.8944999999999999</v>
      </c>
      <c r="O162" s="44">
        <v>263</v>
      </c>
      <c r="P162" s="13">
        <v>2.7690000000000001</v>
      </c>
      <c r="Q162" s="13">
        <v>3.58</v>
      </c>
      <c r="R162" s="13">
        <v>0.73199999999999998</v>
      </c>
      <c r="S162">
        <f t="shared" si="84"/>
        <v>10</v>
      </c>
      <c r="T162">
        <f t="shared" si="66"/>
        <v>27.69</v>
      </c>
      <c r="U162">
        <f t="shared" si="67"/>
        <v>35.799999999999997</v>
      </c>
      <c r="V162">
        <f t="shared" si="68"/>
        <v>7.32</v>
      </c>
      <c r="Y162" s="9"/>
      <c r="Z162">
        <f>(0.5*($E162-$E161))+(0.5*($E163-$E162))</f>
        <v>10</v>
      </c>
      <c r="AA162">
        <f t="shared" si="82"/>
        <v>27.69</v>
      </c>
      <c r="AB162">
        <f t="shared" si="83"/>
        <v>35.799999999999997</v>
      </c>
      <c r="AC162">
        <f t="shared" si="81"/>
        <v>7.32</v>
      </c>
      <c r="AF162" s="9"/>
      <c r="AH162" s="3">
        <v>32.101999999999997</v>
      </c>
    </row>
    <row r="163" spans="1:34" x14ac:dyDescent="0.2">
      <c r="D163" s="3">
        <v>260854</v>
      </c>
      <c r="E163">
        <v>50</v>
      </c>
      <c r="F163" s="16">
        <v>0.17047186046511628</v>
      </c>
      <c r="G163" s="13">
        <v>0.15333331395348837</v>
      </c>
      <c r="I163" s="19"/>
      <c r="J163" s="19"/>
      <c r="K163" s="24"/>
      <c r="M163" s="44"/>
      <c r="N163" s="13"/>
      <c r="O163" s="44"/>
      <c r="P163" s="13">
        <v>5.9815000000000005</v>
      </c>
      <c r="Q163" s="13">
        <v>5.4309999999999992</v>
      </c>
      <c r="R163" s="13">
        <v>0.92100000000000004</v>
      </c>
      <c r="S163">
        <f t="shared" si="84"/>
        <v>17.5</v>
      </c>
      <c r="T163">
        <f t="shared" si="66"/>
        <v>104.67625000000001</v>
      </c>
      <c r="U163">
        <f t="shared" si="67"/>
        <v>95.04249999999999</v>
      </c>
      <c r="V163">
        <f t="shared" si="68"/>
        <v>16.1175</v>
      </c>
      <c r="Y163" s="9"/>
      <c r="Z163">
        <f>(0.5*($E163-$E162))</f>
        <v>5</v>
      </c>
      <c r="AA163">
        <f t="shared" si="82"/>
        <v>29.907500000000002</v>
      </c>
      <c r="AB163">
        <f t="shared" si="83"/>
        <v>27.154999999999994</v>
      </c>
      <c r="AC163">
        <f t="shared" si="81"/>
        <v>4.6050000000000004</v>
      </c>
      <c r="AF163" s="9"/>
    </row>
    <row r="164" spans="1:34" x14ac:dyDescent="0.2">
      <c r="D164" s="3">
        <v>260853</v>
      </c>
      <c r="E164">
        <v>75</v>
      </c>
      <c r="F164" s="16">
        <v>5.165813953488374E-2</v>
      </c>
      <c r="G164" s="13">
        <v>9.3289186046511596E-2</v>
      </c>
      <c r="I164" s="19"/>
      <c r="J164" s="19"/>
      <c r="K164" s="24"/>
      <c r="M164" s="41"/>
      <c r="N164" s="16"/>
      <c r="P164" s="13">
        <v>9.3175000000000008</v>
      </c>
      <c r="Q164" s="13">
        <v>9.4864999999999995</v>
      </c>
      <c r="R164" s="13">
        <v>1.1280000000000001</v>
      </c>
      <c r="S164">
        <f t="shared" si="84"/>
        <v>25</v>
      </c>
      <c r="T164">
        <f t="shared" si="66"/>
        <v>232.93750000000003</v>
      </c>
      <c r="U164">
        <f t="shared" si="67"/>
        <v>237.16249999999999</v>
      </c>
      <c r="V164">
        <f t="shared" si="68"/>
        <v>28.200000000000003</v>
      </c>
      <c r="Y164" s="9"/>
      <c r="Z164">
        <v>0</v>
      </c>
      <c r="AC164"/>
      <c r="AF164" s="9"/>
    </row>
    <row r="165" spans="1:34" x14ac:dyDescent="0.2">
      <c r="D165" s="3">
        <v>260852</v>
      </c>
      <c r="E165">
        <v>100</v>
      </c>
      <c r="F165" s="16">
        <v>3.2716821705426363E-2</v>
      </c>
      <c r="G165" s="13">
        <v>8.3527151162790692E-2</v>
      </c>
      <c r="I165" s="19"/>
      <c r="J165" s="19"/>
      <c r="K165" s="24"/>
      <c r="M165" s="41"/>
      <c r="N165" s="16"/>
      <c r="P165" s="13">
        <v>10.364000000000001</v>
      </c>
      <c r="Q165" s="13">
        <v>11.151499999999999</v>
      </c>
      <c r="R165" s="13">
        <v>1.194</v>
      </c>
      <c r="S165">
        <f t="shared" si="84"/>
        <v>32.5</v>
      </c>
      <c r="T165">
        <f t="shared" si="66"/>
        <v>336.83000000000004</v>
      </c>
      <c r="U165">
        <f t="shared" si="67"/>
        <v>362.42374999999993</v>
      </c>
      <c r="V165">
        <f t="shared" si="68"/>
        <v>38.805</v>
      </c>
      <c r="Y165" s="9"/>
      <c r="Z165">
        <v>0</v>
      </c>
      <c r="AC165"/>
      <c r="AF165" s="9"/>
    </row>
    <row r="166" spans="1:34" x14ac:dyDescent="0.2">
      <c r="D166" s="3">
        <v>260851</v>
      </c>
      <c r="E166">
        <v>140</v>
      </c>
      <c r="F166" s="16">
        <v>2.5829069767441849E-2</v>
      </c>
      <c r="G166" s="13">
        <v>0.12521459302325583</v>
      </c>
      <c r="I166" s="19"/>
      <c r="J166" s="19"/>
      <c r="K166" s="24"/>
      <c r="M166" s="44">
        <v>63.926536301635657</v>
      </c>
      <c r="N166" s="13">
        <v>4.6110000000000007</v>
      </c>
      <c r="O166" s="44">
        <v>206</v>
      </c>
      <c r="P166" s="13">
        <v>14.359500000000001</v>
      </c>
      <c r="Q166" s="13">
        <v>13.744999999999999</v>
      </c>
      <c r="R166" s="13">
        <v>1.4895</v>
      </c>
      <c r="S166">
        <f>(0.5*($E166-$E165))</f>
        <v>20</v>
      </c>
      <c r="T166">
        <f t="shared" si="66"/>
        <v>287.19</v>
      </c>
      <c r="U166">
        <f t="shared" si="67"/>
        <v>274.89999999999998</v>
      </c>
      <c r="V166">
        <f t="shared" si="68"/>
        <v>29.79</v>
      </c>
      <c r="Y166" s="9"/>
      <c r="Z166">
        <v>0</v>
      </c>
      <c r="AC166"/>
      <c r="AF166" s="9"/>
      <c r="AH166" s="3">
        <v>33.664999999999999</v>
      </c>
    </row>
    <row r="167" spans="1:34" x14ac:dyDescent="0.2">
      <c r="A167" s="6">
        <v>38279</v>
      </c>
      <c r="B167" s="14">
        <v>1615</v>
      </c>
      <c r="C167" s="1" t="s">
        <v>82</v>
      </c>
      <c r="D167" s="59">
        <v>281510</v>
      </c>
      <c r="E167" s="58">
        <v>2</v>
      </c>
      <c r="F167" s="51">
        <v>0.61412142857142848</v>
      </c>
      <c r="G167" s="52">
        <v>0.30640178571428589</v>
      </c>
      <c r="H167" s="16">
        <v>28.699687406015038</v>
      </c>
      <c r="I167" s="19">
        <v>22.276715836466163</v>
      </c>
      <c r="J167" s="13">
        <v>25.565793609022556</v>
      </c>
      <c r="K167" s="19">
        <v>14.93388312969925</v>
      </c>
      <c r="L167" s="24">
        <v>293</v>
      </c>
      <c r="M167" s="44">
        <v>96.277548838226835</v>
      </c>
      <c r="N167" s="13">
        <v>5.7290000000000001</v>
      </c>
      <c r="O167" s="44">
        <v>256</v>
      </c>
      <c r="P167" s="13">
        <v>0</v>
      </c>
      <c r="Q167" s="13">
        <v>0.95199999999999996</v>
      </c>
      <c r="R167" s="13">
        <v>0.22900000000000001</v>
      </c>
      <c r="S167">
        <f>($E167)+(0.5*($E168-$E167))</f>
        <v>3.5</v>
      </c>
      <c r="T167">
        <f t="shared" ref="T167:T176" si="85">($S167*P167)</f>
        <v>0</v>
      </c>
      <c r="U167">
        <f t="shared" ref="U167:U176" si="86">($S167*Q167)</f>
        <v>3.3319999999999999</v>
      </c>
      <c r="V167">
        <f t="shared" ref="V167:V176" si="87">($S167*R167)</f>
        <v>0.80149999999999999</v>
      </c>
      <c r="W167" s="9">
        <f>SUM(T167:T176)</f>
        <v>965.45724999999993</v>
      </c>
      <c r="X167" s="9">
        <f>SUM(U167:U176)</f>
        <v>937.64525000000003</v>
      </c>
      <c r="Y167" s="9">
        <f>SUM(V167:V176)</f>
        <v>113.68725000000001</v>
      </c>
      <c r="Z167">
        <f>($E167)+(0.5*($E168-$E167))</f>
        <v>3.5</v>
      </c>
      <c r="AA167">
        <f>($Z167*P167)</f>
        <v>0</v>
      </c>
      <c r="AB167">
        <f>($Z167*Q167)</f>
        <v>3.3319999999999999</v>
      </c>
      <c r="AC167">
        <f t="shared" ref="AC167:AC173" si="88">($Z167*R167)</f>
        <v>0.80149999999999999</v>
      </c>
      <c r="AD167" s="9">
        <f>SUM(AA167:AA173)</f>
        <v>31.3125</v>
      </c>
      <c r="AE167" s="9">
        <f>SUM(AB167:AB173)</f>
        <v>75.313249999999996</v>
      </c>
      <c r="AF167" s="9">
        <f>SUM(AC167:AC173)</f>
        <v>16.361499999999999</v>
      </c>
    </row>
    <row r="168" spans="1:34" x14ac:dyDescent="0.2">
      <c r="D168" s="59">
        <v>281509</v>
      </c>
      <c r="E168" s="58">
        <v>5</v>
      </c>
      <c r="F168" s="51">
        <v>0.63566954887218041</v>
      </c>
      <c r="G168" s="52">
        <v>0.31326851503759401</v>
      </c>
      <c r="H168" s="16"/>
      <c r="I168" s="19"/>
      <c r="M168" s="44"/>
      <c r="N168" s="13"/>
      <c r="O168" s="44"/>
      <c r="P168" s="13">
        <v>0</v>
      </c>
      <c r="Q168" s="13">
        <v>0.99250000000000005</v>
      </c>
      <c r="R168" s="13">
        <v>0.22</v>
      </c>
      <c r="S168">
        <f>(0.5*($E168-$E167))+(0.5*($E169-$E168))</f>
        <v>4</v>
      </c>
      <c r="T168">
        <f t="shared" si="85"/>
        <v>0</v>
      </c>
      <c r="U168">
        <f t="shared" si="86"/>
        <v>3.97</v>
      </c>
      <c r="V168">
        <f t="shared" si="87"/>
        <v>0.88</v>
      </c>
      <c r="Y168" s="9"/>
      <c r="Z168">
        <f>(0.5*($E168-$E167))+(0.5*($E169-$E168))</f>
        <v>4</v>
      </c>
      <c r="AA168">
        <f t="shared" ref="AA168:AA173" si="89">($Z168*P168)</f>
        <v>0</v>
      </c>
      <c r="AB168">
        <f t="shared" ref="AB168:AB173" si="90">($Z168*Q168)</f>
        <v>3.97</v>
      </c>
      <c r="AC168">
        <f t="shared" si="88"/>
        <v>0.88</v>
      </c>
      <c r="AF168" s="9"/>
    </row>
    <row r="169" spans="1:34" x14ac:dyDescent="0.2">
      <c r="D169" s="59">
        <v>281508</v>
      </c>
      <c r="E169" s="58">
        <v>10</v>
      </c>
      <c r="F169" s="51">
        <v>0.63566954887218041</v>
      </c>
      <c r="G169" s="52">
        <v>0.29943101503759401</v>
      </c>
      <c r="I169" s="19"/>
      <c r="M169" s="41"/>
      <c r="N169" s="16"/>
      <c r="P169" s="13">
        <v>0</v>
      </c>
      <c r="Q169" s="13">
        <v>1.0004999999999999</v>
      </c>
      <c r="R169" s="13">
        <v>0.20300000000000001</v>
      </c>
      <c r="S169">
        <f t="shared" ref="S169:S175" si="91">(0.5*($E169-$E168))+(0.5*($E170-$E169))</f>
        <v>7.5</v>
      </c>
      <c r="T169">
        <f t="shared" si="85"/>
        <v>0</v>
      </c>
      <c r="U169">
        <f t="shared" si="86"/>
        <v>7.5037499999999993</v>
      </c>
      <c r="V169">
        <f t="shared" si="87"/>
        <v>1.5225000000000002</v>
      </c>
      <c r="Y169" s="9"/>
      <c r="Z169">
        <f>(0.5*($E169-$E168))+(0.5*($E170-$E169))</f>
        <v>7.5</v>
      </c>
      <c r="AA169">
        <f t="shared" si="89"/>
        <v>0</v>
      </c>
      <c r="AB169">
        <f t="shared" si="90"/>
        <v>7.5037499999999993</v>
      </c>
      <c r="AC169">
        <f t="shared" si="88"/>
        <v>1.5225000000000002</v>
      </c>
      <c r="AF169" s="9"/>
    </row>
    <row r="170" spans="1:34" x14ac:dyDescent="0.2">
      <c r="D170" s="59">
        <v>281507</v>
      </c>
      <c r="E170" s="58">
        <v>20</v>
      </c>
      <c r="F170" s="51">
        <v>0.7218620300751879</v>
      </c>
      <c r="G170" s="52">
        <v>0.36841043233082704</v>
      </c>
      <c r="I170" s="19"/>
      <c r="M170" s="41"/>
      <c r="N170" s="16"/>
      <c r="P170" s="13">
        <v>0</v>
      </c>
      <c r="Q170" s="13">
        <v>1.0249999999999999</v>
      </c>
      <c r="R170" s="13">
        <v>0.20799999999999999</v>
      </c>
      <c r="S170">
        <f t="shared" si="91"/>
        <v>10</v>
      </c>
      <c r="T170">
        <f t="shared" si="85"/>
        <v>0</v>
      </c>
      <c r="U170">
        <f t="shared" si="86"/>
        <v>10.25</v>
      </c>
      <c r="V170">
        <f t="shared" si="87"/>
        <v>2.08</v>
      </c>
      <c r="Y170" s="9"/>
      <c r="Z170">
        <f>(0.5*($E170-$E169))+(0.5*($E171-$E170))</f>
        <v>10</v>
      </c>
      <c r="AA170">
        <f t="shared" si="89"/>
        <v>0</v>
      </c>
      <c r="AB170">
        <f t="shared" si="90"/>
        <v>10.25</v>
      </c>
      <c r="AC170">
        <f t="shared" si="88"/>
        <v>2.08</v>
      </c>
      <c r="AF170" s="9"/>
    </row>
    <row r="171" spans="1:34" x14ac:dyDescent="0.2">
      <c r="D171" s="59">
        <v>281506</v>
      </c>
      <c r="E171" s="58">
        <v>30</v>
      </c>
      <c r="F171" s="51">
        <v>0.62489548872180456</v>
      </c>
      <c r="G171" s="52">
        <v>0.37902265037593996</v>
      </c>
      <c r="I171" s="19"/>
      <c r="M171" s="41"/>
      <c r="N171" s="16"/>
      <c r="P171" s="13">
        <v>0</v>
      </c>
      <c r="Q171" s="13">
        <v>1.1040000000000001</v>
      </c>
      <c r="R171" s="13">
        <v>0.22</v>
      </c>
      <c r="S171">
        <f t="shared" si="91"/>
        <v>10</v>
      </c>
      <c r="T171">
        <f t="shared" si="85"/>
        <v>0</v>
      </c>
      <c r="U171">
        <f t="shared" si="86"/>
        <v>11.040000000000001</v>
      </c>
      <c r="V171">
        <f t="shared" si="87"/>
        <v>2.2000000000000002</v>
      </c>
      <c r="Y171" s="9"/>
      <c r="Z171">
        <f>(0.5*($E171-$E170))+(0.5*($E172-$E171))</f>
        <v>10</v>
      </c>
      <c r="AA171">
        <f t="shared" si="89"/>
        <v>0</v>
      </c>
      <c r="AB171">
        <f t="shared" si="90"/>
        <v>11.040000000000001</v>
      </c>
      <c r="AC171">
        <f t="shared" si="88"/>
        <v>2.2000000000000002</v>
      </c>
      <c r="AF171" s="9"/>
    </row>
    <row r="172" spans="1:34" x14ac:dyDescent="0.2">
      <c r="D172" s="59">
        <v>281505</v>
      </c>
      <c r="E172" s="58">
        <v>40</v>
      </c>
      <c r="F172" s="51">
        <v>0.19971428571428573</v>
      </c>
      <c r="G172" s="52">
        <v>0.20314285714285718</v>
      </c>
      <c r="I172" s="19"/>
      <c r="M172" s="44">
        <v>99.414073669993996</v>
      </c>
      <c r="N172" s="13">
        <v>6.5114999999999998</v>
      </c>
      <c r="O172" s="44">
        <v>291</v>
      </c>
      <c r="P172" s="13">
        <v>1.5129999999999999</v>
      </c>
      <c r="Q172" s="13">
        <v>2.3384999999999998</v>
      </c>
      <c r="R172" s="13">
        <v>0.55600000000000005</v>
      </c>
      <c r="S172">
        <f t="shared" si="91"/>
        <v>10</v>
      </c>
      <c r="T172">
        <f t="shared" si="85"/>
        <v>15.129999999999999</v>
      </c>
      <c r="U172">
        <f t="shared" si="86"/>
        <v>23.384999999999998</v>
      </c>
      <c r="V172">
        <f t="shared" si="87"/>
        <v>5.5600000000000005</v>
      </c>
      <c r="Y172" s="9"/>
      <c r="Z172">
        <f>(0.5*($E172-$E171))+(0.5*($E173-$E172))</f>
        <v>10</v>
      </c>
      <c r="AA172">
        <f t="shared" si="89"/>
        <v>15.129999999999999</v>
      </c>
      <c r="AB172">
        <f t="shared" si="90"/>
        <v>23.384999999999998</v>
      </c>
      <c r="AC172">
        <f t="shared" si="88"/>
        <v>5.5600000000000005</v>
      </c>
      <c r="AF172" s="9"/>
    </row>
    <row r="173" spans="1:34" x14ac:dyDescent="0.2">
      <c r="D173" s="59">
        <v>281504</v>
      </c>
      <c r="E173" s="58">
        <v>50</v>
      </c>
      <c r="F173" s="51">
        <v>0.12613533834586468</v>
      </c>
      <c r="G173" s="52">
        <v>0.17069548872180451</v>
      </c>
      <c r="I173" s="19"/>
      <c r="M173" s="44"/>
      <c r="N173" s="13"/>
      <c r="O173" s="44"/>
      <c r="P173" s="13">
        <v>3.2364999999999999</v>
      </c>
      <c r="Q173" s="13">
        <v>3.1665000000000001</v>
      </c>
      <c r="R173" s="13">
        <v>0.66349999999999998</v>
      </c>
      <c r="S173">
        <f t="shared" si="91"/>
        <v>17.5</v>
      </c>
      <c r="T173">
        <f t="shared" si="85"/>
        <v>56.638750000000002</v>
      </c>
      <c r="U173">
        <f t="shared" si="86"/>
        <v>55.41375</v>
      </c>
      <c r="V173">
        <f t="shared" si="87"/>
        <v>11.61125</v>
      </c>
      <c r="Y173" s="9"/>
      <c r="Z173">
        <f>(0.5*($E173-$E172))</f>
        <v>5</v>
      </c>
      <c r="AA173">
        <f t="shared" si="89"/>
        <v>16.182500000000001</v>
      </c>
      <c r="AB173">
        <f t="shared" si="90"/>
        <v>15.8325</v>
      </c>
      <c r="AC173">
        <f t="shared" si="88"/>
        <v>3.3174999999999999</v>
      </c>
      <c r="AF173" s="9"/>
    </row>
    <row r="174" spans="1:34" x14ac:dyDescent="0.2">
      <c r="D174" s="59">
        <v>281503</v>
      </c>
      <c r="E174" s="58">
        <v>75</v>
      </c>
      <c r="F174" s="51">
        <v>3.8716541353383455E-2</v>
      </c>
      <c r="G174" s="52">
        <v>8.2537781954887229E-2</v>
      </c>
      <c r="I174" s="19"/>
      <c r="M174" s="41"/>
      <c r="N174" s="16"/>
      <c r="P174" s="13">
        <v>7.3119999999999994</v>
      </c>
      <c r="Q174" s="13">
        <v>6.3094999999999999</v>
      </c>
      <c r="R174" s="13">
        <v>0.88300000000000001</v>
      </c>
      <c r="S174">
        <f t="shared" si="91"/>
        <v>25</v>
      </c>
      <c r="T174">
        <f t="shared" si="85"/>
        <v>182.79999999999998</v>
      </c>
      <c r="U174">
        <f t="shared" si="86"/>
        <v>157.73750000000001</v>
      </c>
      <c r="V174">
        <f t="shared" si="87"/>
        <v>22.074999999999999</v>
      </c>
      <c r="Y174" s="9"/>
      <c r="Z174">
        <v>0</v>
      </c>
      <c r="AC174"/>
      <c r="AF174" s="9"/>
    </row>
    <row r="175" spans="1:34" x14ac:dyDescent="0.2">
      <c r="D175" s="59">
        <v>281502</v>
      </c>
      <c r="E175" s="57">
        <v>100</v>
      </c>
      <c r="F175" s="51">
        <v>1.2525939849624067E-2</v>
      </c>
      <c r="G175" s="52">
        <v>6.9804135338345841E-2</v>
      </c>
      <c r="I175" s="19"/>
      <c r="M175" s="41"/>
      <c r="N175" s="16"/>
      <c r="P175" s="13">
        <v>10.0055</v>
      </c>
      <c r="Q175" s="13">
        <v>8.3170000000000002</v>
      </c>
      <c r="R175" s="13">
        <v>1.01</v>
      </c>
      <c r="S175">
        <f t="shared" si="91"/>
        <v>36</v>
      </c>
      <c r="T175">
        <f t="shared" si="85"/>
        <v>360.19799999999998</v>
      </c>
      <c r="U175">
        <f t="shared" si="86"/>
        <v>299.41200000000003</v>
      </c>
      <c r="V175">
        <f t="shared" si="87"/>
        <v>36.36</v>
      </c>
      <c r="Y175" s="9"/>
      <c r="Z175">
        <v>0</v>
      </c>
      <c r="AC175"/>
      <c r="AF175" s="9"/>
    </row>
    <row r="176" spans="1:34" x14ac:dyDescent="0.2">
      <c r="D176" s="59">
        <v>281501</v>
      </c>
      <c r="E176" s="57">
        <v>147</v>
      </c>
      <c r="F176" s="51">
        <v>9.109774436090224E-3</v>
      </c>
      <c r="G176" s="52">
        <v>4.3853007518796991E-2</v>
      </c>
      <c r="I176" s="19"/>
      <c r="M176" s="44">
        <v>63.411030899332737</v>
      </c>
      <c r="N176" s="13">
        <v>4.4770000000000003</v>
      </c>
      <c r="O176" s="44">
        <v>200</v>
      </c>
      <c r="P176" s="13">
        <v>14.923</v>
      </c>
      <c r="Q176" s="13">
        <v>15.557499999999999</v>
      </c>
      <c r="R176" s="13">
        <v>1.302</v>
      </c>
      <c r="S176">
        <f>(0.5*($E176-$E175))</f>
        <v>23.5</v>
      </c>
      <c r="T176">
        <f t="shared" si="85"/>
        <v>350.69049999999999</v>
      </c>
      <c r="U176">
        <f t="shared" si="86"/>
        <v>365.60124999999999</v>
      </c>
      <c r="V176">
        <f t="shared" si="87"/>
        <v>30.597000000000001</v>
      </c>
      <c r="Y176" s="9"/>
      <c r="Z176">
        <v>0</v>
      </c>
      <c r="AC176"/>
      <c r="AF176" s="9"/>
      <c r="AH176" s="3">
        <v>33.768000000000001</v>
      </c>
    </row>
    <row r="177" spans="1:34" x14ac:dyDescent="0.2">
      <c r="A177" s="6">
        <v>38289</v>
      </c>
      <c r="B177" s="14">
        <v>441</v>
      </c>
      <c r="C177" s="1" t="s">
        <v>82</v>
      </c>
      <c r="D177" s="59">
        <v>281852</v>
      </c>
      <c r="E177" s="58">
        <v>3</v>
      </c>
      <c r="F177" s="51">
        <v>0.70570093984962412</v>
      </c>
      <c r="G177" s="52">
        <v>0.42552913533834591</v>
      </c>
      <c r="H177" s="16">
        <v>30.946867293233076</v>
      </c>
      <c r="I177" s="19">
        <v>25.766595465225567</v>
      </c>
      <c r="J177" s="13">
        <v>27.907903477443607</v>
      </c>
      <c r="K177" s="19">
        <v>18.776326550751882</v>
      </c>
      <c r="L177" s="24">
        <v>303</v>
      </c>
      <c r="M177" s="44">
        <v>97.330802517504964</v>
      </c>
      <c r="N177" s="13">
        <v>6.0664999999999996</v>
      </c>
      <c r="O177" s="44">
        <v>271</v>
      </c>
      <c r="P177" s="13">
        <v>0</v>
      </c>
      <c r="Q177" s="13">
        <v>1.0674999999999999</v>
      </c>
      <c r="R177" s="13">
        <v>0.27300000000000002</v>
      </c>
      <c r="S177">
        <f>($E177)+(0.5*($E178-$E177))</f>
        <v>4</v>
      </c>
      <c r="T177">
        <f t="shared" ref="T177:T185" si="92">($S177*P177)</f>
        <v>0</v>
      </c>
      <c r="U177">
        <f t="shared" ref="U177:U185" si="93">($S177*Q177)</f>
        <v>4.2699999999999996</v>
      </c>
      <c r="V177">
        <f t="shared" ref="V177:V185" si="94">($S177*R177)</f>
        <v>1.0920000000000001</v>
      </c>
      <c r="W177" s="9">
        <f>SUM(T177:T188)</f>
        <v>875.69725000000017</v>
      </c>
      <c r="X177" s="9">
        <f>SUM(U177:U188)</f>
        <v>917.36824999999999</v>
      </c>
      <c r="Y177" s="9">
        <f>SUM(V177:V188)</f>
        <v>114.95449999999998</v>
      </c>
      <c r="Z177">
        <f>($E177)+(0.5*($E178-$E177))</f>
        <v>4</v>
      </c>
      <c r="AA177">
        <f>($Z177*P177)</f>
        <v>0</v>
      </c>
      <c r="AB177">
        <f>($Z177*Q177)</f>
        <v>4.2699999999999996</v>
      </c>
      <c r="AC177">
        <f t="shared" ref="AC177:AC183" si="95">($Z177*R177)</f>
        <v>1.0920000000000001</v>
      </c>
      <c r="AD177" s="9">
        <f>SUM(AA177:AA183)</f>
        <v>16.267500000000002</v>
      </c>
      <c r="AE177" s="9">
        <f>SUM(AB177:AB183)</f>
        <v>79.299250000000001</v>
      </c>
      <c r="AF177" s="9">
        <f>SUM(AC177:AC183)</f>
        <v>16.103250000000003</v>
      </c>
    </row>
    <row r="178" spans="1:34" x14ac:dyDescent="0.2">
      <c r="D178" s="59">
        <v>281851</v>
      </c>
      <c r="E178" s="58">
        <v>5</v>
      </c>
      <c r="F178" s="51">
        <v>0.7218620300751879</v>
      </c>
      <c r="G178" s="52">
        <v>0.42376043233082716</v>
      </c>
      <c r="H178" s="3"/>
      <c r="M178" s="41"/>
      <c r="N178" s="16"/>
      <c r="P178" s="13">
        <v>0</v>
      </c>
      <c r="Q178" s="13">
        <v>1.123</v>
      </c>
      <c r="R178" s="13">
        <v>0.27250000000000002</v>
      </c>
      <c r="S178">
        <f>(0.5*($E178-$E177))+(0.5*($E179-$E178))</f>
        <v>3.5</v>
      </c>
      <c r="T178">
        <f t="shared" si="92"/>
        <v>0</v>
      </c>
      <c r="U178">
        <f t="shared" si="93"/>
        <v>3.9304999999999999</v>
      </c>
      <c r="V178">
        <f t="shared" si="94"/>
        <v>0.9537500000000001</v>
      </c>
      <c r="Y178" s="9"/>
      <c r="Z178">
        <f>(0.5*($E178-$E177))+(0.5*($E179-$E178))</f>
        <v>3.5</v>
      </c>
      <c r="AA178">
        <f t="shared" ref="AA178:AA183" si="96">($Z178*P178)</f>
        <v>0</v>
      </c>
      <c r="AB178">
        <f t="shared" ref="AB178:AB183" si="97">($Z178*Q178)</f>
        <v>3.9304999999999999</v>
      </c>
      <c r="AC178">
        <f t="shared" si="95"/>
        <v>0.9537500000000001</v>
      </c>
      <c r="AF178" s="9"/>
    </row>
    <row r="179" spans="1:34" x14ac:dyDescent="0.2">
      <c r="D179" s="59">
        <v>281850</v>
      </c>
      <c r="E179" s="58">
        <v>10</v>
      </c>
      <c r="F179" s="51">
        <v>0.69492687969924805</v>
      </c>
      <c r="G179" s="52">
        <v>0.43593327067669174</v>
      </c>
      <c r="M179" s="41"/>
      <c r="N179" s="16"/>
      <c r="P179" s="13">
        <v>0</v>
      </c>
      <c r="Q179" s="13">
        <v>1.1074999999999999</v>
      </c>
      <c r="R179" s="13">
        <v>0.28400000000000003</v>
      </c>
      <c r="S179">
        <f t="shared" ref="S179:S187" si="98">(0.5*($E179-$E178))+(0.5*($E180-$E179))</f>
        <v>7.5</v>
      </c>
      <c r="T179">
        <f t="shared" si="92"/>
        <v>0</v>
      </c>
      <c r="U179">
        <f t="shared" si="93"/>
        <v>8.3062499999999986</v>
      </c>
      <c r="V179">
        <f t="shared" si="94"/>
        <v>2.1300000000000003</v>
      </c>
      <c r="Y179" s="9"/>
      <c r="Z179">
        <f>(0.5*($E179-$E178))+(0.5*($E180-$E179))</f>
        <v>7.5</v>
      </c>
      <c r="AA179">
        <f t="shared" si="96"/>
        <v>0</v>
      </c>
      <c r="AB179">
        <f t="shared" si="97"/>
        <v>8.3062499999999986</v>
      </c>
      <c r="AC179">
        <f t="shared" si="95"/>
        <v>2.1300000000000003</v>
      </c>
      <c r="AF179" s="9"/>
    </row>
    <row r="180" spans="1:34" x14ac:dyDescent="0.2">
      <c r="D180" s="59">
        <v>281849</v>
      </c>
      <c r="E180" s="58">
        <v>20</v>
      </c>
      <c r="F180" s="51">
        <v>0.70031390977443597</v>
      </c>
      <c r="G180" s="52">
        <v>0.44456870300751905</v>
      </c>
      <c r="H180" s="3"/>
      <c r="K180" s="24"/>
      <c r="M180" s="26"/>
      <c r="N180" s="16"/>
      <c r="P180" s="13">
        <v>0</v>
      </c>
      <c r="Q180" s="13">
        <v>1.512</v>
      </c>
      <c r="R180" s="13">
        <v>0.27300000000000002</v>
      </c>
      <c r="S180">
        <f t="shared" si="98"/>
        <v>10</v>
      </c>
      <c r="T180">
        <f t="shared" si="92"/>
        <v>0</v>
      </c>
      <c r="U180">
        <f t="shared" si="93"/>
        <v>15.120000000000001</v>
      </c>
      <c r="V180">
        <f t="shared" si="94"/>
        <v>2.7300000000000004</v>
      </c>
      <c r="Y180" s="9"/>
      <c r="Z180">
        <f>(0.5*($E180-$E179))+(0.5*($E181-$E180))</f>
        <v>10</v>
      </c>
      <c r="AA180">
        <f t="shared" si="96"/>
        <v>0</v>
      </c>
      <c r="AB180">
        <f t="shared" si="97"/>
        <v>15.120000000000001</v>
      </c>
      <c r="AC180">
        <f t="shared" si="95"/>
        <v>2.7300000000000004</v>
      </c>
      <c r="AF180" s="9"/>
    </row>
    <row r="181" spans="1:34" x14ac:dyDescent="0.2">
      <c r="D181" s="59">
        <v>281848</v>
      </c>
      <c r="E181" s="58">
        <v>30</v>
      </c>
      <c r="F181" s="51">
        <v>0.67337875939849623</v>
      </c>
      <c r="G181" s="52">
        <v>0.42906654135338351</v>
      </c>
      <c r="H181" s="3"/>
      <c r="K181" s="24"/>
      <c r="M181" s="26"/>
      <c r="N181" s="16"/>
      <c r="P181" s="13">
        <v>0</v>
      </c>
      <c r="Q181" s="13">
        <v>1.2130000000000001</v>
      </c>
      <c r="R181" s="13">
        <v>0.26550000000000001</v>
      </c>
      <c r="S181">
        <f t="shared" si="98"/>
        <v>10</v>
      </c>
      <c r="T181">
        <f t="shared" si="92"/>
        <v>0</v>
      </c>
      <c r="U181">
        <f t="shared" si="93"/>
        <v>12.13</v>
      </c>
      <c r="V181">
        <f t="shared" si="94"/>
        <v>2.6550000000000002</v>
      </c>
      <c r="Y181" s="9"/>
      <c r="Z181">
        <f>(0.5*($E181-$E180))+(0.5*($E182-$E181))</f>
        <v>10</v>
      </c>
      <c r="AA181">
        <f t="shared" si="96"/>
        <v>0</v>
      </c>
      <c r="AB181">
        <f t="shared" si="97"/>
        <v>12.13</v>
      </c>
      <c r="AC181">
        <f t="shared" si="95"/>
        <v>2.6550000000000002</v>
      </c>
      <c r="AF181" s="9"/>
    </row>
    <row r="182" spans="1:34" x14ac:dyDescent="0.2">
      <c r="D182" s="59">
        <v>281847</v>
      </c>
      <c r="E182" s="58">
        <v>40</v>
      </c>
      <c r="F182" s="51">
        <v>0.32860883458646617</v>
      </c>
      <c r="G182" s="52">
        <v>0.2984426221804512</v>
      </c>
      <c r="H182" s="3"/>
      <c r="K182" s="24"/>
      <c r="M182" s="44"/>
      <c r="N182" s="13"/>
      <c r="O182" s="44"/>
      <c r="P182" s="13">
        <v>0.25600000000000001</v>
      </c>
      <c r="Q182" s="13">
        <v>1.4969999999999999</v>
      </c>
      <c r="R182" s="13">
        <v>0.31900000000000001</v>
      </c>
      <c r="S182">
        <f t="shared" si="98"/>
        <v>10</v>
      </c>
      <c r="T182">
        <f t="shared" si="92"/>
        <v>2.56</v>
      </c>
      <c r="U182">
        <f t="shared" si="93"/>
        <v>14.969999999999999</v>
      </c>
      <c r="V182">
        <f t="shared" si="94"/>
        <v>3.19</v>
      </c>
      <c r="Y182" s="9"/>
      <c r="Z182">
        <f>(0.5*($E182-$E181))+(0.5*($E183-$E182))</f>
        <v>10</v>
      </c>
      <c r="AA182">
        <f t="shared" si="96"/>
        <v>2.56</v>
      </c>
      <c r="AB182">
        <f t="shared" si="97"/>
        <v>14.969999999999999</v>
      </c>
      <c r="AC182">
        <f t="shared" si="95"/>
        <v>3.19</v>
      </c>
      <c r="AF182" s="9"/>
    </row>
    <row r="183" spans="1:34" x14ac:dyDescent="0.2">
      <c r="D183" s="59">
        <v>281846</v>
      </c>
      <c r="E183" s="58">
        <v>50</v>
      </c>
      <c r="F183" s="51">
        <v>6.1490977443609041E-2</v>
      </c>
      <c r="G183" s="52">
        <v>0.12050780075187967</v>
      </c>
      <c r="H183" s="3"/>
      <c r="K183" s="24"/>
      <c r="M183" s="26"/>
      <c r="N183" s="16"/>
      <c r="P183" s="13">
        <v>2.7415000000000003</v>
      </c>
      <c r="Q183" s="13">
        <v>4.1144999999999996</v>
      </c>
      <c r="R183" s="13">
        <v>0.6705000000000001</v>
      </c>
      <c r="S183">
        <f t="shared" si="98"/>
        <v>10</v>
      </c>
      <c r="T183">
        <f t="shared" si="92"/>
        <v>27.415000000000003</v>
      </c>
      <c r="U183">
        <f t="shared" si="93"/>
        <v>41.144999999999996</v>
      </c>
      <c r="V183">
        <f t="shared" si="94"/>
        <v>6.705000000000001</v>
      </c>
      <c r="Y183" s="9"/>
      <c r="Z183">
        <f>(0.5*($E183-$E182))</f>
        <v>5</v>
      </c>
      <c r="AA183">
        <f t="shared" si="96"/>
        <v>13.707500000000001</v>
      </c>
      <c r="AB183">
        <f t="shared" si="97"/>
        <v>20.572499999999998</v>
      </c>
      <c r="AC183">
        <f t="shared" si="95"/>
        <v>3.3525000000000005</v>
      </c>
      <c r="AF183" s="9"/>
    </row>
    <row r="184" spans="1:34" x14ac:dyDescent="0.2">
      <c r="D184" s="59">
        <v>281845</v>
      </c>
      <c r="E184" s="58">
        <v>60</v>
      </c>
      <c r="F184" s="51">
        <v>6.0921616541353418E-2</v>
      </c>
      <c r="G184" s="52">
        <v>0.10423886278195484</v>
      </c>
      <c r="H184" s="3"/>
      <c r="K184" s="24"/>
      <c r="M184" s="41"/>
      <c r="N184" s="16"/>
      <c r="P184" s="13">
        <v>4.7944999999999993</v>
      </c>
      <c r="Q184" s="13">
        <v>4.4950000000000001</v>
      </c>
      <c r="R184" s="13">
        <v>0.76249999999999996</v>
      </c>
      <c r="S184">
        <f t="shared" si="98"/>
        <v>12.5</v>
      </c>
      <c r="T184">
        <f t="shared" si="92"/>
        <v>59.931249999999991</v>
      </c>
      <c r="U184">
        <f t="shared" si="93"/>
        <v>56.1875</v>
      </c>
      <c r="V184">
        <f t="shared" si="94"/>
        <v>9.53125</v>
      </c>
      <c r="Y184" s="9"/>
      <c r="Z184">
        <v>0</v>
      </c>
      <c r="AC184"/>
      <c r="AF184" s="9"/>
    </row>
    <row r="185" spans="1:34" x14ac:dyDescent="0.2">
      <c r="D185" s="59">
        <v>281844</v>
      </c>
      <c r="E185" s="58">
        <v>75</v>
      </c>
      <c r="F185" s="51">
        <v>3.7577819548872182E-2</v>
      </c>
      <c r="G185" s="52">
        <v>9.387490601503759E-2</v>
      </c>
      <c r="H185" s="34"/>
      <c r="K185" s="24"/>
      <c r="M185" s="41"/>
      <c r="N185" s="16"/>
      <c r="P185" s="13">
        <v>7.157</v>
      </c>
      <c r="Q185" s="13">
        <v>6.9160000000000004</v>
      </c>
      <c r="R185" s="13">
        <v>0.92700000000000005</v>
      </c>
      <c r="S185">
        <f t="shared" si="98"/>
        <v>10</v>
      </c>
      <c r="T185">
        <f t="shared" si="92"/>
        <v>71.569999999999993</v>
      </c>
      <c r="U185">
        <f t="shared" si="93"/>
        <v>69.16</v>
      </c>
      <c r="V185">
        <f t="shared" si="94"/>
        <v>9.27</v>
      </c>
      <c r="Y185" s="9"/>
      <c r="Z185">
        <v>0</v>
      </c>
      <c r="AC185"/>
      <c r="AF185" s="9"/>
    </row>
    <row r="186" spans="1:34" x14ac:dyDescent="0.2">
      <c r="D186" s="59">
        <v>281843</v>
      </c>
      <c r="E186" s="58">
        <v>80</v>
      </c>
      <c r="F186" s="51">
        <v>4.3271428571428572E-2</v>
      </c>
      <c r="G186" s="52">
        <v>8.8376785714285686E-2</v>
      </c>
      <c r="H186" s="34"/>
      <c r="K186" s="24"/>
      <c r="M186" s="44"/>
      <c r="N186" s="13"/>
      <c r="O186" s="44"/>
      <c r="P186" s="13">
        <v>6.9</v>
      </c>
      <c r="Q186" s="13">
        <v>6.484</v>
      </c>
      <c r="R186" s="13">
        <v>0.90900000000000003</v>
      </c>
      <c r="S186">
        <f t="shared" si="98"/>
        <v>12.5</v>
      </c>
      <c r="T186">
        <f t="shared" ref="T186:V198" si="99">($S186*P186)</f>
        <v>86.25</v>
      </c>
      <c r="U186">
        <f t="shared" si="99"/>
        <v>81.05</v>
      </c>
      <c r="V186">
        <f t="shared" si="99"/>
        <v>11.362500000000001</v>
      </c>
      <c r="Y186" s="9"/>
      <c r="Z186">
        <v>0</v>
      </c>
      <c r="AC186"/>
      <c r="AF186" s="9"/>
    </row>
    <row r="187" spans="1:34" x14ac:dyDescent="0.2">
      <c r="D187" s="59">
        <v>281842</v>
      </c>
      <c r="E187" s="58">
        <v>100</v>
      </c>
      <c r="F187" s="51">
        <v>2.6759962406015039E-2</v>
      </c>
      <c r="G187" s="52">
        <v>7.1415084586466157E-2</v>
      </c>
      <c r="H187" s="34"/>
      <c r="K187" s="24"/>
      <c r="M187" s="44"/>
      <c r="N187" s="13"/>
      <c r="O187" s="44"/>
      <c r="P187" s="13">
        <v>9.3335000000000008</v>
      </c>
      <c r="Q187" s="13">
        <v>8.8595000000000006</v>
      </c>
      <c r="R187" s="13">
        <v>1.0554999999999999</v>
      </c>
      <c r="S187">
        <f t="shared" si="98"/>
        <v>34</v>
      </c>
      <c r="T187">
        <f t="shared" si="99"/>
        <v>317.33900000000006</v>
      </c>
      <c r="U187">
        <f t="shared" si="99"/>
        <v>301.22300000000001</v>
      </c>
      <c r="V187">
        <f t="shared" si="99"/>
        <v>35.886999999999993</v>
      </c>
      <c r="Y187" s="9"/>
      <c r="AC187"/>
      <c r="AF187" s="9"/>
    </row>
    <row r="188" spans="1:34" x14ac:dyDescent="0.2">
      <c r="D188" s="59">
        <v>281841</v>
      </c>
      <c r="E188" s="58">
        <v>148</v>
      </c>
      <c r="F188" s="51">
        <v>1.2525939849624058E-2</v>
      </c>
      <c r="G188" s="52">
        <v>4.4941635338345859E-2</v>
      </c>
      <c r="H188" s="34"/>
      <c r="K188" s="24"/>
      <c r="M188" s="44">
        <v>71.337324982776508</v>
      </c>
      <c r="N188" s="13">
        <v>5.1935000000000002</v>
      </c>
      <c r="O188" s="44">
        <v>231.5</v>
      </c>
      <c r="P188" s="13">
        <v>12.943000000000001</v>
      </c>
      <c r="Q188" s="13">
        <v>12.9115</v>
      </c>
      <c r="R188" s="13">
        <v>1.2269999999999999</v>
      </c>
      <c r="S188">
        <f>(0.5*($E188-$E187))</f>
        <v>24</v>
      </c>
      <c r="T188">
        <f t="shared" si="99"/>
        <v>310.63200000000006</v>
      </c>
      <c r="U188">
        <f t="shared" si="99"/>
        <v>309.87599999999998</v>
      </c>
      <c r="V188">
        <f t="shared" si="99"/>
        <v>29.447999999999997</v>
      </c>
      <c r="Y188" s="9"/>
      <c r="AC188"/>
      <c r="AF188" s="9"/>
      <c r="AH188" s="3">
        <v>33.423000000000002</v>
      </c>
    </row>
    <row r="189" spans="1:34" x14ac:dyDescent="0.2">
      <c r="A189" s="35">
        <v>38306</v>
      </c>
      <c r="B189" s="14">
        <v>92902</v>
      </c>
      <c r="C189" s="1" t="s">
        <v>82</v>
      </c>
      <c r="D189" s="17">
        <v>279048</v>
      </c>
      <c r="E189" s="58">
        <v>1</v>
      </c>
      <c r="F189" s="51"/>
      <c r="G189" s="32"/>
      <c r="H189" s="16">
        <v>54.625</v>
      </c>
      <c r="J189" s="13">
        <v>39.4</v>
      </c>
      <c r="K189" s="24"/>
      <c r="L189" s="24">
        <v>320</v>
      </c>
      <c r="M189" s="44"/>
      <c r="N189" s="13"/>
      <c r="O189" s="44"/>
      <c r="P189" s="67"/>
      <c r="Q189" s="67"/>
      <c r="R189" s="67"/>
      <c r="S189">
        <f>($E189)+(0.5*($E190-$E189))</f>
        <v>3</v>
      </c>
      <c r="T189">
        <f t="shared" si="99"/>
        <v>0</v>
      </c>
      <c r="U189">
        <f t="shared" si="99"/>
        <v>0</v>
      </c>
      <c r="V189">
        <f t="shared" si="99"/>
        <v>0</v>
      </c>
      <c r="W189" s="9">
        <f>SUM(T189:T198)</f>
        <v>532.3125</v>
      </c>
      <c r="X189" s="9">
        <f>SUM(U189:U198)</f>
        <v>649.33749999999998</v>
      </c>
      <c r="Y189" s="9">
        <f>SUM(V189:V198)</f>
        <v>88.887500000000003</v>
      </c>
      <c r="Z189">
        <f>($E189)+(0.5*($E190-$E189))</f>
        <v>3</v>
      </c>
      <c r="AA189">
        <f>($Z189*P189)</f>
        <v>0</v>
      </c>
      <c r="AB189">
        <f>($Z189*Q189)</f>
        <v>0</v>
      </c>
      <c r="AC189">
        <f t="shared" ref="AC189:AC195" si="100">($Z189*R189)</f>
        <v>0</v>
      </c>
      <c r="AD189" s="9">
        <f>SUM(AA189:AA195)</f>
        <v>78.899999999999991</v>
      </c>
      <c r="AE189" s="9">
        <f>SUM(AB189:AB195)</f>
        <v>150.26249999999999</v>
      </c>
      <c r="AF189" s="9">
        <f>SUM(AC189:AC195)</f>
        <v>24.35</v>
      </c>
    </row>
    <row r="190" spans="1:34" x14ac:dyDescent="0.2">
      <c r="D190" s="17">
        <v>279047</v>
      </c>
      <c r="E190">
        <v>5</v>
      </c>
      <c r="F190" s="16">
        <v>0.83</v>
      </c>
      <c r="G190" s="32"/>
      <c r="I190" s="19"/>
      <c r="K190" s="24"/>
      <c r="M190" s="24">
        <v>98</v>
      </c>
      <c r="N190" s="24">
        <v>6.5629999999999997</v>
      </c>
      <c r="O190" s="41">
        <v>293.10000000000002</v>
      </c>
      <c r="P190" s="67">
        <v>1.55</v>
      </c>
      <c r="Q190" s="67">
        <v>2.9249999999999998</v>
      </c>
      <c r="R190" s="67">
        <v>0.47</v>
      </c>
      <c r="S190">
        <f>($E190)+(0.5*($E191-$E190))</f>
        <v>7.5</v>
      </c>
      <c r="T190">
        <f t="shared" si="99"/>
        <v>11.625</v>
      </c>
      <c r="U190">
        <f t="shared" si="99"/>
        <v>21.9375</v>
      </c>
      <c r="V190">
        <f t="shared" si="99"/>
        <v>3.5249999999999999</v>
      </c>
      <c r="Y190" s="9"/>
      <c r="Z190">
        <f>($E190)+(0.5*($E191-$E190))</f>
        <v>7.5</v>
      </c>
      <c r="AA190">
        <f t="shared" ref="AA190:AA195" si="101">($Z190*P190)</f>
        <v>11.625</v>
      </c>
      <c r="AB190">
        <f t="shared" ref="AB190:AB195" si="102">($Z190*Q190)</f>
        <v>21.9375</v>
      </c>
      <c r="AC190">
        <f t="shared" si="100"/>
        <v>3.5249999999999999</v>
      </c>
      <c r="AF190" s="9"/>
      <c r="AH190" s="3">
        <v>30.73</v>
      </c>
    </row>
    <row r="191" spans="1:34" x14ac:dyDescent="0.2">
      <c r="C191" s="1" t="s">
        <v>129</v>
      </c>
      <c r="D191" s="17">
        <v>279046</v>
      </c>
      <c r="E191">
        <v>10</v>
      </c>
      <c r="F191" s="16">
        <v>0.81</v>
      </c>
      <c r="G191" s="32"/>
      <c r="I191" s="24"/>
      <c r="K191" s="22"/>
      <c r="N191" s="24"/>
      <c r="O191" s="41"/>
      <c r="P191" s="67">
        <v>1.56</v>
      </c>
      <c r="Q191" s="67">
        <v>3.03</v>
      </c>
      <c r="R191" s="67">
        <v>0.48</v>
      </c>
      <c r="S191">
        <f t="shared" ref="S191:S197" si="103">(0.5*($E191-$E190))+(0.5*($E192-$E191))</f>
        <v>7.5</v>
      </c>
      <c r="T191">
        <f t="shared" si="99"/>
        <v>11.700000000000001</v>
      </c>
      <c r="U191">
        <f t="shared" si="99"/>
        <v>22.724999999999998</v>
      </c>
      <c r="V191">
        <f t="shared" si="99"/>
        <v>3.5999999999999996</v>
      </c>
      <c r="Y191" s="9"/>
      <c r="Z191">
        <f>(0.5*($E191-$E190))+(0.5*($E192-$E191))</f>
        <v>7.5</v>
      </c>
      <c r="AA191">
        <f t="shared" si="101"/>
        <v>11.700000000000001</v>
      </c>
      <c r="AB191">
        <f t="shared" si="102"/>
        <v>22.724999999999998</v>
      </c>
      <c r="AC191">
        <f t="shared" si="100"/>
        <v>3.5999999999999996</v>
      </c>
      <c r="AF191" s="9"/>
    </row>
    <row r="192" spans="1:34" x14ac:dyDescent="0.2">
      <c r="C192" s="1" t="s">
        <v>130</v>
      </c>
      <c r="D192" s="17">
        <v>279045</v>
      </c>
      <c r="E192">
        <v>20</v>
      </c>
      <c r="F192" s="16">
        <v>0.76</v>
      </c>
      <c r="G192" s="32"/>
      <c r="K192" s="22"/>
      <c r="N192" s="24"/>
      <c r="O192" s="41"/>
      <c r="P192" s="67">
        <v>1.575</v>
      </c>
      <c r="Q192" s="67">
        <v>2.9750000000000001</v>
      </c>
      <c r="R192" s="67">
        <v>0.48499999999999999</v>
      </c>
      <c r="S192">
        <f t="shared" si="103"/>
        <v>10</v>
      </c>
      <c r="T192">
        <f t="shared" si="99"/>
        <v>15.75</v>
      </c>
      <c r="U192">
        <f t="shared" si="99"/>
        <v>29.75</v>
      </c>
      <c r="V192">
        <f t="shared" si="99"/>
        <v>4.8499999999999996</v>
      </c>
      <c r="Y192" s="9"/>
      <c r="Z192">
        <f>(0.5*($E192-$E191))+(0.5*($E193-$E192))</f>
        <v>10</v>
      </c>
      <c r="AA192">
        <f t="shared" si="101"/>
        <v>15.75</v>
      </c>
      <c r="AB192">
        <f t="shared" si="102"/>
        <v>29.75</v>
      </c>
      <c r="AC192">
        <f t="shared" si="100"/>
        <v>4.8499999999999996</v>
      </c>
      <c r="AF192" s="9"/>
    </row>
    <row r="193" spans="1:34" x14ac:dyDescent="0.2">
      <c r="C193" s="1" t="s">
        <v>131</v>
      </c>
      <c r="D193" s="17">
        <v>279044</v>
      </c>
      <c r="E193">
        <v>30</v>
      </c>
      <c r="F193" s="16">
        <v>0.78</v>
      </c>
      <c r="G193" s="32"/>
      <c r="K193" s="22"/>
      <c r="N193" s="24"/>
      <c r="O193" s="41"/>
      <c r="P193" s="67">
        <v>1.605</v>
      </c>
      <c r="Q193" s="67">
        <v>2.96</v>
      </c>
      <c r="R193" s="67">
        <v>0.495</v>
      </c>
      <c r="S193">
        <f t="shared" si="103"/>
        <v>10</v>
      </c>
      <c r="T193">
        <f t="shared" si="99"/>
        <v>16.05</v>
      </c>
      <c r="U193">
        <f t="shared" si="99"/>
        <v>29.6</v>
      </c>
      <c r="V193">
        <f t="shared" si="99"/>
        <v>4.95</v>
      </c>
      <c r="Y193" s="9"/>
      <c r="Z193">
        <f>(0.5*($E193-$E192))+(0.5*($E194-$E193))</f>
        <v>10</v>
      </c>
      <c r="AA193">
        <f t="shared" si="101"/>
        <v>16.05</v>
      </c>
      <c r="AB193">
        <f t="shared" si="102"/>
        <v>29.6</v>
      </c>
      <c r="AC193">
        <f t="shared" si="100"/>
        <v>4.95</v>
      </c>
      <c r="AF193" s="9"/>
    </row>
    <row r="194" spans="1:34" x14ac:dyDescent="0.2">
      <c r="D194" s="17">
        <v>279043</v>
      </c>
      <c r="E194">
        <v>40</v>
      </c>
      <c r="F194" s="16">
        <v>0.79</v>
      </c>
      <c r="G194" s="32"/>
      <c r="K194" s="22"/>
      <c r="M194" s="24">
        <v>101.8</v>
      </c>
      <c r="N194" s="24">
        <v>6.8150000000000004</v>
      </c>
      <c r="O194" s="41">
        <v>304.36</v>
      </c>
      <c r="P194" s="67">
        <v>1.58</v>
      </c>
      <c r="Q194" s="67">
        <v>2.95</v>
      </c>
      <c r="R194" s="67">
        <v>0.495</v>
      </c>
      <c r="S194">
        <f t="shared" si="103"/>
        <v>10</v>
      </c>
      <c r="T194">
        <f t="shared" si="99"/>
        <v>15.8</v>
      </c>
      <c r="U194">
        <f t="shared" si="99"/>
        <v>29.5</v>
      </c>
      <c r="V194">
        <f t="shared" si="99"/>
        <v>4.95</v>
      </c>
      <c r="Y194" s="9"/>
      <c r="Z194">
        <f>(0.5*($E194-$E193))+(0.5*($E195-$E194))</f>
        <v>10</v>
      </c>
      <c r="AA194">
        <f t="shared" si="101"/>
        <v>15.8</v>
      </c>
      <c r="AB194">
        <f t="shared" si="102"/>
        <v>29.5</v>
      </c>
      <c r="AC194">
        <f t="shared" si="100"/>
        <v>4.95</v>
      </c>
      <c r="AF194" s="9"/>
      <c r="AH194" s="3">
        <v>30.724</v>
      </c>
    </row>
    <row r="195" spans="1:34" x14ac:dyDescent="0.2">
      <c r="D195" s="17">
        <v>279042</v>
      </c>
      <c r="E195">
        <v>50</v>
      </c>
      <c r="F195" s="16">
        <v>0.76</v>
      </c>
      <c r="G195" s="32"/>
      <c r="K195" s="22"/>
      <c r="N195" s="24"/>
      <c r="O195" s="41"/>
      <c r="P195" s="67">
        <v>1.595</v>
      </c>
      <c r="Q195" s="67">
        <v>3.35</v>
      </c>
      <c r="R195" s="67">
        <v>0.495</v>
      </c>
      <c r="S195">
        <f t="shared" si="103"/>
        <v>17.5</v>
      </c>
      <c r="T195">
        <f t="shared" si="99"/>
        <v>27.912499999999998</v>
      </c>
      <c r="U195">
        <f t="shared" si="99"/>
        <v>58.625</v>
      </c>
      <c r="V195">
        <f t="shared" si="99"/>
        <v>8.6624999999999996</v>
      </c>
      <c r="Y195" s="9"/>
      <c r="Z195">
        <f>(0.5*($E195-$E194))</f>
        <v>5</v>
      </c>
      <c r="AA195">
        <f t="shared" si="101"/>
        <v>7.9749999999999996</v>
      </c>
      <c r="AB195">
        <f t="shared" si="102"/>
        <v>16.75</v>
      </c>
      <c r="AC195">
        <f t="shared" si="100"/>
        <v>2.4750000000000001</v>
      </c>
      <c r="AF195" s="9"/>
    </row>
    <row r="196" spans="1:34" x14ac:dyDescent="0.2">
      <c r="D196" s="17">
        <v>279041</v>
      </c>
      <c r="E196">
        <v>75</v>
      </c>
      <c r="F196" s="16">
        <v>0.09</v>
      </c>
      <c r="G196" s="32"/>
      <c r="K196" s="22"/>
      <c r="N196" s="24"/>
      <c r="O196" s="41"/>
      <c r="P196" s="67">
        <v>5.14</v>
      </c>
      <c r="Q196" s="67">
        <v>5.29</v>
      </c>
      <c r="R196" s="67">
        <v>0.76</v>
      </c>
      <c r="S196">
        <f t="shared" si="103"/>
        <v>25</v>
      </c>
      <c r="T196">
        <f t="shared" si="99"/>
        <v>128.5</v>
      </c>
      <c r="U196">
        <f t="shared" si="99"/>
        <v>132.25</v>
      </c>
      <c r="V196">
        <f t="shared" si="99"/>
        <v>19</v>
      </c>
      <c r="Y196" s="9"/>
      <c r="Z196">
        <v>0</v>
      </c>
      <c r="AC196"/>
      <c r="AF196" s="9"/>
    </row>
    <row r="197" spans="1:34" x14ac:dyDescent="0.2">
      <c r="D197" s="17">
        <v>279040</v>
      </c>
      <c r="E197">
        <v>100</v>
      </c>
      <c r="F197" s="16">
        <v>7.0000000000000007E-2</v>
      </c>
      <c r="G197" s="32"/>
      <c r="K197" s="22"/>
      <c r="N197" s="24"/>
      <c r="O197" s="41"/>
      <c r="P197" s="67">
        <v>6.92</v>
      </c>
      <c r="Q197" s="67">
        <v>7.39</v>
      </c>
      <c r="R197" s="67">
        <v>0.91</v>
      </c>
      <c r="S197">
        <f t="shared" si="103"/>
        <v>27.5</v>
      </c>
      <c r="T197">
        <f t="shared" si="99"/>
        <v>190.3</v>
      </c>
      <c r="U197">
        <f t="shared" si="99"/>
        <v>203.22499999999999</v>
      </c>
      <c r="V197">
        <f t="shared" si="99"/>
        <v>25.025000000000002</v>
      </c>
      <c r="Y197" s="9"/>
      <c r="Z197">
        <v>0</v>
      </c>
      <c r="AC197"/>
      <c r="AF197" s="9"/>
    </row>
    <row r="198" spans="1:34" x14ac:dyDescent="0.2">
      <c r="D198" s="17">
        <v>279039</v>
      </c>
      <c r="E198">
        <v>130</v>
      </c>
      <c r="F198" s="68">
        <v>0.06</v>
      </c>
      <c r="G198" s="52"/>
      <c r="K198" s="22"/>
      <c r="M198" s="24">
        <v>83.9</v>
      </c>
      <c r="N198" s="24">
        <v>6.17</v>
      </c>
      <c r="O198" s="41">
        <v>275.55</v>
      </c>
      <c r="P198" s="67">
        <v>7.6449999999999996</v>
      </c>
      <c r="Q198" s="67">
        <v>8.1150000000000002</v>
      </c>
      <c r="R198" s="67">
        <v>0.95499999999999996</v>
      </c>
      <c r="S198">
        <f>(0.5*($E198-$E197))</f>
        <v>15</v>
      </c>
      <c r="T198">
        <f t="shared" si="99"/>
        <v>114.675</v>
      </c>
      <c r="U198">
        <f t="shared" si="99"/>
        <v>121.72500000000001</v>
      </c>
      <c r="V198">
        <f t="shared" si="99"/>
        <v>14.324999999999999</v>
      </c>
      <c r="Y198" s="9"/>
      <c r="Z198">
        <v>0</v>
      </c>
      <c r="AC198"/>
      <c r="AF198" s="9"/>
      <c r="AH198" s="3">
        <v>32.145000000000003</v>
      </c>
    </row>
    <row r="199" spans="1:34" x14ac:dyDescent="0.2">
      <c r="A199" s="6">
        <v>38314</v>
      </c>
      <c r="B199" s="14">
        <v>171212</v>
      </c>
      <c r="C199" s="1" t="s">
        <v>114</v>
      </c>
      <c r="D199" s="17">
        <v>260861</v>
      </c>
      <c r="E199">
        <v>1</v>
      </c>
      <c r="F199" s="16">
        <v>0.57160796511627909</v>
      </c>
      <c r="G199" s="13">
        <v>0.33850582848837218</v>
      </c>
      <c r="H199" s="16">
        <v>41.205758507751945</v>
      </c>
      <c r="I199" s="3">
        <v>35.460571482558137</v>
      </c>
      <c r="J199" s="13">
        <v>28.182004825581402</v>
      </c>
      <c r="K199" s="19">
        <v>15.571353204941857</v>
      </c>
      <c r="L199" s="24">
        <v>328</v>
      </c>
      <c r="M199" s="45">
        <v>94.051636754353694</v>
      </c>
      <c r="N199" s="13">
        <v>6.4809999999999999</v>
      </c>
      <c r="O199" s="45">
        <v>289.5</v>
      </c>
      <c r="P199" s="3">
        <v>2.4474999999999998</v>
      </c>
      <c r="Q199" s="3">
        <v>3.7469999999999999</v>
      </c>
      <c r="R199" s="3">
        <v>0.7</v>
      </c>
      <c r="S199">
        <f>($E199)+(0.5*($E200-$E199))</f>
        <v>3</v>
      </c>
      <c r="T199">
        <f t="shared" ref="T199:T218" si="104">($S199*P199)</f>
        <v>7.3424999999999994</v>
      </c>
      <c r="U199">
        <f t="shared" ref="U199:U218" si="105">($S199*Q199)</f>
        <v>11.241</v>
      </c>
      <c r="V199">
        <f t="shared" ref="V199:V218" si="106">($S199*R199)</f>
        <v>2.0999999999999996</v>
      </c>
      <c r="W199" s="9">
        <f>SUM(T199:T208)</f>
        <v>638.98599999999999</v>
      </c>
      <c r="X199" s="9">
        <f>SUM(U199:U208)</f>
        <v>747.875</v>
      </c>
      <c r="Y199" s="9">
        <f>SUM(V199:V208)</f>
        <v>101.92749999999999</v>
      </c>
      <c r="Z199">
        <f>($E199)+(0.5*($E200-$E199))</f>
        <v>3</v>
      </c>
      <c r="AA199">
        <f>($Z199*P199)</f>
        <v>7.3424999999999994</v>
      </c>
      <c r="AB199">
        <f>($Z199*Q199)</f>
        <v>11.241</v>
      </c>
      <c r="AC199">
        <f t="shared" ref="AC199:AC205" si="107">($Z199*R199)</f>
        <v>2.0999999999999996</v>
      </c>
      <c r="AD199" s="9">
        <f>SUM(AA199:AA205)</f>
        <v>93.361000000000004</v>
      </c>
      <c r="AE199" s="9">
        <f>SUM(AB199:AB205)</f>
        <v>159.51500000000001</v>
      </c>
      <c r="AF199" s="9">
        <f>SUM(AC199:AC205)</f>
        <v>25.903749999999999</v>
      </c>
      <c r="AH199" s="3">
        <v>30.198</v>
      </c>
    </row>
    <row r="200" spans="1:34" x14ac:dyDescent="0.2">
      <c r="A200" s="35"/>
      <c r="D200" s="3">
        <v>260862</v>
      </c>
      <c r="E200">
        <v>5</v>
      </c>
      <c r="F200" s="16">
        <v>0.5889294186046512</v>
      </c>
      <c r="G200" s="13">
        <v>0.29953255813953494</v>
      </c>
      <c r="H200" s="19"/>
      <c r="I200" s="13"/>
      <c r="M200" s="45"/>
      <c r="N200" s="13"/>
      <c r="O200" s="45"/>
      <c r="P200" s="3">
        <v>1.798</v>
      </c>
      <c r="Q200" s="3">
        <v>3.2469999999999999</v>
      </c>
      <c r="R200" s="3">
        <v>0.5</v>
      </c>
      <c r="S200">
        <f>(0.5*($E200-$E199))+(0.5*($E201-$E200))</f>
        <v>4.5</v>
      </c>
      <c r="T200">
        <f t="shared" si="104"/>
        <v>8.0910000000000011</v>
      </c>
      <c r="U200">
        <f t="shared" si="105"/>
        <v>14.611499999999999</v>
      </c>
      <c r="V200">
        <f t="shared" si="106"/>
        <v>2.25</v>
      </c>
      <c r="Y200" s="9"/>
      <c r="Z200">
        <f>(0.5*($E200-$E199))+(0.5*($E201-$E200))</f>
        <v>4.5</v>
      </c>
      <c r="AA200">
        <f t="shared" ref="AA200:AA205" si="108">($Z200*P200)</f>
        <v>8.0910000000000011</v>
      </c>
      <c r="AB200">
        <f t="shared" ref="AB200:AB205" si="109">($Z200*Q200)</f>
        <v>14.611499999999999</v>
      </c>
      <c r="AC200">
        <f t="shared" si="107"/>
        <v>2.25</v>
      </c>
      <c r="AF200" s="9"/>
    </row>
    <row r="201" spans="1:34" x14ac:dyDescent="0.2">
      <c r="D201" s="17">
        <v>260863</v>
      </c>
      <c r="E201">
        <v>10</v>
      </c>
      <c r="F201" s="16">
        <v>0.5889294186046512</v>
      </c>
      <c r="G201" s="13">
        <v>0.27757818313953481</v>
      </c>
      <c r="K201" s="22"/>
      <c r="M201" s="46"/>
      <c r="N201" s="16"/>
      <c r="O201" s="50"/>
      <c r="P201" s="3">
        <v>1.79</v>
      </c>
      <c r="Q201" s="3">
        <v>3.1139999999999999</v>
      </c>
      <c r="R201" s="3">
        <v>0.50950000000000006</v>
      </c>
      <c r="S201">
        <f t="shared" ref="S201:S207" si="110">(0.5*($E201-$E200))+(0.5*($E202-$E201))</f>
        <v>7.5</v>
      </c>
      <c r="T201">
        <f t="shared" si="104"/>
        <v>13.425000000000001</v>
      </c>
      <c r="U201">
        <f t="shared" si="105"/>
        <v>23.355</v>
      </c>
      <c r="V201">
        <f t="shared" si="106"/>
        <v>3.8212500000000005</v>
      </c>
      <c r="Y201" s="9"/>
      <c r="Z201">
        <f>(0.5*($E201-$E200))+(0.5*($E202-$E201))</f>
        <v>7.5</v>
      </c>
      <c r="AA201">
        <f t="shared" si="108"/>
        <v>13.425000000000001</v>
      </c>
      <c r="AB201">
        <f t="shared" si="109"/>
        <v>23.355</v>
      </c>
      <c r="AC201">
        <f t="shared" si="107"/>
        <v>3.8212500000000005</v>
      </c>
      <c r="AF201" s="9"/>
    </row>
    <row r="202" spans="1:34" x14ac:dyDescent="0.2">
      <c r="D202" s="3">
        <v>260864</v>
      </c>
      <c r="E202">
        <v>20</v>
      </c>
      <c r="F202" s="16">
        <v>0.5889294186046512</v>
      </c>
      <c r="G202" s="13">
        <v>0.32148693313953491</v>
      </c>
      <c r="J202" s="24"/>
      <c r="K202" s="22"/>
      <c r="M202" s="45"/>
      <c r="N202" s="13"/>
      <c r="O202" s="45"/>
      <c r="P202" s="3">
        <v>1.9264999999999999</v>
      </c>
      <c r="Q202" s="3">
        <v>3.3254999999999999</v>
      </c>
      <c r="R202" s="3">
        <v>0.51749999999999996</v>
      </c>
      <c r="S202">
        <f t="shared" si="110"/>
        <v>10</v>
      </c>
      <c r="T202">
        <f t="shared" si="104"/>
        <v>19.265000000000001</v>
      </c>
      <c r="U202">
        <f t="shared" si="105"/>
        <v>33.254999999999995</v>
      </c>
      <c r="V202">
        <f t="shared" si="106"/>
        <v>5.1749999999999998</v>
      </c>
      <c r="Y202" s="9"/>
      <c r="Z202">
        <f>(0.5*($E202-$E201))+(0.5*($E203-$E202))</f>
        <v>10</v>
      </c>
      <c r="AA202">
        <f t="shared" si="108"/>
        <v>19.265000000000001</v>
      </c>
      <c r="AB202">
        <f t="shared" si="109"/>
        <v>33.254999999999995</v>
      </c>
      <c r="AC202">
        <f t="shared" si="107"/>
        <v>5.1749999999999998</v>
      </c>
      <c r="AF202" s="9"/>
    </row>
    <row r="203" spans="1:34" x14ac:dyDescent="0.2">
      <c r="D203" s="17">
        <v>260865</v>
      </c>
      <c r="E203">
        <v>30</v>
      </c>
      <c r="F203" s="16">
        <v>0.55428651162790699</v>
      </c>
      <c r="G203" s="13">
        <v>0.31161597383720918</v>
      </c>
      <c r="I203" s="3"/>
      <c r="J203" s="24"/>
      <c r="K203" s="22"/>
      <c r="M203" s="46"/>
      <c r="N203" s="16"/>
      <c r="O203" s="50"/>
      <c r="P203" s="3">
        <v>1.8005</v>
      </c>
      <c r="Q203" s="3">
        <v>3.0914999999999999</v>
      </c>
      <c r="R203" s="3">
        <v>0.49099999999999999</v>
      </c>
      <c r="S203">
        <f t="shared" si="110"/>
        <v>10</v>
      </c>
      <c r="T203">
        <f t="shared" si="104"/>
        <v>18.004999999999999</v>
      </c>
      <c r="U203">
        <f t="shared" si="105"/>
        <v>30.914999999999999</v>
      </c>
      <c r="V203">
        <f t="shared" si="106"/>
        <v>4.91</v>
      </c>
      <c r="Y203" s="9"/>
      <c r="Z203">
        <f>(0.5*($E203-$E202))+(0.5*($E204-$E203))</f>
        <v>10</v>
      </c>
      <c r="AA203">
        <f t="shared" si="108"/>
        <v>18.004999999999999</v>
      </c>
      <c r="AB203">
        <f t="shared" si="109"/>
        <v>30.914999999999999</v>
      </c>
      <c r="AC203">
        <f t="shared" si="107"/>
        <v>4.91</v>
      </c>
      <c r="AF203" s="9"/>
    </row>
    <row r="204" spans="1:34" x14ac:dyDescent="0.2">
      <c r="D204" s="3">
        <v>260866</v>
      </c>
      <c r="E204">
        <v>40</v>
      </c>
      <c r="F204" s="16">
        <v>0.55428651162790699</v>
      </c>
      <c r="G204" s="13">
        <v>0.28966159883720932</v>
      </c>
      <c r="I204" s="3"/>
      <c r="J204" s="24"/>
      <c r="K204" s="22"/>
      <c r="M204" s="45">
        <v>94.483268163766866</v>
      </c>
      <c r="N204" s="13">
        <v>6.51</v>
      </c>
      <c r="O204" s="45">
        <v>291</v>
      </c>
      <c r="P204" s="3">
        <v>1.89</v>
      </c>
      <c r="Q204" s="3">
        <v>3.1930000000000001</v>
      </c>
      <c r="R204" s="3">
        <v>0.52749999999999997</v>
      </c>
      <c r="S204">
        <f t="shared" si="110"/>
        <v>10</v>
      </c>
      <c r="T204">
        <f t="shared" si="104"/>
        <v>18.899999999999999</v>
      </c>
      <c r="U204">
        <f t="shared" si="105"/>
        <v>31.93</v>
      </c>
      <c r="V204">
        <f t="shared" si="106"/>
        <v>5.2749999999999995</v>
      </c>
      <c r="Y204" s="9"/>
      <c r="Z204">
        <f>(0.5*($E204-$E203))+(0.5*($E205-$E204))</f>
        <v>10</v>
      </c>
      <c r="AA204">
        <f t="shared" si="108"/>
        <v>18.899999999999999</v>
      </c>
      <c r="AB204">
        <f t="shared" si="109"/>
        <v>31.93</v>
      </c>
      <c r="AC204">
        <f t="shared" si="107"/>
        <v>5.2749999999999995</v>
      </c>
      <c r="AF204" s="9"/>
      <c r="AH204" s="3">
        <v>30.198</v>
      </c>
    </row>
    <row r="205" spans="1:34" x14ac:dyDescent="0.2">
      <c r="D205" s="17">
        <v>260867</v>
      </c>
      <c r="E205">
        <v>50</v>
      </c>
      <c r="F205" s="16">
        <v>0.48500069767441867</v>
      </c>
      <c r="G205" s="13">
        <v>0.37969155523255799</v>
      </c>
      <c r="I205" s="3"/>
      <c r="J205" s="24"/>
      <c r="K205" s="22"/>
      <c r="M205" s="46"/>
      <c r="N205" s="16"/>
      <c r="O205" s="50"/>
      <c r="P205" s="3">
        <v>1.6665000000000001</v>
      </c>
      <c r="Q205" s="3">
        <v>2.8414999999999999</v>
      </c>
      <c r="R205" s="3">
        <v>0.47450000000000003</v>
      </c>
      <c r="S205">
        <f t="shared" si="110"/>
        <v>17.5</v>
      </c>
      <c r="T205">
        <f t="shared" si="104"/>
        <v>29.16375</v>
      </c>
      <c r="U205">
        <f t="shared" si="105"/>
        <v>49.72625</v>
      </c>
      <c r="V205">
        <f t="shared" si="106"/>
        <v>8.3037500000000009</v>
      </c>
      <c r="Y205" s="9"/>
      <c r="Z205">
        <f>(0.5*($E205-$E204))</f>
        <v>5</v>
      </c>
      <c r="AA205">
        <f t="shared" si="108"/>
        <v>8.3324999999999996</v>
      </c>
      <c r="AB205">
        <f t="shared" si="109"/>
        <v>14.2075</v>
      </c>
      <c r="AC205">
        <f t="shared" si="107"/>
        <v>2.3725000000000001</v>
      </c>
      <c r="AF205" s="9"/>
    </row>
    <row r="206" spans="1:34" x14ac:dyDescent="0.2">
      <c r="D206" s="3">
        <v>260868</v>
      </c>
      <c r="E206">
        <v>75</v>
      </c>
      <c r="F206" s="16">
        <v>0.11893798449612403</v>
      </c>
      <c r="G206" s="13">
        <v>0.18463953488372095</v>
      </c>
      <c r="I206" s="3"/>
      <c r="J206" s="24"/>
      <c r="K206" s="22"/>
      <c r="M206" s="46"/>
      <c r="N206" s="16"/>
      <c r="O206" s="50"/>
      <c r="P206" s="3">
        <v>3.46</v>
      </c>
      <c r="Q206" s="3">
        <v>4.1739999999999995</v>
      </c>
      <c r="R206" s="3">
        <v>0.623</v>
      </c>
      <c r="S206">
        <f t="shared" si="110"/>
        <v>25</v>
      </c>
      <c r="T206">
        <f t="shared" si="104"/>
        <v>86.5</v>
      </c>
      <c r="U206">
        <f t="shared" si="105"/>
        <v>104.35</v>
      </c>
      <c r="V206">
        <f t="shared" si="106"/>
        <v>15.574999999999999</v>
      </c>
      <c r="Y206" s="9"/>
      <c r="Z206">
        <v>0</v>
      </c>
      <c r="AC206"/>
      <c r="AF206" s="9"/>
    </row>
    <row r="207" spans="1:34" x14ac:dyDescent="0.2">
      <c r="D207" s="17">
        <v>260869</v>
      </c>
      <c r="E207">
        <v>100</v>
      </c>
      <c r="F207" s="16">
        <v>9.5150387596899227E-2</v>
      </c>
      <c r="G207" s="13">
        <v>0.2381616279069767</v>
      </c>
      <c r="I207" s="3"/>
      <c r="J207" s="24"/>
      <c r="K207" s="22"/>
      <c r="M207" s="46"/>
      <c r="N207" s="16"/>
      <c r="O207" s="50"/>
      <c r="P207" s="3">
        <v>7.3075000000000001</v>
      </c>
      <c r="Q207" s="3">
        <v>7.1425000000000001</v>
      </c>
      <c r="R207" s="3">
        <v>0.93100000000000005</v>
      </c>
      <c r="S207">
        <f t="shared" si="110"/>
        <v>32.5</v>
      </c>
      <c r="T207">
        <f t="shared" si="104"/>
        <v>237.49375000000001</v>
      </c>
      <c r="U207">
        <f t="shared" si="105"/>
        <v>232.13124999999999</v>
      </c>
      <c r="V207">
        <f t="shared" si="106"/>
        <v>30.2575</v>
      </c>
      <c r="Y207" s="9"/>
      <c r="Z207">
        <v>0</v>
      </c>
      <c r="AC207"/>
      <c r="AF207" s="9"/>
    </row>
    <row r="208" spans="1:34" x14ac:dyDescent="0.2">
      <c r="D208" s="3">
        <v>260870</v>
      </c>
      <c r="E208">
        <v>140</v>
      </c>
      <c r="F208" s="16">
        <v>4.477038759689924E-2</v>
      </c>
      <c r="G208" s="13">
        <v>0.13934162790697674</v>
      </c>
      <c r="I208" s="3"/>
      <c r="J208" s="24"/>
      <c r="K208" s="22"/>
      <c r="M208" s="45">
        <v>76.887445804809204</v>
      </c>
      <c r="N208" s="13">
        <v>5.8795000000000002</v>
      </c>
      <c r="O208" s="45">
        <v>262.5</v>
      </c>
      <c r="P208" s="3">
        <v>10.039999999999999</v>
      </c>
      <c r="Q208" s="3">
        <v>10.818</v>
      </c>
      <c r="R208" s="3">
        <v>1.2130000000000001</v>
      </c>
      <c r="S208">
        <f>(0.5*($E208-$E207))</f>
        <v>20</v>
      </c>
      <c r="T208">
        <f t="shared" si="104"/>
        <v>200.79999999999998</v>
      </c>
      <c r="U208">
        <f t="shared" si="105"/>
        <v>216.35999999999999</v>
      </c>
      <c r="V208">
        <f t="shared" si="106"/>
        <v>24.26</v>
      </c>
      <c r="Y208" s="9"/>
      <c r="Z208">
        <v>0</v>
      </c>
      <c r="AC208"/>
      <c r="AF208" s="9"/>
      <c r="AH208" s="3">
        <v>32.555</v>
      </c>
    </row>
    <row r="209" spans="1:34" x14ac:dyDescent="0.2">
      <c r="A209" s="6">
        <v>38337</v>
      </c>
      <c r="B209" s="14">
        <v>143845</v>
      </c>
      <c r="C209" s="1" t="s">
        <v>114</v>
      </c>
      <c r="D209" s="17">
        <v>260871</v>
      </c>
      <c r="E209">
        <v>1</v>
      </c>
      <c r="F209" s="16">
        <v>0.54116782945736452</v>
      </c>
      <c r="G209" s="13">
        <v>0.29740988372093002</v>
      </c>
      <c r="H209" s="16">
        <v>22.967874534883723</v>
      </c>
      <c r="I209" s="19">
        <v>29.880057296511627</v>
      </c>
      <c r="J209" s="19">
        <v>17.827028682170546</v>
      </c>
      <c r="K209" s="19">
        <v>15.720741715116276</v>
      </c>
      <c r="L209" s="24">
        <v>351</v>
      </c>
      <c r="M209" s="45">
        <v>95.292837447151584</v>
      </c>
      <c r="N209" s="13">
        <v>7.0369999999999999</v>
      </c>
      <c r="O209" s="45">
        <v>314.5</v>
      </c>
      <c r="P209" s="3">
        <v>3.9619999999999997</v>
      </c>
      <c r="Q209" s="3">
        <v>5.2784999999999993</v>
      </c>
      <c r="R209" s="3">
        <v>0.747</v>
      </c>
      <c r="S209">
        <f>($E209)+(0.5*($E210-$E209))</f>
        <v>3</v>
      </c>
      <c r="T209">
        <f t="shared" si="104"/>
        <v>11.885999999999999</v>
      </c>
      <c r="U209">
        <f t="shared" si="105"/>
        <v>15.835499999999998</v>
      </c>
      <c r="V209">
        <f t="shared" si="106"/>
        <v>2.2410000000000001</v>
      </c>
      <c r="W209" s="9">
        <f>SUM(T209:T218)</f>
        <v>876.02075000000002</v>
      </c>
      <c r="X209" s="9">
        <f>SUM(U209:U218)</f>
        <v>976.64724999999999</v>
      </c>
      <c r="Y209" s="9">
        <f>SUM(V209:V218)</f>
        <v>124.11375000000001</v>
      </c>
      <c r="Z209">
        <f>($E209)+(0.5*($E210-$E209))</f>
        <v>3</v>
      </c>
      <c r="AA209">
        <f>($Z209*P209)</f>
        <v>11.885999999999999</v>
      </c>
      <c r="AB209">
        <f>($Z209*Q209)</f>
        <v>15.835499999999998</v>
      </c>
      <c r="AC209">
        <f t="shared" ref="AC209:AC215" si="111">($Z209*R209)</f>
        <v>2.2410000000000001</v>
      </c>
      <c r="AD209" s="9">
        <f>SUM(AA209:AA215)</f>
        <v>191.34449999999998</v>
      </c>
      <c r="AE209" s="9">
        <f>SUM(AB209:AB215)</f>
        <v>240.33975000000001</v>
      </c>
      <c r="AF209" s="9">
        <f>SUM(AC209:AC215)</f>
        <v>36.018750000000004</v>
      </c>
      <c r="AH209" s="3">
        <v>30.74</v>
      </c>
    </row>
    <row r="210" spans="1:34" x14ac:dyDescent="0.2">
      <c r="D210" s="3">
        <v>260872</v>
      </c>
      <c r="E210">
        <v>5</v>
      </c>
      <c r="F210" s="16">
        <v>0.52332713178294588</v>
      </c>
      <c r="G210" s="13">
        <v>0.2998639534883718</v>
      </c>
      <c r="H210" s="16"/>
      <c r="I210" s="19"/>
      <c r="K210" s="19"/>
      <c r="M210" s="45"/>
      <c r="N210" s="13"/>
      <c r="O210" s="45"/>
      <c r="P210" s="3">
        <v>4.0030000000000001</v>
      </c>
      <c r="Q210" s="3">
        <v>5.1564999999999994</v>
      </c>
      <c r="R210" s="3">
        <v>0.73449999999999993</v>
      </c>
      <c r="S210">
        <f>(0.5*($E210-$E209))+(0.5*($E211-$E210))</f>
        <v>4.5</v>
      </c>
      <c r="T210">
        <f t="shared" si="104"/>
        <v>18.013500000000001</v>
      </c>
      <c r="U210">
        <f t="shared" si="105"/>
        <v>23.204249999999998</v>
      </c>
      <c r="V210">
        <f t="shared" si="106"/>
        <v>3.3052499999999996</v>
      </c>
      <c r="Y210" s="9"/>
      <c r="Z210">
        <f>(0.5*($E210-$E209))+(0.5*($E211-$E210))</f>
        <v>4.5</v>
      </c>
      <c r="AA210">
        <f t="shared" ref="AA210:AA215" si="112">($Z210*P210)</f>
        <v>18.013500000000001</v>
      </c>
      <c r="AB210">
        <f t="shared" ref="AB210:AB215" si="113">($Z210*Q210)</f>
        <v>23.204249999999998</v>
      </c>
      <c r="AC210">
        <f t="shared" si="111"/>
        <v>3.3052499999999996</v>
      </c>
      <c r="AF210" s="9"/>
    </row>
    <row r="211" spans="1:34" x14ac:dyDescent="0.2">
      <c r="D211" s="17">
        <v>260873</v>
      </c>
      <c r="E211">
        <v>10</v>
      </c>
      <c r="F211" s="16">
        <v>0.51143333333333341</v>
      </c>
      <c r="G211" s="13">
        <v>0.33416249999999992</v>
      </c>
      <c r="M211" s="46"/>
      <c r="N211" s="16"/>
      <c r="O211" s="50"/>
      <c r="P211" s="3">
        <v>3.89</v>
      </c>
      <c r="Q211" s="3">
        <v>5.1590000000000007</v>
      </c>
      <c r="R211" s="3">
        <v>0.72699999999999998</v>
      </c>
      <c r="S211">
        <f t="shared" ref="S211:S217" si="114">(0.5*($E211-$E210))+(0.5*($E212-$E211))</f>
        <v>7.5</v>
      </c>
      <c r="T211">
        <f t="shared" si="104"/>
        <v>29.175000000000001</v>
      </c>
      <c r="U211">
        <f t="shared" si="105"/>
        <v>38.692500000000003</v>
      </c>
      <c r="V211">
        <f t="shared" si="106"/>
        <v>5.4524999999999997</v>
      </c>
      <c r="Y211" s="9"/>
      <c r="Z211">
        <f>(0.5*($E211-$E210))+(0.5*($E212-$E211))</f>
        <v>7.5</v>
      </c>
      <c r="AA211">
        <f t="shared" si="112"/>
        <v>29.175000000000001</v>
      </c>
      <c r="AB211">
        <f t="shared" si="113"/>
        <v>38.692500000000003</v>
      </c>
      <c r="AC211">
        <f t="shared" si="111"/>
        <v>5.4524999999999997</v>
      </c>
      <c r="AF211" s="9"/>
    </row>
    <row r="212" spans="1:34" x14ac:dyDescent="0.2">
      <c r="D212" s="3">
        <v>260874</v>
      </c>
      <c r="E212">
        <v>20</v>
      </c>
      <c r="F212" s="16">
        <v>0.44007054263565903</v>
      </c>
      <c r="G212" s="13">
        <v>0.32890377906976725</v>
      </c>
      <c r="M212" s="45"/>
      <c r="N212" s="13"/>
      <c r="O212" s="45"/>
      <c r="P212" s="3">
        <v>3.9350000000000001</v>
      </c>
      <c r="Q212" s="3">
        <v>5.1385000000000005</v>
      </c>
      <c r="R212" s="3">
        <v>0.72199999999999998</v>
      </c>
      <c r="S212">
        <f t="shared" si="114"/>
        <v>10</v>
      </c>
      <c r="T212">
        <f t="shared" si="104"/>
        <v>39.35</v>
      </c>
      <c r="U212">
        <f t="shared" si="105"/>
        <v>51.385000000000005</v>
      </c>
      <c r="V212">
        <f t="shared" si="106"/>
        <v>7.22</v>
      </c>
      <c r="Y212" s="9"/>
      <c r="Z212">
        <f>(0.5*($E212-$E211))+(0.5*($E213-$E212))</f>
        <v>10</v>
      </c>
      <c r="AA212">
        <f t="shared" si="112"/>
        <v>39.35</v>
      </c>
      <c r="AB212">
        <f t="shared" si="113"/>
        <v>51.385000000000005</v>
      </c>
      <c r="AC212">
        <f t="shared" si="111"/>
        <v>7.22</v>
      </c>
      <c r="AF212" s="9"/>
    </row>
    <row r="213" spans="1:34" x14ac:dyDescent="0.2">
      <c r="D213" s="17">
        <v>260875</v>
      </c>
      <c r="E213">
        <v>30</v>
      </c>
      <c r="F213" s="16">
        <v>0.32113255813953484</v>
      </c>
      <c r="G213" s="13">
        <v>0.3251642441860465</v>
      </c>
      <c r="H213" s="16"/>
      <c r="M213" s="46"/>
      <c r="N213" s="16"/>
      <c r="O213" s="50"/>
      <c r="P213" s="3">
        <v>3.5244999999999997</v>
      </c>
      <c r="Q213" s="3">
        <v>4.3505000000000003</v>
      </c>
      <c r="R213" s="3">
        <v>0.71449999999999991</v>
      </c>
      <c r="S213">
        <f t="shared" si="114"/>
        <v>10</v>
      </c>
      <c r="T213">
        <f t="shared" si="104"/>
        <v>35.244999999999997</v>
      </c>
      <c r="U213">
        <f t="shared" si="105"/>
        <v>43.505000000000003</v>
      </c>
      <c r="V213">
        <f t="shared" si="106"/>
        <v>7.1449999999999996</v>
      </c>
      <c r="Y213" s="9"/>
      <c r="Z213">
        <f>(0.5*($E213-$E212))+(0.5*($E214-$E213))</f>
        <v>10</v>
      </c>
      <c r="AA213">
        <f t="shared" si="112"/>
        <v>35.244999999999997</v>
      </c>
      <c r="AB213">
        <f t="shared" si="113"/>
        <v>43.505000000000003</v>
      </c>
      <c r="AC213">
        <f t="shared" si="111"/>
        <v>7.1449999999999996</v>
      </c>
      <c r="AF213" s="9"/>
    </row>
    <row r="214" spans="1:34" x14ac:dyDescent="0.2">
      <c r="D214" s="3">
        <v>260876</v>
      </c>
      <c r="E214">
        <v>40</v>
      </c>
      <c r="F214" s="16">
        <v>0.20219457364341087</v>
      </c>
      <c r="G214" s="13">
        <v>0.34403720930232562</v>
      </c>
      <c r="H214" s="16"/>
      <c r="M214" s="45">
        <v>94.687633215671212</v>
      </c>
      <c r="N214" s="13">
        <v>6.8559999999999999</v>
      </c>
      <c r="O214" s="45">
        <v>306.5</v>
      </c>
      <c r="P214" s="3">
        <v>3.1665000000000001</v>
      </c>
      <c r="Q214" s="3">
        <v>3.9660000000000002</v>
      </c>
      <c r="R214" s="3">
        <v>0.66949999999999998</v>
      </c>
      <c r="S214">
        <f t="shared" si="114"/>
        <v>10</v>
      </c>
      <c r="T214">
        <f t="shared" si="104"/>
        <v>31.664999999999999</v>
      </c>
      <c r="U214">
        <f t="shared" si="105"/>
        <v>39.660000000000004</v>
      </c>
      <c r="V214">
        <f t="shared" si="106"/>
        <v>6.6950000000000003</v>
      </c>
      <c r="Y214" s="9"/>
      <c r="Z214">
        <f>(0.5*($E214-$E213))+(0.5*($E215-$E214))</f>
        <v>10</v>
      </c>
      <c r="AA214">
        <f t="shared" si="112"/>
        <v>31.664999999999999</v>
      </c>
      <c r="AB214">
        <f t="shared" si="113"/>
        <v>39.660000000000004</v>
      </c>
      <c r="AC214">
        <f t="shared" si="111"/>
        <v>6.6950000000000003</v>
      </c>
      <c r="AF214" s="9"/>
      <c r="AH214" s="3">
        <v>31.332000000000001</v>
      </c>
    </row>
    <row r="215" spans="1:34" x14ac:dyDescent="0.2">
      <c r="D215" s="17">
        <v>260877</v>
      </c>
      <c r="E215">
        <v>50</v>
      </c>
      <c r="F215" s="16">
        <v>7.576527131782948E-2</v>
      </c>
      <c r="G215" s="13">
        <v>0.19837063953488374</v>
      </c>
      <c r="H215" s="16"/>
      <c r="M215" s="46"/>
      <c r="N215" s="31"/>
      <c r="O215" s="63"/>
      <c r="P215" s="3">
        <v>5.202</v>
      </c>
      <c r="Q215" s="3">
        <v>5.6114999999999995</v>
      </c>
      <c r="R215" s="3">
        <v>0.79200000000000004</v>
      </c>
      <c r="S215">
        <f t="shared" si="114"/>
        <v>17.5</v>
      </c>
      <c r="T215">
        <f t="shared" si="104"/>
        <v>91.034999999999997</v>
      </c>
      <c r="U215">
        <f t="shared" si="105"/>
        <v>98.201249999999987</v>
      </c>
      <c r="V215">
        <f t="shared" si="106"/>
        <v>13.860000000000001</v>
      </c>
      <c r="Y215" s="9"/>
      <c r="Z215">
        <f>(0.5*($E215-$E214))</f>
        <v>5</v>
      </c>
      <c r="AA215">
        <f t="shared" si="112"/>
        <v>26.009999999999998</v>
      </c>
      <c r="AB215">
        <f t="shared" si="113"/>
        <v>28.057499999999997</v>
      </c>
      <c r="AC215">
        <f t="shared" si="111"/>
        <v>3.96</v>
      </c>
      <c r="AF215" s="9"/>
    </row>
    <row r="216" spans="1:34" x14ac:dyDescent="0.2">
      <c r="D216" s="3">
        <v>260878</v>
      </c>
      <c r="E216">
        <v>75</v>
      </c>
      <c r="F216" s="16">
        <v>6.0267829457364343E-2</v>
      </c>
      <c r="G216" s="13">
        <v>0.15903488372093025</v>
      </c>
      <c r="H216" s="16"/>
      <c r="M216" s="46"/>
      <c r="N216" s="31"/>
      <c r="O216" s="63"/>
      <c r="P216" s="3">
        <v>5.8685</v>
      </c>
      <c r="Q216" s="3">
        <v>6.1035000000000004</v>
      </c>
      <c r="R216" s="3">
        <v>0.85299999999999998</v>
      </c>
      <c r="S216">
        <f t="shared" si="114"/>
        <v>25</v>
      </c>
      <c r="T216">
        <f t="shared" si="104"/>
        <v>146.71250000000001</v>
      </c>
      <c r="U216">
        <f t="shared" si="105"/>
        <v>152.58750000000001</v>
      </c>
      <c r="V216">
        <f t="shared" si="106"/>
        <v>21.324999999999999</v>
      </c>
      <c r="Y216" s="9"/>
      <c r="Z216">
        <v>0</v>
      </c>
      <c r="AC216"/>
      <c r="AF216" s="9"/>
    </row>
    <row r="217" spans="1:34" x14ac:dyDescent="0.2">
      <c r="D217" s="17">
        <v>260879</v>
      </c>
      <c r="E217">
        <v>100</v>
      </c>
      <c r="F217" s="16">
        <v>5.4068852713178295E-2</v>
      </c>
      <c r="G217" s="13">
        <v>0.15770508139534883</v>
      </c>
      <c r="H217" s="16"/>
      <c r="M217" s="46"/>
      <c r="N217" s="31"/>
      <c r="O217" s="63"/>
      <c r="P217" s="3">
        <v>7.7175000000000002</v>
      </c>
      <c r="Q217" s="3">
        <v>8.224499999999999</v>
      </c>
      <c r="R217" s="3">
        <v>0.98799999999999999</v>
      </c>
      <c r="S217">
        <f t="shared" si="114"/>
        <v>32.5</v>
      </c>
      <c r="T217">
        <f t="shared" si="104"/>
        <v>250.81874999999999</v>
      </c>
      <c r="U217">
        <f t="shared" si="105"/>
        <v>267.29624999999999</v>
      </c>
      <c r="V217">
        <f t="shared" si="106"/>
        <v>32.11</v>
      </c>
      <c r="Y217" s="9"/>
      <c r="Z217">
        <v>0</v>
      </c>
      <c r="AC217"/>
      <c r="AF217" s="9"/>
    </row>
    <row r="218" spans="1:34" x14ac:dyDescent="0.2">
      <c r="D218" s="3">
        <v>260880</v>
      </c>
      <c r="E218" s="30">
        <v>140</v>
      </c>
      <c r="F218" s="16">
        <v>4.6492325581395356E-2</v>
      </c>
      <c r="G218" s="13">
        <v>0.12891976744186046</v>
      </c>
      <c r="H218" s="16"/>
      <c r="M218" s="45">
        <v>74.082509750760806</v>
      </c>
      <c r="N218" s="13">
        <v>5.5235000000000003</v>
      </c>
      <c r="O218" s="45">
        <v>246.5</v>
      </c>
      <c r="P218" s="3">
        <v>11.106</v>
      </c>
      <c r="Q218" s="3">
        <v>12.314</v>
      </c>
      <c r="R218" s="3">
        <v>1.238</v>
      </c>
      <c r="S218">
        <f>(0.5*($E218-$E217))</f>
        <v>20</v>
      </c>
      <c r="T218">
        <f t="shared" si="104"/>
        <v>222.12</v>
      </c>
      <c r="U218">
        <f t="shared" si="105"/>
        <v>246.28</v>
      </c>
      <c r="V218">
        <f t="shared" si="106"/>
        <v>24.759999999999998</v>
      </c>
      <c r="Y218" s="9"/>
      <c r="Z218">
        <v>0</v>
      </c>
      <c r="AC218"/>
      <c r="AF218" s="9"/>
      <c r="AH218" s="3">
        <v>32.831000000000003</v>
      </c>
    </row>
    <row r="219" spans="1:34" x14ac:dyDescent="0.2">
      <c r="A219" s="8"/>
      <c r="H219" s="16"/>
      <c r="I219" s="13"/>
      <c r="J219" s="16"/>
      <c r="K219" s="13"/>
      <c r="R219" s="16"/>
      <c r="V219"/>
      <c r="Y219" s="9"/>
      <c r="AC219"/>
      <c r="AF219" s="9"/>
    </row>
    <row r="220" spans="1:34" x14ac:dyDescent="0.2">
      <c r="H220" s="16"/>
      <c r="I220" s="13"/>
      <c r="J220" s="16"/>
      <c r="K220" s="13"/>
      <c r="M220" s="22"/>
      <c r="R220" s="16"/>
      <c r="V220"/>
      <c r="Y220" s="9"/>
      <c r="AC220"/>
      <c r="AF220" s="9"/>
    </row>
    <row r="221" spans="1:34" x14ac:dyDescent="0.2">
      <c r="H221" s="16"/>
      <c r="I221" s="13"/>
      <c r="J221" s="16"/>
      <c r="K221" s="13"/>
      <c r="M221" s="22"/>
      <c r="R221" s="16"/>
      <c r="V221"/>
      <c r="Y221" s="9"/>
      <c r="AC221"/>
      <c r="AF221" s="9"/>
    </row>
    <row r="222" spans="1:34" x14ac:dyDescent="0.2">
      <c r="D222" s="22"/>
      <c r="H222" s="16"/>
      <c r="J222" s="16"/>
      <c r="K222" s="13"/>
      <c r="M222" s="22"/>
      <c r="R222" s="16"/>
      <c r="V222"/>
      <c r="Y222" s="9"/>
      <c r="AC222"/>
      <c r="AF222" s="9"/>
    </row>
    <row r="223" spans="1:34" x14ac:dyDescent="0.2">
      <c r="A223" s="28"/>
      <c r="B223" s="23"/>
      <c r="C223" s="29"/>
      <c r="D223" s="22"/>
      <c r="E223" s="22"/>
      <c r="G223" s="16"/>
      <c r="H223" s="16"/>
      <c r="J223" s="16"/>
      <c r="K223" s="16"/>
      <c r="L223" s="22"/>
      <c r="M223" s="22"/>
      <c r="R223" s="16"/>
      <c r="V223"/>
      <c r="Y223" s="9"/>
      <c r="AC223"/>
      <c r="AF223" s="9"/>
    </row>
    <row r="224" spans="1:34" x14ac:dyDescent="0.2">
      <c r="D224" s="17"/>
      <c r="G224" s="13"/>
      <c r="H224" s="16"/>
      <c r="I224" s="19"/>
      <c r="J224" s="19"/>
      <c r="K224" s="19"/>
      <c r="M224" s="45"/>
      <c r="N224" s="13"/>
      <c r="O224" s="45"/>
      <c r="P224" s="3"/>
      <c r="Q224" s="3"/>
      <c r="R224" s="3"/>
      <c r="V224"/>
      <c r="Y224" s="9"/>
      <c r="AC224"/>
      <c r="AF224" s="9"/>
    </row>
    <row r="225" spans="4:35" x14ac:dyDescent="0.2">
      <c r="G225" s="13"/>
      <c r="H225" s="16"/>
      <c r="I225" s="19"/>
      <c r="K225" s="19"/>
      <c r="M225" s="45"/>
      <c r="N225" s="13"/>
      <c r="O225" s="45"/>
      <c r="P225" s="3"/>
      <c r="Q225" s="3"/>
      <c r="R225" s="3"/>
      <c r="V225"/>
      <c r="Y225" s="9"/>
      <c r="AC225"/>
      <c r="AF225" s="9"/>
    </row>
    <row r="226" spans="4:35" x14ac:dyDescent="0.2">
      <c r="D226" s="17"/>
      <c r="G226" s="13"/>
      <c r="M226" s="46"/>
      <c r="N226" s="16"/>
      <c r="O226" s="50"/>
      <c r="P226" s="3"/>
      <c r="Q226" s="3"/>
      <c r="R226" s="3"/>
      <c r="V226"/>
      <c r="Y226" s="9"/>
      <c r="AC226"/>
      <c r="AF226" s="9"/>
    </row>
    <row r="227" spans="4:35" x14ac:dyDescent="0.2">
      <c r="G227" s="13"/>
      <c r="M227" s="45"/>
      <c r="N227" s="13"/>
      <c r="O227" s="45"/>
      <c r="P227" s="3"/>
      <c r="Q227" s="3"/>
      <c r="R227" s="3"/>
      <c r="V227"/>
      <c r="Y227" s="9"/>
      <c r="AC227"/>
      <c r="AF227" s="9"/>
    </row>
    <row r="228" spans="4:35" x14ac:dyDescent="0.2">
      <c r="D228" s="17"/>
      <c r="G228" s="13"/>
      <c r="H228" s="16"/>
      <c r="M228" s="46"/>
      <c r="N228" s="16"/>
      <c r="O228" s="50"/>
      <c r="P228" s="3"/>
      <c r="Q228" s="3"/>
      <c r="R228" s="3"/>
      <c r="V228"/>
      <c r="Y228" s="9"/>
      <c r="AC228"/>
      <c r="AF228" s="9"/>
    </row>
    <row r="229" spans="4:35" x14ac:dyDescent="0.2">
      <c r="G229" s="13"/>
      <c r="H229" s="16"/>
      <c r="M229" s="45"/>
      <c r="N229" s="13"/>
      <c r="O229" s="45"/>
      <c r="P229" s="3"/>
      <c r="Q229" s="3"/>
      <c r="R229" s="3"/>
      <c r="V229"/>
      <c r="Y229" s="9"/>
      <c r="AC229"/>
      <c r="AF229" s="9"/>
    </row>
    <row r="230" spans="4:35" x14ac:dyDescent="0.2">
      <c r="D230" s="17"/>
      <c r="G230" s="13"/>
      <c r="H230" s="16"/>
      <c r="M230" s="46"/>
      <c r="N230" s="31"/>
      <c r="O230" s="63"/>
      <c r="P230" s="3"/>
      <c r="Q230" s="3"/>
      <c r="R230" s="3"/>
      <c r="V230"/>
      <c r="Y230" s="9"/>
      <c r="AC230"/>
      <c r="AF230" s="9"/>
    </row>
    <row r="231" spans="4:35" x14ac:dyDescent="0.2">
      <c r="G231" s="13"/>
      <c r="H231" s="16"/>
      <c r="M231" s="46"/>
      <c r="N231" s="31"/>
      <c r="O231" s="63"/>
      <c r="P231" s="3"/>
      <c r="Q231" s="3"/>
      <c r="R231" s="3"/>
      <c r="V231"/>
      <c r="Y231" s="9"/>
      <c r="AC231"/>
      <c r="AF231" s="9"/>
      <c r="AI231" s="31"/>
    </row>
    <row r="232" spans="4:35" x14ac:dyDescent="0.2">
      <c r="D232" s="17"/>
      <c r="G232" s="13"/>
      <c r="H232" s="16"/>
      <c r="M232" s="46"/>
      <c r="N232" s="31"/>
      <c r="O232" s="63"/>
      <c r="P232" s="3"/>
      <c r="Q232" s="3"/>
      <c r="R232" s="3"/>
      <c r="V232"/>
      <c r="Y232" s="9"/>
      <c r="AC232"/>
      <c r="AF232" s="9"/>
      <c r="AI232" s="31"/>
    </row>
    <row r="233" spans="4:35" x14ac:dyDescent="0.2">
      <c r="E233" s="30"/>
      <c r="G233" s="13"/>
      <c r="H233" s="16"/>
      <c r="M233" s="45"/>
      <c r="N233" s="13"/>
      <c r="O233" s="45"/>
      <c r="P233" s="3"/>
      <c r="Q233" s="3"/>
      <c r="R233" s="3"/>
      <c r="V233"/>
      <c r="Y233" s="9"/>
      <c r="AC233"/>
      <c r="AF233" s="9"/>
      <c r="AI233" s="31"/>
    </row>
    <row r="234" spans="4:35" x14ac:dyDescent="0.2">
      <c r="F234" s="31"/>
      <c r="G234" s="32"/>
      <c r="H234" s="16"/>
      <c r="L234" s="31"/>
      <c r="M234" s="31"/>
      <c r="R234" s="16"/>
      <c r="V234"/>
      <c r="Y234" s="9"/>
      <c r="AC234"/>
      <c r="AF234" s="9"/>
      <c r="AI234" s="31"/>
    </row>
    <row r="235" spans="4:35" x14ac:dyDescent="0.2">
      <c r="F235" s="31"/>
      <c r="G235" s="32"/>
      <c r="H235" s="16"/>
      <c r="L235" s="31"/>
      <c r="M235" s="31"/>
      <c r="N235" s="31"/>
      <c r="O235" s="31"/>
      <c r="R235" s="16"/>
      <c r="V235"/>
      <c r="Y235" s="9"/>
      <c r="AC235"/>
      <c r="AF235" s="9"/>
      <c r="AI235" s="31"/>
    </row>
    <row r="236" spans="4:35" x14ac:dyDescent="0.2">
      <c r="F236" s="31"/>
      <c r="G236" s="32"/>
      <c r="H236" s="16"/>
      <c r="L236" s="31"/>
      <c r="M236" s="31"/>
      <c r="N236" s="31"/>
      <c r="O236" s="31"/>
      <c r="R236" s="16"/>
      <c r="V236"/>
      <c r="Y236" s="9"/>
      <c r="AC236"/>
      <c r="AF236" s="9"/>
      <c r="AI236" s="31"/>
    </row>
    <row r="237" spans="4:35" x14ac:dyDescent="0.2">
      <c r="F237" s="31"/>
      <c r="G237" s="32"/>
      <c r="H237" s="16"/>
      <c r="L237" s="31"/>
      <c r="M237" s="31"/>
      <c r="N237" s="31"/>
      <c r="O237" s="31"/>
      <c r="R237" s="16"/>
      <c r="V237"/>
      <c r="Y237" s="9"/>
      <c r="AC237"/>
      <c r="AF237" s="9"/>
      <c r="AI237" s="31"/>
    </row>
    <row r="238" spans="4:35" x14ac:dyDescent="0.2">
      <c r="F238" s="31"/>
      <c r="G238" s="32"/>
      <c r="H238" s="16"/>
      <c r="L238" s="31"/>
      <c r="M238" s="31"/>
      <c r="N238" s="31"/>
      <c r="O238" s="31"/>
      <c r="R238" s="16"/>
      <c r="V238"/>
      <c r="Y238" s="9"/>
      <c r="AC238"/>
      <c r="AF238" s="9"/>
      <c r="AI238" s="31"/>
    </row>
    <row r="239" spans="4:35" x14ac:dyDescent="0.2">
      <c r="H239" s="16"/>
      <c r="I239" s="19"/>
      <c r="J239" s="16"/>
      <c r="K239" s="19"/>
      <c r="L239" s="33"/>
      <c r="M239" s="33"/>
      <c r="N239" s="31"/>
      <c r="O239" s="31"/>
      <c r="R239" s="16"/>
      <c r="V239"/>
      <c r="Y239" s="9"/>
      <c r="AC239"/>
      <c r="AF239" s="9"/>
      <c r="AI239" s="33"/>
    </row>
    <row r="240" spans="4:35" x14ac:dyDescent="0.2">
      <c r="H240" s="16"/>
      <c r="I240" s="19"/>
      <c r="L240" s="31"/>
      <c r="M240" s="31"/>
      <c r="N240" s="31"/>
      <c r="O240" s="31"/>
      <c r="R240" s="16"/>
      <c r="V240"/>
      <c r="Y240" s="9"/>
      <c r="AC240"/>
      <c r="AF240" s="9"/>
      <c r="AI240" s="31"/>
    </row>
    <row r="241" spans="7:35" x14ac:dyDescent="0.2">
      <c r="L241" s="31"/>
      <c r="M241" s="31"/>
      <c r="R241" s="16"/>
      <c r="V241"/>
      <c r="Y241" s="9"/>
      <c r="AC241"/>
      <c r="AF241" s="9"/>
      <c r="AI241" s="31"/>
    </row>
    <row r="242" spans="7:35" x14ac:dyDescent="0.2">
      <c r="H242" s="16"/>
      <c r="L242" s="31"/>
      <c r="M242" s="31"/>
      <c r="N242" s="31"/>
      <c r="O242" s="31"/>
      <c r="R242" s="16"/>
      <c r="V242"/>
      <c r="Y242" s="9"/>
      <c r="AC242"/>
      <c r="AF242" s="9"/>
      <c r="AI242" s="31"/>
    </row>
    <row r="243" spans="7:35" x14ac:dyDescent="0.2">
      <c r="H243" s="16"/>
      <c r="L243" s="31"/>
      <c r="M243" s="31"/>
      <c r="N243" s="31"/>
      <c r="O243" s="31"/>
      <c r="R243" s="16"/>
      <c r="V243"/>
      <c r="Y243" s="9"/>
      <c r="AC243"/>
      <c r="AF243" s="9"/>
      <c r="AI243" s="31"/>
    </row>
    <row r="244" spans="7:35" x14ac:dyDescent="0.2">
      <c r="H244" s="16"/>
      <c r="L244" s="31"/>
      <c r="M244" s="31"/>
      <c r="N244" s="31"/>
      <c r="O244" s="31"/>
      <c r="R244" s="16"/>
      <c r="V244"/>
      <c r="Y244" s="9"/>
      <c r="AC244"/>
      <c r="AF244" s="9"/>
      <c r="AI244" s="31"/>
    </row>
    <row r="245" spans="7:35" x14ac:dyDescent="0.2">
      <c r="H245" s="16"/>
      <c r="R245" s="16"/>
      <c r="V245"/>
      <c r="Y245" s="9"/>
      <c r="AC245"/>
      <c r="AF245" s="9"/>
    </row>
    <row r="246" spans="7:35" x14ac:dyDescent="0.2">
      <c r="H246" s="16"/>
      <c r="R246" s="16"/>
      <c r="V246"/>
      <c r="Y246" s="9"/>
      <c r="AC246"/>
      <c r="AF246" s="9"/>
    </row>
    <row r="247" spans="7:35" x14ac:dyDescent="0.2">
      <c r="H247" s="16"/>
      <c r="R247" s="16"/>
      <c r="V247"/>
      <c r="Y247" s="9"/>
      <c r="AC247"/>
      <c r="AF247" s="9"/>
    </row>
    <row r="248" spans="7:35" x14ac:dyDescent="0.2">
      <c r="H248" s="16"/>
      <c r="R248" s="16"/>
      <c r="V248"/>
      <c r="Y248" s="9"/>
      <c r="AC248"/>
      <c r="AF248" s="9"/>
    </row>
    <row r="249" spans="7:35" x14ac:dyDescent="0.2">
      <c r="H249" s="16"/>
      <c r="R249" s="16"/>
      <c r="V249"/>
      <c r="Y249" s="9"/>
      <c r="AC249"/>
      <c r="AF249" s="9"/>
    </row>
    <row r="250" spans="7:35" x14ac:dyDescent="0.2">
      <c r="G250" s="13"/>
      <c r="H250" s="16"/>
      <c r="I250" s="19"/>
      <c r="J250" s="16"/>
      <c r="K250" s="19"/>
      <c r="R250" s="16"/>
      <c r="V250"/>
      <c r="Y250" s="9"/>
      <c r="AC250"/>
      <c r="AF250" s="9"/>
    </row>
    <row r="251" spans="7:35" x14ac:dyDescent="0.2">
      <c r="G251" s="13"/>
      <c r="H251" s="16"/>
      <c r="R251" s="16"/>
      <c r="V251"/>
      <c r="Y251" s="9"/>
      <c r="AC251"/>
      <c r="AF251" s="9"/>
    </row>
    <row r="252" spans="7:35" x14ac:dyDescent="0.2">
      <c r="G252" s="13"/>
      <c r="R252" s="16"/>
      <c r="V252"/>
      <c r="Y252" s="9"/>
      <c r="AC252"/>
      <c r="AF252" s="9"/>
    </row>
    <row r="253" spans="7:35" x14ac:dyDescent="0.2">
      <c r="G253" s="13"/>
      <c r="H253" s="16"/>
      <c r="R253" s="16"/>
      <c r="V253"/>
      <c r="Y253" s="9"/>
      <c r="AC253"/>
      <c r="AF253" s="9"/>
    </row>
    <row r="254" spans="7:35" x14ac:dyDescent="0.2">
      <c r="G254" s="13"/>
      <c r="H254" s="16"/>
      <c r="R254" s="16"/>
      <c r="V254"/>
      <c r="Y254" s="9"/>
      <c r="AC254"/>
      <c r="AF254" s="9"/>
    </row>
    <row r="255" spans="7:35" x14ac:dyDescent="0.2">
      <c r="G255" s="13"/>
      <c r="H255" s="16"/>
      <c r="R255" s="16"/>
      <c r="V255"/>
      <c r="Y255" s="9"/>
      <c r="AC255"/>
      <c r="AF255" s="9"/>
    </row>
    <row r="256" spans="7:35" x14ac:dyDescent="0.2">
      <c r="G256" s="13"/>
      <c r="H256" s="16"/>
      <c r="R256" s="16"/>
      <c r="V256"/>
      <c r="Y256" s="9"/>
      <c r="AC256"/>
      <c r="AF256" s="9"/>
    </row>
    <row r="257" spans="7:32" x14ac:dyDescent="0.2">
      <c r="G257" s="13"/>
      <c r="H257" s="16"/>
      <c r="R257" s="16"/>
      <c r="V257"/>
      <c r="Y257" s="9"/>
      <c r="AC257"/>
      <c r="AF257" s="9"/>
    </row>
    <row r="258" spans="7:32" x14ac:dyDescent="0.2">
      <c r="G258" s="13"/>
      <c r="H258" s="16"/>
      <c r="R258" s="16"/>
      <c r="V258"/>
      <c r="Y258" s="9"/>
      <c r="AC258"/>
      <c r="AF258" s="9"/>
    </row>
    <row r="259" spans="7:32" x14ac:dyDescent="0.2">
      <c r="G259" s="13"/>
      <c r="H259" s="16"/>
      <c r="R259" s="16"/>
      <c r="V259"/>
      <c r="Y259" s="9"/>
      <c r="AC259"/>
      <c r="AF259" s="9"/>
    </row>
    <row r="260" spans="7:32" x14ac:dyDescent="0.2">
      <c r="H260" s="16"/>
      <c r="J260" s="16"/>
      <c r="R260" s="16"/>
      <c r="V260"/>
      <c r="Y260" s="9"/>
      <c r="AC260"/>
      <c r="AF260" s="9"/>
    </row>
    <row r="261" spans="7:32" x14ac:dyDescent="0.2">
      <c r="H261" s="16"/>
      <c r="R261" s="16"/>
      <c r="V261"/>
      <c r="Y261" s="9"/>
      <c r="AC261"/>
      <c r="AF261" s="9"/>
    </row>
    <row r="262" spans="7:32" x14ac:dyDescent="0.2">
      <c r="H262" s="16"/>
      <c r="R262" s="16"/>
      <c r="V262"/>
      <c r="Y262" s="9"/>
      <c r="AC262"/>
      <c r="AF262" s="9"/>
    </row>
    <row r="263" spans="7:32" x14ac:dyDescent="0.2">
      <c r="H263" s="16"/>
      <c r="R263" s="16"/>
      <c r="V263"/>
      <c r="Y263" s="9"/>
      <c r="AC263"/>
      <c r="AF263" s="9"/>
    </row>
    <row r="264" spans="7:32" x14ac:dyDescent="0.2">
      <c r="H264" s="16"/>
      <c r="R264" s="16"/>
      <c r="V264"/>
      <c r="Y264" s="9"/>
      <c r="AC264"/>
      <c r="AF264" s="9"/>
    </row>
    <row r="265" spans="7:32" x14ac:dyDescent="0.2">
      <c r="H265" s="16"/>
      <c r="R265" s="16"/>
      <c r="V265"/>
      <c r="Y265" s="9"/>
      <c r="AC265"/>
      <c r="AF265" s="9"/>
    </row>
    <row r="266" spans="7:32" x14ac:dyDescent="0.2">
      <c r="H266" s="16"/>
      <c r="R266" s="16"/>
      <c r="V266"/>
      <c r="Y266" s="9"/>
      <c r="AC266"/>
      <c r="AF266" s="9"/>
    </row>
    <row r="267" spans="7:32" x14ac:dyDescent="0.2">
      <c r="H267" s="16"/>
      <c r="R267" s="16"/>
      <c r="V267"/>
      <c r="Y267" s="9"/>
      <c r="AC267"/>
      <c r="AF267" s="9"/>
    </row>
    <row r="268" spans="7:32" x14ac:dyDescent="0.2">
      <c r="H268" s="16"/>
      <c r="R268" s="16"/>
      <c r="V268"/>
      <c r="Y268" s="9"/>
      <c r="AC268"/>
      <c r="AF268" s="9"/>
    </row>
    <row r="269" spans="7:32" x14ac:dyDescent="0.2">
      <c r="H269" s="16"/>
      <c r="R269" s="16"/>
      <c r="V269"/>
      <c r="Y269" s="9"/>
      <c r="AC269"/>
      <c r="AF269" s="9"/>
    </row>
    <row r="270" spans="7:32" x14ac:dyDescent="0.2">
      <c r="H270" s="16"/>
      <c r="R270" s="16"/>
      <c r="V270"/>
      <c r="Y270" s="9"/>
      <c r="AC270"/>
      <c r="AF270" s="9"/>
    </row>
    <row r="271" spans="7:32" x14ac:dyDescent="0.2">
      <c r="H271" s="16"/>
      <c r="R271" s="16"/>
      <c r="V271"/>
      <c r="Y271" s="9"/>
      <c r="AC271"/>
      <c r="AF271" s="9"/>
    </row>
    <row r="272" spans="7:32" x14ac:dyDescent="0.2">
      <c r="H272" s="16"/>
      <c r="R272" s="16"/>
      <c r="V272"/>
      <c r="Y272" s="9"/>
      <c r="AC272"/>
      <c r="AF272" s="9"/>
    </row>
    <row r="273" spans="8:32" x14ac:dyDescent="0.2">
      <c r="H273" s="16"/>
      <c r="R273" s="16"/>
      <c r="V273"/>
      <c r="Y273" s="9"/>
      <c r="AC273"/>
      <c r="AF273" s="9"/>
    </row>
    <row r="274" spans="8:32" x14ac:dyDescent="0.2">
      <c r="H274" s="16"/>
      <c r="R274" s="16"/>
      <c r="V274"/>
      <c r="Y274" s="9"/>
      <c r="AC274"/>
      <c r="AF274" s="9"/>
    </row>
    <row r="275" spans="8:32" x14ac:dyDescent="0.2">
      <c r="H275" s="16"/>
      <c r="R275" s="16"/>
      <c r="V275"/>
      <c r="Y275" s="9"/>
      <c r="AC275"/>
      <c r="AF275" s="9"/>
    </row>
    <row r="276" spans="8:32" x14ac:dyDescent="0.2">
      <c r="H276" s="16"/>
      <c r="R276" s="16"/>
      <c r="V276"/>
      <c r="Y276" s="9"/>
      <c r="AC276"/>
      <c r="AF276" s="9"/>
    </row>
    <row r="277" spans="8:32" x14ac:dyDescent="0.2">
      <c r="H277" s="16"/>
      <c r="R277" s="16"/>
      <c r="V277"/>
      <c r="Y277" s="9"/>
      <c r="AC277"/>
      <c r="AF277" s="9"/>
    </row>
    <row r="278" spans="8:32" x14ac:dyDescent="0.2">
      <c r="H278" s="16"/>
      <c r="R278" s="16"/>
      <c r="V278"/>
      <c r="Y278" s="9"/>
      <c r="AC278"/>
      <c r="AF278" s="9"/>
    </row>
    <row r="279" spans="8:32" x14ac:dyDescent="0.2">
      <c r="H279" s="16"/>
      <c r="R279" s="16"/>
      <c r="V279"/>
      <c r="Y279" s="9"/>
      <c r="AC279"/>
      <c r="AF279" s="9"/>
    </row>
    <row r="280" spans="8:32" x14ac:dyDescent="0.2">
      <c r="H280" s="16"/>
      <c r="R280" s="16"/>
      <c r="V280"/>
      <c r="Y280" s="9"/>
      <c r="AC280"/>
      <c r="AF280" s="9"/>
    </row>
    <row r="281" spans="8:32" x14ac:dyDescent="0.2">
      <c r="H281" s="16"/>
      <c r="R281" s="16"/>
      <c r="V281"/>
      <c r="Y281" s="9"/>
      <c r="AC281"/>
      <c r="AF281" s="9"/>
    </row>
    <row r="282" spans="8:32" x14ac:dyDescent="0.2">
      <c r="H282" s="16"/>
      <c r="R282" s="16"/>
      <c r="V282"/>
      <c r="Y282" s="9"/>
      <c r="AC282"/>
      <c r="AF282" s="9"/>
    </row>
    <row r="283" spans="8:32" x14ac:dyDescent="0.2">
      <c r="H283" s="16"/>
      <c r="R283" s="16"/>
      <c r="V283"/>
      <c r="Y283" s="9"/>
      <c r="AC283"/>
      <c r="AF283" s="9"/>
    </row>
    <row r="284" spans="8:32" x14ac:dyDescent="0.2">
      <c r="H284" s="16"/>
      <c r="R284" s="16"/>
      <c r="V284"/>
      <c r="Y284" s="9"/>
      <c r="AC284"/>
      <c r="AF284" s="9"/>
    </row>
    <row r="285" spans="8:32" x14ac:dyDescent="0.2">
      <c r="H285" s="16"/>
      <c r="R285" s="16"/>
      <c r="V285"/>
      <c r="Y285" s="9"/>
      <c r="AC285"/>
      <c r="AF285" s="9"/>
    </row>
    <row r="286" spans="8:32" x14ac:dyDescent="0.2">
      <c r="H286" s="16"/>
      <c r="R286" s="16"/>
      <c r="V286"/>
      <c r="Y286" s="9"/>
      <c r="AC286"/>
      <c r="AF286" s="9"/>
    </row>
    <row r="287" spans="8:32" x14ac:dyDescent="0.2">
      <c r="H287" s="16"/>
      <c r="R287" s="16"/>
      <c r="V287"/>
      <c r="Y287" s="9"/>
      <c r="AC287"/>
      <c r="AF287" s="9"/>
    </row>
    <row r="288" spans="8:32" x14ac:dyDescent="0.2">
      <c r="H288" s="16"/>
      <c r="R288" s="16"/>
      <c r="V288"/>
      <c r="Y288" s="9"/>
      <c r="AC288"/>
      <c r="AF288" s="9"/>
    </row>
    <row r="289" spans="8:8" x14ac:dyDescent="0.2">
      <c r="H289" s="16"/>
    </row>
    <row r="290" spans="8:8" x14ac:dyDescent="0.2">
      <c r="H290" s="16"/>
    </row>
    <row r="291" spans="8:8" x14ac:dyDescent="0.2">
      <c r="H291" s="16"/>
    </row>
    <row r="292" spans="8:8" x14ac:dyDescent="0.2">
      <c r="H292" s="16"/>
    </row>
    <row r="293" spans="8:8" x14ac:dyDescent="0.2">
      <c r="H293" s="16"/>
    </row>
    <row r="294" spans="8:8" x14ac:dyDescent="0.2">
      <c r="H294" s="16"/>
    </row>
    <row r="295" spans="8:8" x14ac:dyDescent="0.2">
      <c r="H295" s="16"/>
    </row>
    <row r="296" spans="8:8" x14ac:dyDescent="0.2">
      <c r="H296" s="16"/>
    </row>
    <row r="297" spans="8:8" x14ac:dyDescent="0.2">
      <c r="H297" s="16"/>
    </row>
    <row r="298" spans="8:8" x14ac:dyDescent="0.2">
      <c r="H298" s="16"/>
    </row>
    <row r="299" spans="8:8" x14ac:dyDescent="0.2">
      <c r="H299" s="16"/>
    </row>
    <row r="300" spans="8:8" x14ac:dyDescent="0.2">
      <c r="H300" s="16"/>
    </row>
    <row r="301" spans="8:8" x14ac:dyDescent="0.2">
      <c r="H301" s="16"/>
    </row>
    <row r="302" spans="8:8" x14ac:dyDescent="0.2">
      <c r="H302" s="16"/>
    </row>
    <row r="303" spans="8:8" x14ac:dyDescent="0.2">
      <c r="H303" s="16"/>
    </row>
    <row r="304" spans="8:8" x14ac:dyDescent="0.2">
      <c r="H304" s="16"/>
    </row>
    <row r="305" spans="8:8" x14ac:dyDescent="0.2">
      <c r="H305" s="16"/>
    </row>
    <row r="306" spans="8:8" x14ac:dyDescent="0.2">
      <c r="H306" s="16"/>
    </row>
    <row r="307" spans="8:8" x14ac:dyDescent="0.2">
      <c r="H307" s="16"/>
    </row>
    <row r="308" spans="8:8" x14ac:dyDescent="0.2">
      <c r="H308" s="16"/>
    </row>
    <row r="309" spans="8:8" x14ac:dyDescent="0.2">
      <c r="H309" s="16"/>
    </row>
    <row r="310" spans="8:8" x14ac:dyDescent="0.2">
      <c r="H310" s="16"/>
    </row>
    <row r="311" spans="8:8" x14ac:dyDescent="0.2">
      <c r="H311" s="16"/>
    </row>
    <row r="312" spans="8:8" x14ac:dyDescent="0.2">
      <c r="H312" s="16"/>
    </row>
    <row r="313" spans="8:8" x14ac:dyDescent="0.2">
      <c r="H313" s="16"/>
    </row>
    <row r="314" spans="8:8" x14ac:dyDescent="0.2">
      <c r="H314" s="16"/>
    </row>
    <row r="315" spans="8:8" x14ac:dyDescent="0.2">
      <c r="H315" s="16"/>
    </row>
    <row r="316" spans="8:8" x14ac:dyDescent="0.2">
      <c r="H316" s="16"/>
    </row>
    <row r="317" spans="8:8" x14ac:dyDescent="0.2">
      <c r="H317" s="16"/>
    </row>
    <row r="318" spans="8:8" x14ac:dyDescent="0.2">
      <c r="H318" s="16"/>
    </row>
    <row r="319" spans="8:8" x14ac:dyDescent="0.2">
      <c r="H319" s="16"/>
    </row>
    <row r="320" spans="8:8" x14ac:dyDescent="0.2">
      <c r="H320" s="16"/>
    </row>
    <row r="321" spans="8:8" x14ac:dyDescent="0.2">
      <c r="H321" s="16"/>
    </row>
    <row r="322" spans="8:8" x14ac:dyDescent="0.2">
      <c r="H322" s="16"/>
    </row>
    <row r="323" spans="8:8" x14ac:dyDescent="0.2">
      <c r="H323" s="16"/>
    </row>
    <row r="324" spans="8:8" x14ac:dyDescent="0.2">
      <c r="H324" s="16"/>
    </row>
    <row r="325" spans="8:8" x14ac:dyDescent="0.2">
      <c r="H325" s="16"/>
    </row>
    <row r="326" spans="8:8" x14ac:dyDescent="0.2">
      <c r="H326" s="16"/>
    </row>
    <row r="327" spans="8:8" x14ac:dyDescent="0.2">
      <c r="H327" s="16"/>
    </row>
    <row r="328" spans="8:8" x14ac:dyDescent="0.2">
      <c r="H328" s="16"/>
    </row>
    <row r="329" spans="8:8" x14ac:dyDescent="0.2">
      <c r="H329" s="16"/>
    </row>
    <row r="330" spans="8:8" x14ac:dyDescent="0.2">
      <c r="H330" s="16"/>
    </row>
    <row r="331" spans="8:8" x14ac:dyDescent="0.2">
      <c r="H331" s="16"/>
    </row>
    <row r="332" spans="8:8" x14ac:dyDescent="0.2">
      <c r="H332" s="16"/>
    </row>
    <row r="333" spans="8:8" x14ac:dyDescent="0.2">
      <c r="H333" s="16"/>
    </row>
    <row r="334" spans="8:8" x14ac:dyDescent="0.2">
      <c r="H334" s="16"/>
    </row>
    <row r="335" spans="8:8" x14ac:dyDescent="0.2">
      <c r="H335" s="16"/>
    </row>
    <row r="336" spans="8:8" x14ac:dyDescent="0.2">
      <c r="H336" s="16"/>
    </row>
    <row r="337" spans="8:8" x14ac:dyDescent="0.2">
      <c r="H337" s="16"/>
    </row>
    <row r="338" spans="8:8" x14ac:dyDescent="0.2">
      <c r="H338" s="16"/>
    </row>
    <row r="339" spans="8:8" x14ac:dyDescent="0.2">
      <c r="H339" s="16"/>
    </row>
    <row r="340" spans="8:8" x14ac:dyDescent="0.2">
      <c r="H340" s="16"/>
    </row>
    <row r="341" spans="8:8" x14ac:dyDescent="0.2">
      <c r="H341" s="16"/>
    </row>
    <row r="342" spans="8:8" x14ac:dyDescent="0.2">
      <c r="H342" s="16"/>
    </row>
    <row r="343" spans="8:8" x14ac:dyDescent="0.2">
      <c r="H343" s="16"/>
    </row>
    <row r="344" spans="8:8" x14ac:dyDescent="0.2">
      <c r="H344" s="16"/>
    </row>
    <row r="345" spans="8:8" x14ac:dyDescent="0.2">
      <c r="H345" s="16"/>
    </row>
    <row r="346" spans="8:8" x14ac:dyDescent="0.2">
      <c r="H346" s="16"/>
    </row>
    <row r="347" spans="8:8" x14ac:dyDescent="0.2">
      <c r="H347" s="16"/>
    </row>
    <row r="348" spans="8:8" x14ac:dyDescent="0.2">
      <c r="H348" s="16"/>
    </row>
    <row r="349" spans="8:8" x14ac:dyDescent="0.2">
      <c r="H349" s="16"/>
    </row>
    <row r="350" spans="8:8" x14ac:dyDescent="0.2">
      <c r="H350" s="16"/>
    </row>
    <row r="351" spans="8:8" x14ac:dyDescent="0.2">
      <c r="H351" s="16"/>
    </row>
    <row r="352" spans="8:8" x14ac:dyDescent="0.2">
      <c r="H352" s="16"/>
    </row>
    <row r="353" spans="8:8" x14ac:dyDescent="0.2">
      <c r="H353" s="16"/>
    </row>
    <row r="354" spans="8:8" x14ac:dyDescent="0.2">
      <c r="H354" s="16"/>
    </row>
    <row r="355" spans="8:8" x14ac:dyDescent="0.2">
      <c r="H355" s="16"/>
    </row>
    <row r="356" spans="8:8" x14ac:dyDescent="0.2">
      <c r="H356" s="16"/>
    </row>
    <row r="357" spans="8:8" x14ac:dyDescent="0.2">
      <c r="H357" s="16"/>
    </row>
    <row r="358" spans="8:8" x14ac:dyDescent="0.2">
      <c r="H358" s="16"/>
    </row>
    <row r="359" spans="8:8" x14ac:dyDescent="0.2">
      <c r="H359" s="16"/>
    </row>
    <row r="360" spans="8:8" x14ac:dyDescent="0.2">
      <c r="H360" s="16"/>
    </row>
    <row r="361" spans="8:8" x14ac:dyDescent="0.2">
      <c r="H361" s="16"/>
    </row>
    <row r="362" spans="8:8" x14ac:dyDescent="0.2">
      <c r="H362" s="16"/>
    </row>
    <row r="363" spans="8:8" x14ac:dyDescent="0.2">
      <c r="H363" s="16"/>
    </row>
    <row r="364" spans="8:8" x14ac:dyDescent="0.2">
      <c r="H364" s="16"/>
    </row>
    <row r="365" spans="8:8" x14ac:dyDescent="0.2">
      <c r="H365" s="16"/>
    </row>
    <row r="366" spans="8:8" x14ac:dyDescent="0.2">
      <c r="H366" s="16"/>
    </row>
    <row r="367" spans="8:8" x14ac:dyDescent="0.2">
      <c r="H367" s="16"/>
    </row>
    <row r="368" spans="8:8" x14ac:dyDescent="0.2">
      <c r="H368" s="16"/>
    </row>
    <row r="369" spans="8:8" x14ac:dyDescent="0.2">
      <c r="H369" s="16"/>
    </row>
    <row r="370" spans="8:8" x14ac:dyDescent="0.2">
      <c r="H370" s="16"/>
    </row>
    <row r="371" spans="8:8" x14ac:dyDescent="0.2">
      <c r="H371" s="16"/>
    </row>
    <row r="372" spans="8:8" x14ac:dyDescent="0.2">
      <c r="H372" s="16"/>
    </row>
    <row r="373" spans="8:8" x14ac:dyDescent="0.2">
      <c r="H373" s="16"/>
    </row>
    <row r="374" spans="8:8" x14ac:dyDescent="0.2">
      <c r="H374" s="16"/>
    </row>
    <row r="375" spans="8:8" x14ac:dyDescent="0.2">
      <c r="H375" s="16"/>
    </row>
    <row r="376" spans="8:8" x14ac:dyDescent="0.2">
      <c r="H376" s="16"/>
    </row>
    <row r="377" spans="8:8" x14ac:dyDescent="0.2">
      <c r="H377" s="16"/>
    </row>
    <row r="378" spans="8:8" x14ac:dyDescent="0.2">
      <c r="H378" s="16"/>
    </row>
    <row r="379" spans="8:8" x14ac:dyDescent="0.2">
      <c r="H379" s="16"/>
    </row>
    <row r="380" spans="8:8" x14ac:dyDescent="0.2">
      <c r="H380" s="16"/>
    </row>
    <row r="381" spans="8:8" x14ac:dyDescent="0.2">
      <c r="H381" s="16"/>
    </row>
    <row r="382" spans="8:8" x14ac:dyDescent="0.2">
      <c r="H382" s="16"/>
    </row>
    <row r="383" spans="8:8" x14ac:dyDescent="0.2">
      <c r="H383" s="16"/>
    </row>
    <row r="384" spans="8:8" x14ac:dyDescent="0.2">
      <c r="H384" s="16"/>
    </row>
    <row r="385" spans="8:8" x14ac:dyDescent="0.2">
      <c r="H385" s="16"/>
    </row>
    <row r="386" spans="8:8" x14ac:dyDescent="0.2">
      <c r="H386" s="16"/>
    </row>
    <row r="387" spans="8:8" x14ac:dyDescent="0.2">
      <c r="H387" s="16"/>
    </row>
    <row r="388" spans="8:8" x14ac:dyDescent="0.2">
      <c r="H388" s="16"/>
    </row>
    <row r="389" spans="8:8" x14ac:dyDescent="0.2">
      <c r="H389" s="16"/>
    </row>
    <row r="390" spans="8:8" x14ac:dyDescent="0.2">
      <c r="H390" s="16"/>
    </row>
    <row r="391" spans="8:8" x14ac:dyDescent="0.2">
      <c r="H391" s="16"/>
    </row>
    <row r="392" spans="8:8" x14ac:dyDescent="0.2">
      <c r="H392" s="16"/>
    </row>
    <row r="393" spans="8:8" x14ac:dyDescent="0.2">
      <c r="H393" s="16"/>
    </row>
    <row r="394" spans="8:8" x14ac:dyDescent="0.2">
      <c r="H394" s="16"/>
    </row>
    <row r="395" spans="8:8" x14ac:dyDescent="0.2">
      <c r="H395" s="16"/>
    </row>
    <row r="396" spans="8:8" x14ac:dyDescent="0.2">
      <c r="H396" s="16"/>
    </row>
    <row r="397" spans="8:8" x14ac:dyDescent="0.2">
      <c r="H397" s="16"/>
    </row>
    <row r="398" spans="8:8" x14ac:dyDescent="0.2">
      <c r="H398" s="16"/>
    </row>
    <row r="399" spans="8:8" x14ac:dyDescent="0.2">
      <c r="H399" s="16"/>
    </row>
    <row r="400" spans="8:8" x14ac:dyDescent="0.2">
      <c r="H400" s="16"/>
    </row>
    <row r="401" spans="8:8" x14ac:dyDescent="0.2">
      <c r="H401" s="16"/>
    </row>
    <row r="402" spans="8:8" x14ac:dyDescent="0.2">
      <c r="H402" s="16"/>
    </row>
    <row r="403" spans="8:8" x14ac:dyDescent="0.2">
      <c r="H403" s="16"/>
    </row>
    <row r="404" spans="8:8" x14ac:dyDescent="0.2">
      <c r="H404" s="16"/>
    </row>
    <row r="405" spans="8:8" x14ac:dyDescent="0.2">
      <c r="H405" s="16"/>
    </row>
    <row r="406" spans="8:8" x14ac:dyDescent="0.2">
      <c r="H406" s="16"/>
    </row>
    <row r="407" spans="8:8" x14ac:dyDescent="0.2">
      <c r="H407" s="16"/>
    </row>
    <row r="408" spans="8:8" x14ac:dyDescent="0.2">
      <c r="H408" s="16"/>
    </row>
    <row r="409" spans="8:8" x14ac:dyDescent="0.2">
      <c r="H409" s="16"/>
    </row>
    <row r="410" spans="8:8" x14ac:dyDescent="0.2">
      <c r="H410" s="16"/>
    </row>
    <row r="411" spans="8:8" x14ac:dyDescent="0.2">
      <c r="H411" s="16"/>
    </row>
    <row r="412" spans="8:8" x14ac:dyDescent="0.2">
      <c r="H412" s="16"/>
    </row>
    <row r="413" spans="8:8" x14ac:dyDescent="0.2">
      <c r="H413" s="16"/>
    </row>
    <row r="414" spans="8:8" x14ac:dyDescent="0.2">
      <c r="H414" s="16"/>
    </row>
    <row r="415" spans="8:8" x14ac:dyDescent="0.2">
      <c r="H415" s="16"/>
    </row>
    <row r="416" spans="8:8" x14ac:dyDescent="0.2">
      <c r="H416" s="16"/>
    </row>
    <row r="417" spans="8:8" x14ac:dyDescent="0.2">
      <c r="H417" s="16"/>
    </row>
    <row r="418" spans="8:8" x14ac:dyDescent="0.2">
      <c r="H418" s="16"/>
    </row>
    <row r="419" spans="8:8" x14ac:dyDescent="0.2">
      <c r="H419" s="16"/>
    </row>
    <row r="420" spans="8:8" x14ac:dyDescent="0.2">
      <c r="H420" s="16"/>
    </row>
    <row r="421" spans="8:8" x14ac:dyDescent="0.2">
      <c r="H421" s="16"/>
    </row>
    <row r="422" spans="8:8" x14ac:dyDescent="0.2">
      <c r="H422" s="16"/>
    </row>
    <row r="423" spans="8:8" x14ac:dyDescent="0.2">
      <c r="H423" s="16"/>
    </row>
    <row r="424" spans="8:8" x14ac:dyDescent="0.2">
      <c r="H424" s="16"/>
    </row>
    <row r="425" spans="8:8" x14ac:dyDescent="0.2">
      <c r="H425" s="16"/>
    </row>
    <row r="426" spans="8:8" x14ac:dyDescent="0.2">
      <c r="H426" s="16"/>
    </row>
    <row r="427" spans="8:8" x14ac:dyDescent="0.2">
      <c r="H427" s="16"/>
    </row>
    <row r="428" spans="8:8" x14ac:dyDescent="0.2">
      <c r="H428" s="16"/>
    </row>
    <row r="429" spans="8:8" x14ac:dyDescent="0.2">
      <c r="H429" s="16"/>
    </row>
    <row r="430" spans="8:8" x14ac:dyDescent="0.2">
      <c r="H430" s="16"/>
    </row>
    <row r="431" spans="8:8" x14ac:dyDescent="0.2">
      <c r="H431" s="16"/>
    </row>
    <row r="432" spans="8:8" x14ac:dyDescent="0.2">
      <c r="H432" s="16"/>
    </row>
    <row r="433" spans="8:8" x14ac:dyDescent="0.2">
      <c r="H433" s="16"/>
    </row>
    <row r="434" spans="8:8" x14ac:dyDescent="0.2">
      <c r="H434" s="16"/>
    </row>
    <row r="435" spans="8:8" x14ac:dyDescent="0.2">
      <c r="H435" s="16"/>
    </row>
    <row r="436" spans="8:8" x14ac:dyDescent="0.2">
      <c r="H436" s="16"/>
    </row>
    <row r="437" spans="8:8" x14ac:dyDescent="0.2">
      <c r="H437" s="16"/>
    </row>
    <row r="438" spans="8:8" x14ac:dyDescent="0.2">
      <c r="H438" s="16"/>
    </row>
    <row r="439" spans="8:8" x14ac:dyDescent="0.2">
      <c r="H439" s="16"/>
    </row>
    <row r="440" spans="8:8" x14ac:dyDescent="0.2">
      <c r="H440" s="16"/>
    </row>
    <row r="441" spans="8:8" x14ac:dyDescent="0.2">
      <c r="H441" s="16"/>
    </row>
    <row r="442" spans="8:8" x14ac:dyDescent="0.2">
      <c r="H442" s="16"/>
    </row>
    <row r="443" spans="8:8" x14ac:dyDescent="0.2">
      <c r="H443" s="16"/>
    </row>
    <row r="444" spans="8:8" x14ac:dyDescent="0.2">
      <c r="H444" s="16"/>
    </row>
    <row r="445" spans="8:8" x14ac:dyDescent="0.2">
      <c r="H445" s="16"/>
    </row>
    <row r="446" spans="8:8" x14ac:dyDescent="0.2">
      <c r="H446" s="16"/>
    </row>
    <row r="447" spans="8:8" x14ac:dyDescent="0.2">
      <c r="H447" s="16"/>
    </row>
    <row r="448" spans="8:8" x14ac:dyDescent="0.2">
      <c r="H448" s="16"/>
    </row>
    <row r="449" spans="8:8" x14ac:dyDescent="0.2">
      <c r="H449" s="16"/>
    </row>
    <row r="450" spans="8:8" x14ac:dyDescent="0.2">
      <c r="H450" s="16"/>
    </row>
    <row r="451" spans="8:8" x14ac:dyDescent="0.2">
      <c r="H451" s="16"/>
    </row>
    <row r="452" spans="8:8" x14ac:dyDescent="0.2">
      <c r="H452" s="16"/>
    </row>
    <row r="453" spans="8:8" x14ac:dyDescent="0.2">
      <c r="H453" s="16"/>
    </row>
    <row r="454" spans="8:8" x14ac:dyDescent="0.2">
      <c r="H454" s="16"/>
    </row>
    <row r="455" spans="8:8" x14ac:dyDescent="0.2">
      <c r="H455" s="16"/>
    </row>
    <row r="456" spans="8:8" x14ac:dyDescent="0.2">
      <c r="H456" s="16"/>
    </row>
    <row r="457" spans="8:8" x14ac:dyDescent="0.2">
      <c r="H457" s="16"/>
    </row>
    <row r="458" spans="8:8" x14ac:dyDescent="0.2">
      <c r="H458" s="16"/>
    </row>
    <row r="459" spans="8:8" x14ac:dyDescent="0.2">
      <c r="H459" s="16"/>
    </row>
    <row r="460" spans="8:8" x14ac:dyDescent="0.2">
      <c r="H460" s="16"/>
    </row>
    <row r="461" spans="8:8" x14ac:dyDescent="0.2">
      <c r="H461" s="16"/>
    </row>
    <row r="462" spans="8:8" x14ac:dyDescent="0.2">
      <c r="H462" s="16"/>
    </row>
    <row r="463" spans="8:8" x14ac:dyDescent="0.2">
      <c r="H463" s="16"/>
    </row>
    <row r="464" spans="8:8" x14ac:dyDescent="0.2">
      <c r="H464" s="16"/>
    </row>
    <row r="465" spans="8:8" x14ac:dyDescent="0.2">
      <c r="H465" s="16"/>
    </row>
    <row r="466" spans="8:8" x14ac:dyDescent="0.2">
      <c r="H466" s="16"/>
    </row>
    <row r="467" spans="8:8" x14ac:dyDescent="0.2">
      <c r="H467" s="16"/>
    </row>
    <row r="468" spans="8:8" x14ac:dyDescent="0.2">
      <c r="H468" s="16"/>
    </row>
    <row r="469" spans="8:8" x14ac:dyDescent="0.2">
      <c r="H469" s="16"/>
    </row>
    <row r="470" spans="8:8" x14ac:dyDescent="0.2">
      <c r="H470" s="16"/>
    </row>
    <row r="471" spans="8:8" x14ac:dyDescent="0.2">
      <c r="H471" s="16"/>
    </row>
    <row r="472" spans="8:8" x14ac:dyDescent="0.2">
      <c r="H472" s="16"/>
    </row>
    <row r="473" spans="8:8" x14ac:dyDescent="0.2">
      <c r="H473" s="16"/>
    </row>
    <row r="474" spans="8:8" x14ac:dyDescent="0.2">
      <c r="H474" s="16"/>
    </row>
    <row r="475" spans="8:8" x14ac:dyDescent="0.2">
      <c r="H475" s="16"/>
    </row>
    <row r="476" spans="8:8" x14ac:dyDescent="0.2">
      <c r="H476" s="16"/>
    </row>
    <row r="477" spans="8:8" x14ac:dyDescent="0.2">
      <c r="H477" s="16"/>
    </row>
    <row r="478" spans="8:8" x14ac:dyDescent="0.2">
      <c r="H478" s="16"/>
    </row>
    <row r="479" spans="8:8" x14ac:dyDescent="0.2">
      <c r="H479" s="16"/>
    </row>
    <row r="480" spans="8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  <row r="485" spans="8:8" x14ac:dyDescent="0.2">
      <c r="H485" s="16"/>
    </row>
    <row r="486" spans="8:8" x14ac:dyDescent="0.2">
      <c r="H486" s="16"/>
    </row>
    <row r="487" spans="8:8" x14ac:dyDescent="0.2">
      <c r="H487" s="16"/>
    </row>
    <row r="488" spans="8:8" x14ac:dyDescent="0.2">
      <c r="H488" s="16"/>
    </row>
    <row r="489" spans="8:8" x14ac:dyDescent="0.2">
      <c r="H489" s="16"/>
    </row>
    <row r="490" spans="8:8" x14ac:dyDescent="0.2">
      <c r="H490" s="16"/>
    </row>
    <row r="491" spans="8:8" x14ac:dyDescent="0.2">
      <c r="H491" s="16"/>
    </row>
    <row r="492" spans="8:8" x14ac:dyDescent="0.2">
      <c r="H492" s="16"/>
    </row>
    <row r="493" spans="8:8" x14ac:dyDescent="0.2">
      <c r="H493" s="16"/>
    </row>
    <row r="494" spans="8:8" x14ac:dyDescent="0.2">
      <c r="H494" s="16"/>
    </row>
    <row r="495" spans="8:8" x14ac:dyDescent="0.2">
      <c r="H495" s="16"/>
    </row>
    <row r="496" spans="8:8" x14ac:dyDescent="0.2">
      <c r="H496" s="16"/>
    </row>
    <row r="497" spans="8:8" x14ac:dyDescent="0.2">
      <c r="H497" s="16"/>
    </row>
    <row r="498" spans="8:8" x14ac:dyDescent="0.2">
      <c r="H498" s="16"/>
    </row>
    <row r="499" spans="8:8" x14ac:dyDescent="0.2">
      <c r="H499" s="16"/>
    </row>
    <row r="500" spans="8:8" x14ac:dyDescent="0.2">
      <c r="H500" s="16"/>
    </row>
    <row r="501" spans="8:8" x14ac:dyDescent="0.2">
      <c r="H501" s="16"/>
    </row>
    <row r="502" spans="8:8" x14ac:dyDescent="0.2">
      <c r="H502" s="16"/>
    </row>
    <row r="503" spans="8:8" x14ac:dyDescent="0.2">
      <c r="H503" s="16"/>
    </row>
    <row r="504" spans="8:8" x14ac:dyDescent="0.2">
      <c r="H504" s="16"/>
    </row>
    <row r="505" spans="8:8" x14ac:dyDescent="0.2">
      <c r="H505" s="16"/>
    </row>
    <row r="506" spans="8:8" x14ac:dyDescent="0.2">
      <c r="H506" s="16"/>
    </row>
    <row r="507" spans="8:8" x14ac:dyDescent="0.2">
      <c r="H507" s="16"/>
    </row>
    <row r="508" spans="8:8" x14ac:dyDescent="0.2">
      <c r="H508" s="16"/>
    </row>
    <row r="509" spans="8:8" x14ac:dyDescent="0.2">
      <c r="H509" s="16"/>
    </row>
    <row r="510" spans="8:8" x14ac:dyDescent="0.2">
      <c r="H510" s="16"/>
    </row>
    <row r="511" spans="8:8" x14ac:dyDescent="0.2">
      <c r="H511" s="16"/>
    </row>
    <row r="512" spans="8:8" x14ac:dyDescent="0.2">
      <c r="H512" s="16"/>
    </row>
    <row r="513" spans="8:8" x14ac:dyDescent="0.2">
      <c r="H513" s="16"/>
    </row>
    <row r="514" spans="8:8" x14ac:dyDescent="0.2">
      <c r="H514" s="16"/>
    </row>
    <row r="515" spans="8:8" x14ac:dyDescent="0.2">
      <c r="H515" s="16"/>
    </row>
    <row r="516" spans="8:8" x14ac:dyDescent="0.2">
      <c r="H516" s="16"/>
    </row>
    <row r="517" spans="8:8" x14ac:dyDescent="0.2">
      <c r="H517" s="16"/>
    </row>
    <row r="518" spans="8:8" x14ac:dyDescent="0.2">
      <c r="H518" s="16"/>
    </row>
    <row r="519" spans="8:8" x14ac:dyDescent="0.2">
      <c r="H519" s="16"/>
    </row>
    <row r="520" spans="8:8" x14ac:dyDescent="0.2">
      <c r="H520" s="16"/>
    </row>
    <row r="521" spans="8:8" x14ac:dyDescent="0.2">
      <c r="H521" s="16"/>
    </row>
    <row r="522" spans="8:8" x14ac:dyDescent="0.2">
      <c r="H522" s="16"/>
    </row>
    <row r="523" spans="8:8" x14ac:dyDescent="0.2">
      <c r="H523" s="16"/>
    </row>
    <row r="524" spans="8:8" x14ac:dyDescent="0.2">
      <c r="H524" s="16"/>
    </row>
    <row r="525" spans="8:8" x14ac:dyDescent="0.2">
      <c r="H525" s="16"/>
    </row>
    <row r="526" spans="8:8" x14ac:dyDescent="0.2">
      <c r="H526" s="16"/>
    </row>
    <row r="527" spans="8:8" x14ac:dyDescent="0.2">
      <c r="H527" s="16"/>
    </row>
    <row r="528" spans="8:8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  <row r="657" spans="8:8" x14ac:dyDescent="0.2">
      <c r="H657" s="16"/>
    </row>
    <row r="658" spans="8:8" x14ac:dyDescent="0.2">
      <c r="H658" s="16"/>
    </row>
    <row r="659" spans="8:8" x14ac:dyDescent="0.2">
      <c r="H659" s="16"/>
    </row>
    <row r="660" spans="8:8" x14ac:dyDescent="0.2">
      <c r="H660" s="16"/>
    </row>
  </sheetData>
  <phoneticPr fontId="3" type="noConversion"/>
  <pageMargins left="0.75" right="0.75" top="1" bottom="1" header="0.5" footer="0.5"/>
  <pageSetup scale="75" orientation="landscape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75" workbookViewId="0">
      <selection activeCell="I12" sqref="I12"/>
    </sheetView>
  </sheetViews>
  <sheetFormatPr defaultRowHeight="12.75" x14ac:dyDescent="0.2"/>
  <cols>
    <col min="2" max="2" width="13.28515625" style="35" customWidth="1"/>
    <col min="3" max="3" width="13.28515625" style="14" customWidth="1"/>
    <col min="4" max="4" width="13.7109375" style="2" customWidth="1"/>
    <col min="5" max="5" width="20.7109375" style="3" customWidth="1"/>
    <col min="6" max="6" width="15.28515625" style="2" customWidth="1"/>
    <col min="7" max="7" width="13.7109375" style="3" customWidth="1"/>
    <col min="8" max="8" width="11" customWidth="1"/>
  </cols>
  <sheetData>
    <row r="1" spans="1:9" s="9" customFormat="1" x14ac:dyDescent="0.2">
      <c r="A1" s="9" t="s">
        <v>144</v>
      </c>
      <c r="B1" s="28"/>
      <c r="C1" s="23"/>
      <c r="D1" s="36"/>
      <c r="E1" s="22"/>
      <c r="F1" s="36"/>
      <c r="G1" s="22"/>
    </row>
    <row r="2" spans="1:9" s="22" customFormat="1" x14ac:dyDescent="0.2">
      <c r="A2" s="22" t="s">
        <v>16</v>
      </c>
      <c r="B2" s="28" t="s">
        <v>12</v>
      </c>
      <c r="C2" s="23" t="s">
        <v>55</v>
      </c>
      <c r="D2" s="36" t="s">
        <v>13</v>
      </c>
      <c r="E2" s="22" t="s">
        <v>14</v>
      </c>
      <c r="F2" s="36" t="s">
        <v>15</v>
      </c>
      <c r="G2" s="22" t="s">
        <v>15</v>
      </c>
    </row>
    <row r="3" spans="1:9" x14ac:dyDescent="0.2">
      <c r="A3">
        <v>1</v>
      </c>
      <c r="B3" s="35">
        <v>37999</v>
      </c>
      <c r="C3" s="14">
        <v>164212</v>
      </c>
      <c r="D3" s="2" t="s">
        <v>63</v>
      </c>
      <c r="E3" s="3" t="s">
        <v>21</v>
      </c>
      <c r="G3" s="2" t="s">
        <v>64</v>
      </c>
      <c r="H3" t="s">
        <v>56</v>
      </c>
    </row>
    <row r="4" spans="1:9" x14ac:dyDescent="0.2">
      <c r="A4">
        <v>2</v>
      </c>
      <c r="B4" s="35">
        <v>38022</v>
      </c>
      <c r="C4" s="14">
        <v>164500</v>
      </c>
      <c r="D4" s="2" t="s">
        <v>71</v>
      </c>
      <c r="E4" s="3" t="s">
        <v>72</v>
      </c>
      <c r="F4" s="2" t="s">
        <v>75</v>
      </c>
      <c r="I4" t="s">
        <v>76</v>
      </c>
    </row>
    <row r="5" spans="1:9" x14ac:dyDescent="0.2">
      <c r="A5">
        <v>3</v>
      </c>
      <c r="B5" s="35">
        <v>38027</v>
      </c>
      <c r="C5" s="14">
        <v>144000</v>
      </c>
      <c r="D5" s="2" t="s">
        <v>63</v>
      </c>
      <c r="E5" s="3" t="s">
        <v>21</v>
      </c>
      <c r="F5" s="3"/>
      <c r="G5" s="2" t="s">
        <v>68</v>
      </c>
      <c r="H5" t="s">
        <v>56</v>
      </c>
    </row>
    <row r="6" spans="1:9" x14ac:dyDescent="0.2">
      <c r="A6">
        <v>4</v>
      </c>
      <c r="B6" s="35">
        <v>38034</v>
      </c>
      <c r="C6" s="14">
        <v>85200</v>
      </c>
      <c r="D6" s="2" t="s">
        <v>71</v>
      </c>
      <c r="E6" s="3" t="s">
        <v>72</v>
      </c>
      <c r="F6" s="3" t="s">
        <v>73</v>
      </c>
      <c r="I6" t="s">
        <v>77</v>
      </c>
    </row>
    <row r="7" spans="1:9" x14ac:dyDescent="0.2">
      <c r="A7">
        <v>5</v>
      </c>
      <c r="B7" s="35">
        <v>38065</v>
      </c>
      <c r="C7" s="14">
        <v>142600</v>
      </c>
      <c r="D7" s="2" t="s">
        <v>63</v>
      </c>
      <c r="E7" s="3" t="s">
        <v>21</v>
      </c>
      <c r="F7" s="3"/>
      <c r="G7" s="2" t="s">
        <v>80</v>
      </c>
      <c r="H7" t="s">
        <v>56</v>
      </c>
    </row>
    <row r="8" spans="1:9" x14ac:dyDescent="0.2">
      <c r="A8">
        <v>6</v>
      </c>
      <c r="B8" s="35">
        <v>38083</v>
      </c>
      <c r="C8" s="14">
        <v>164837</v>
      </c>
      <c r="D8" s="2" t="s">
        <v>83</v>
      </c>
      <c r="E8" s="4" t="s">
        <v>48</v>
      </c>
      <c r="H8" t="s">
        <v>89</v>
      </c>
      <c r="I8" t="s">
        <v>84</v>
      </c>
    </row>
    <row r="9" spans="1:9" x14ac:dyDescent="0.2">
      <c r="A9">
        <v>7</v>
      </c>
      <c r="B9" s="35">
        <v>38095</v>
      </c>
      <c r="C9" s="14">
        <v>193700</v>
      </c>
      <c r="D9" s="2" t="s">
        <v>87</v>
      </c>
      <c r="E9" s="4" t="s">
        <v>48</v>
      </c>
      <c r="F9" s="2" t="s">
        <v>98</v>
      </c>
      <c r="H9" t="s">
        <v>90</v>
      </c>
      <c r="I9" t="s">
        <v>88</v>
      </c>
    </row>
    <row r="10" spans="1:9" x14ac:dyDescent="0.2">
      <c r="A10">
        <v>8</v>
      </c>
      <c r="B10" s="35">
        <v>38102</v>
      </c>
      <c r="C10" s="14">
        <v>13600</v>
      </c>
      <c r="D10" s="2" t="s">
        <v>87</v>
      </c>
      <c r="E10" s="4" t="s">
        <v>48</v>
      </c>
      <c r="F10" s="2" t="s">
        <v>99</v>
      </c>
      <c r="H10" t="s">
        <v>90</v>
      </c>
      <c r="I10" t="s">
        <v>88</v>
      </c>
    </row>
    <row r="11" spans="1:9" x14ac:dyDescent="0.2">
      <c r="A11">
        <v>9</v>
      </c>
      <c r="B11" s="35">
        <v>38115</v>
      </c>
      <c r="C11" s="14">
        <v>105600</v>
      </c>
      <c r="D11" s="2" t="s">
        <v>87</v>
      </c>
      <c r="E11" s="4" t="s">
        <v>48</v>
      </c>
      <c r="F11" s="2" t="s">
        <v>100</v>
      </c>
      <c r="H11" t="s">
        <v>90</v>
      </c>
      <c r="I11" t="s">
        <v>88</v>
      </c>
    </row>
    <row r="12" spans="1:9" x14ac:dyDescent="0.2">
      <c r="A12">
        <v>10</v>
      </c>
      <c r="B12" s="35">
        <v>38123</v>
      </c>
      <c r="C12" s="14">
        <v>22431</v>
      </c>
      <c r="D12" s="4" t="s">
        <v>103</v>
      </c>
      <c r="E12" s="3" t="s">
        <v>48</v>
      </c>
      <c r="F12" s="2" t="s">
        <v>104</v>
      </c>
      <c r="H12" t="s">
        <v>111</v>
      </c>
    </row>
    <row r="13" spans="1:9" x14ac:dyDescent="0.2">
      <c r="A13">
        <v>11</v>
      </c>
      <c r="B13" s="35">
        <v>38135</v>
      </c>
      <c r="C13" s="14">
        <v>132432</v>
      </c>
      <c r="D13" s="4" t="s">
        <v>63</v>
      </c>
      <c r="E13" s="3" t="s">
        <v>101</v>
      </c>
      <c r="G13" s="3" t="s">
        <v>102</v>
      </c>
    </row>
    <row r="14" spans="1:9" x14ac:dyDescent="0.2">
      <c r="A14">
        <v>12</v>
      </c>
      <c r="B14" s="35">
        <v>38148</v>
      </c>
      <c r="C14" s="14">
        <v>190723</v>
      </c>
      <c r="D14" s="4" t="s">
        <v>108</v>
      </c>
      <c r="E14" s="3" t="s">
        <v>48</v>
      </c>
      <c r="F14" s="2" t="s">
        <v>109</v>
      </c>
      <c r="H14" t="s">
        <v>110</v>
      </c>
    </row>
    <row r="15" spans="1:9" x14ac:dyDescent="0.2">
      <c r="A15">
        <v>13</v>
      </c>
      <c r="B15" s="35">
        <v>38173</v>
      </c>
      <c r="C15" s="14">
        <v>224800</v>
      </c>
      <c r="D15" s="2" t="s">
        <v>115</v>
      </c>
      <c r="E15" s="4" t="s">
        <v>112</v>
      </c>
      <c r="F15" s="2" t="s">
        <v>117</v>
      </c>
      <c r="H15" t="s">
        <v>122</v>
      </c>
    </row>
    <row r="16" spans="1:9" x14ac:dyDescent="0.2">
      <c r="A16">
        <v>14</v>
      </c>
      <c r="B16" s="35">
        <v>38186</v>
      </c>
      <c r="C16" s="14">
        <v>22204</v>
      </c>
      <c r="D16" s="2" t="s">
        <v>116</v>
      </c>
      <c r="E16" s="4" t="s">
        <v>112</v>
      </c>
      <c r="F16" s="2" t="s">
        <v>118</v>
      </c>
      <c r="H16" t="s">
        <v>122</v>
      </c>
    </row>
    <row r="17" spans="1:10" x14ac:dyDescent="0.2">
      <c r="A17">
        <v>15</v>
      </c>
      <c r="B17" s="35">
        <v>38198</v>
      </c>
      <c r="C17" s="14">
        <v>230723</v>
      </c>
      <c r="D17" s="2" t="s">
        <v>116</v>
      </c>
      <c r="E17" s="4" t="s">
        <v>112</v>
      </c>
      <c r="F17" s="2" t="s">
        <v>119</v>
      </c>
      <c r="H17" t="s">
        <v>122</v>
      </c>
    </row>
    <row r="18" spans="1:10" x14ac:dyDescent="0.2">
      <c r="A18">
        <v>16</v>
      </c>
      <c r="B18" s="35">
        <v>38217</v>
      </c>
      <c r="C18" s="14">
        <v>130417</v>
      </c>
      <c r="D18" s="2" t="s">
        <v>63</v>
      </c>
      <c r="E18" s="4" t="s">
        <v>114</v>
      </c>
      <c r="G18" s="3" t="s">
        <v>120</v>
      </c>
      <c r="H18" t="s">
        <v>56</v>
      </c>
    </row>
    <row r="19" spans="1:10" x14ac:dyDescent="0.2">
      <c r="A19">
        <v>17</v>
      </c>
      <c r="B19" s="35">
        <v>38245</v>
      </c>
      <c r="C19" s="14">
        <v>143023</v>
      </c>
      <c r="D19" s="2" t="s">
        <v>63</v>
      </c>
      <c r="E19" s="4" t="s">
        <v>114</v>
      </c>
      <c r="G19" s="3" t="s">
        <v>121</v>
      </c>
      <c r="H19" t="s">
        <v>56</v>
      </c>
    </row>
    <row r="20" spans="1:10" x14ac:dyDescent="0.2">
      <c r="A20">
        <v>18</v>
      </c>
      <c r="B20" s="35">
        <v>38279</v>
      </c>
      <c r="C20" s="14">
        <v>164552</v>
      </c>
      <c r="D20" s="4" t="s">
        <v>132</v>
      </c>
      <c r="E20" s="3" t="s">
        <v>48</v>
      </c>
      <c r="F20" s="2" t="s">
        <v>133</v>
      </c>
      <c r="H20" t="s">
        <v>90</v>
      </c>
      <c r="I20" t="s">
        <v>135</v>
      </c>
    </row>
    <row r="21" spans="1:10" x14ac:dyDescent="0.2">
      <c r="A21">
        <v>19</v>
      </c>
      <c r="B21" s="35">
        <v>38289</v>
      </c>
      <c r="C21" s="14">
        <v>44123</v>
      </c>
      <c r="D21" s="4" t="s">
        <v>132</v>
      </c>
      <c r="E21" s="3" t="s">
        <v>48</v>
      </c>
      <c r="F21" s="2" t="s">
        <v>134</v>
      </c>
      <c r="H21" t="s">
        <v>90</v>
      </c>
      <c r="I21" t="s">
        <v>135</v>
      </c>
    </row>
    <row r="22" spans="1:10" x14ac:dyDescent="0.2">
      <c r="A22">
        <v>20</v>
      </c>
      <c r="B22" s="6">
        <v>38306</v>
      </c>
      <c r="C22" s="14">
        <v>92902</v>
      </c>
      <c r="D22" s="4" t="s">
        <v>137</v>
      </c>
      <c r="E22" s="3" t="s">
        <v>48</v>
      </c>
      <c r="F22" s="2" t="s">
        <v>139</v>
      </c>
      <c r="H22" t="s">
        <v>140</v>
      </c>
      <c r="J22" t="s">
        <v>141</v>
      </c>
    </row>
    <row r="23" spans="1:10" x14ac:dyDescent="0.2">
      <c r="A23">
        <v>21</v>
      </c>
      <c r="B23" s="6">
        <v>38314</v>
      </c>
      <c r="C23" s="14">
        <v>171212</v>
      </c>
      <c r="D23" s="4" t="s">
        <v>63</v>
      </c>
      <c r="E23" s="3" t="s">
        <v>21</v>
      </c>
      <c r="G23" s="3" t="s">
        <v>138</v>
      </c>
      <c r="H23" t="s">
        <v>56</v>
      </c>
    </row>
    <row r="24" spans="1:10" x14ac:dyDescent="0.2">
      <c r="A24">
        <v>22</v>
      </c>
      <c r="B24" s="6">
        <v>38337</v>
      </c>
      <c r="C24" s="14">
        <v>143845</v>
      </c>
      <c r="D24" s="4" t="s">
        <v>63</v>
      </c>
      <c r="E24" s="3" t="s">
        <v>21</v>
      </c>
      <c r="G24" s="3" t="s">
        <v>143</v>
      </c>
      <c r="H24" t="s">
        <v>56</v>
      </c>
    </row>
    <row r="25" spans="1:10" x14ac:dyDescent="0.2">
      <c r="A25">
        <v>23</v>
      </c>
      <c r="B25" s="6"/>
      <c r="D25" s="4"/>
    </row>
    <row r="26" spans="1:10" x14ac:dyDescent="0.2">
      <c r="A26">
        <v>24</v>
      </c>
      <c r="B26" s="6"/>
      <c r="D26" s="4"/>
    </row>
    <row r="27" spans="1:10" x14ac:dyDescent="0.2">
      <c r="A27">
        <v>25</v>
      </c>
      <c r="B27" s="6"/>
      <c r="D27" s="4"/>
    </row>
    <row r="28" spans="1:10" x14ac:dyDescent="0.2">
      <c r="B28" s="6"/>
      <c r="D28" s="4"/>
    </row>
    <row r="29" spans="1:10" x14ac:dyDescent="0.2">
      <c r="A29" s="9" t="s">
        <v>50</v>
      </c>
    </row>
    <row r="30" spans="1:10" x14ac:dyDescent="0.2">
      <c r="A30" s="22" t="s">
        <v>16</v>
      </c>
    </row>
    <row r="31" spans="1:10" x14ac:dyDescent="0.2">
      <c r="A31">
        <v>1</v>
      </c>
      <c r="E31" s="22" t="s">
        <v>14</v>
      </c>
      <c r="F31" s="36" t="s">
        <v>15</v>
      </c>
    </row>
    <row r="32" spans="1:10" x14ac:dyDescent="0.2">
      <c r="A32">
        <v>2</v>
      </c>
      <c r="E32" s="37"/>
    </row>
    <row r="33" spans="1:11" x14ac:dyDescent="0.2">
      <c r="A33">
        <v>3</v>
      </c>
      <c r="E33" s="37"/>
    </row>
    <row r="34" spans="1:11" x14ac:dyDescent="0.2">
      <c r="A34">
        <v>4</v>
      </c>
      <c r="E34" s="37"/>
    </row>
    <row r="35" spans="1:11" x14ac:dyDescent="0.2">
      <c r="A35">
        <v>5</v>
      </c>
      <c r="E35" s="37"/>
    </row>
    <row r="36" spans="1:11" x14ac:dyDescent="0.2">
      <c r="A36">
        <v>6</v>
      </c>
      <c r="E36" s="37"/>
    </row>
    <row r="37" spans="1:11" x14ac:dyDescent="0.2">
      <c r="A37">
        <v>7</v>
      </c>
      <c r="E37" s="37"/>
    </row>
    <row r="38" spans="1:11" x14ac:dyDescent="0.2">
      <c r="A38">
        <v>8</v>
      </c>
      <c r="E38" s="37"/>
    </row>
    <row r="39" spans="1:11" x14ac:dyDescent="0.2">
      <c r="A39">
        <v>9</v>
      </c>
      <c r="E39" s="37"/>
    </row>
    <row r="40" spans="1:11" x14ac:dyDescent="0.2">
      <c r="A40">
        <v>10</v>
      </c>
      <c r="E40" s="37"/>
    </row>
    <row r="41" spans="1:11" x14ac:dyDescent="0.2">
      <c r="A41">
        <v>11</v>
      </c>
      <c r="E41" s="37"/>
    </row>
    <row r="42" spans="1:11" x14ac:dyDescent="0.2">
      <c r="A42">
        <v>12</v>
      </c>
    </row>
    <row r="43" spans="1:11" x14ac:dyDescent="0.2">
      <c r="A43">
        <v>13</v>
      </c>
    </row>
    <row r="44" spans="1:11" x14ac:dyDescent="0.2">
      <c r="A44">
        <v>14</v>
      </c>
    </row>
    <row r="45" spans="1:11" x14ac:dyDescent="0.2">
      <c r="A45">
        <v>15</v>
      </c>
    </row>
    <row r="46" spans="1:11" x14ac:dyDescent="0.2">
      <c r="A46">
        <v>16</v>
      </c>
    </row>
    <row r="48" spans="1:11" s="9" customFormat="1" x14ac:dyDescent="0.2">
      <c r="A48" s="9" t="s">
        <v>49</v>
      </c>
      <c r="B48" s="35"/>
      <c r="C48" s="14"/>
      <c r="D48" s="2"/>
      <c r="E48" s="3"/>
      <c r="F48" s="2"/>
      <c r="G48" s="3"/>
      <c r="H48"/>
      <c r="I48"/>
      <c r="J48"/>
      <c r="K48"/>
    </row>
    <row r="49" spans="1:11" s="9" customFormat="1" x14ac:dyDescent="0.2">
      <c r="B49" s="35"/>
      <c r="C49" s="14"/>
      <c r="D49" s="2"/>
      <c r="E49" s="36"/>
      <c r="G49" s="36"/>
      <c r="H49" s="22"/>
    </row>
    <row r="50" spans="1:11" x14ac:dyDescent="0.2">
      <c r="A50" s="22" t="s">
        <v>16</v>
      </c>
      <c r="E50" s="22" t="s">
        <v>14</v>
      </c>
      <c r="F50" s="22" t="s">
        <v>15</v>
      </c>
      <c r="G50" s="9"/>
      <c r="H50" s="9"/>
      <c r="I50" s="9"/>
      <c r="J50" s="9"/>
      <c r="K50" s="9"/>
    </row>
    <row r="51" spans="1:11" x14ac:dyDescent="0.2">
      <c r="A51">
        <v>1</v>
      </c>
      <c r="E51" s="3" t="s">
        <v>95</v>
      </c>
      <c r="F51" s="3" t="s">
        <v>91</v>
      </c>
    </row>
    <row r="52" spans="1:11" x14ac:dyDescent="0.2">
      <c r="A52">
        <v>2</v>
      </c>
      <c r="E52" s="3" t="s">
        <v>95</v>
      </c>
      <c r="F52" s="3" t="s">
        <v>92</v>
      </c>
    </row>
    <row r="53" spans="1:11" x14ac:dyDescent="0.2">
      <c r="A53">
        <v>3</v>
      </c>
      <c r="E53" s="3" t="s">
        <v>95</v>
      </c>
      <c r="F53" s="3" t="s">
        <v>93</v>
      </c>
    </row>
    <row r="54" spans="1:11" x14ac:dyDescent="0.2">
      <c r="A54">
        <v>4</v>
      </c>
      <c r="E54" s="3" t="s">
        <v>95</v>
      </c>
      <c r="F54" s="3" t="s">
        <v>94</v>
      </c>
    </row>
    <row r="55" spans="1:11" x14ac:dyDescent="0.2">
      <c r="A55">
        <v>5</v>
      </c>
      <c r="F55" s="3"/>
    </row>
    <row r="56" spans="1:11" x14ac:dyDescent="0.2">
      <c r="A56">
        <v>6</v>
      </c>
      <c r="F56" s="3"/>
    </row>
    <row r="57" spans="1:11" x14ac:dyDescent="0.2">
      <c r="A57">
        <v>7</v>
      </c>
      <c r="F57" s="3"/>
    </row>
    <row r="58" spans="1:11" x14ac:dyDescent="0.2">
      <c r="A58">
        <v>8</v>
      </c>
      <c r="F58" s="3"/>
    </row>
    <row r="59" spans="1:11" x14ac:dyDescent="0.2">
      <c r="A59">
        <v>9</v>
      </c>
      <c r="F59" s="3"/>
    </row>
    <row r="60" spans="1:11" x14ac:dyDescent="0.2">
      <c r="A60">
        <v>10</v>
      </c>
      <c r="F60" s="3"/>
    </row>
    <row r="61" spans="1:11" x14ac:dyDescent="0.2">
      <c r="A61">
        <v>11</v>
      </c>
      <c r="F61" s="3"/>
    </row>
    <row r="62" spans="1:11" x14ac:dyDescent="0.2">
      <c r="A62">
        <v>12</v>
      </c>
      <c r="F62" s="3"/>
    </row>
    <row r="63" spans="1:11" x14ac:dyDescent="0.2">
      <c r="A63">
        <v>13</v>
      </c>
      <c r="F63" s="3"/>
    </row>
    <row r="64" spans="1:11" x14ac:dyDescent="0.2">
      <c r="A64">
        <v>14</v>
      </c>
      <c r="F64" s="3"/>
    </row>
    <row r="65" spans="1:6" x14ac:dyDescent="0.2">
      <c r="A65">
        <v>15</v>
      </c>
      <c r="F65" s="3"/>
    </row>
    <row r="66" spans="1:6" x14ac:dyDescent="0.2">
      <c r="A66">
        <v>16</v>
      </c>
      <c r="F66" s="3"/>
    </row>
    <row r="67" spans="1:6" x14ac:dyDescent="0.2">
      <c r="A67">
        <v>17</v>
      </c>
      <c r="F67" s="3"/>
    </row>
    <row r="68" spans="1:6" x14ac:dyDescent="0.2">
      <c r="A68">
        <v>18</v>
      </c>
      <c r="F68" s="3"/>
    </row>
    <row r="69" spans="1:6" x14ac:dyDescent="0.2">
      <c r="A69">
        <v>19</v>
      </c>
      <c r="F69" s="3"/>
    </row>
    <row r="70" spans="1:6" x14ac:dyDescent="0.2">
      <c r="A70">
        <v>20</v>
      </c>
      <c r="F70" s="3"/>
    </row>
    <row r="71" spans="1:6" x14ac:dyDescent="0.2">
      <c r="A71">
        <v>21</v>
      </c>
      <c r="F71" s="3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zoomScale="75" workbookViewId="0">
      <selection activeCell="L4" sqref="L4:L24"/>
    </sheetView>
  </sheetViews>
  <sheetFormatPr defaultRowHeight="12.75" x14ac:dyDescent="0.2"/>
  <cols>
    <col min="1" max="1" width="13.5703125" customWidth="1"/>
    <col min="5" max="7" width="9.140625" style="13"/>
    <col min="8" max="9" width="9.28515625" style="44" customWidth="1"/>
    <col min="12" max="12" width="11.28515625" style="3" customWidth="1"/>
    <col min="13" max="14" width="9.28515625" style="47" customWidth="1"/>
  </cols>
  <sheetData>
    <row r="1" spans="1:14" x14ac:dyDescent="0.2">
      <c r="J1">
        <v>1</v>
      </c>
    </row>
    <row r="2" spans="1:14" x14ac:dyDescent="0.2">
      <c r="A2" s="6"/>
      <c r="B2" s="22" t="s">
        <v>47</v>
      </c>
      <c r="D2" s="16"/>
      <c r="E2" s="16"/>
      <c r="F2" s="16" t="s">
        <v>28</v>
      </c>
      <c r="G2" s="16"/>
      <c r="H2" s="48" t="s">
        <v>57</v>
      </c>
      <c r="L2" s="35"/>
      <c r="M2" s="48" t="s">
        <v>145</v>
      </c>
      <c r="N2" s="44"/>
    </row>
    <row r="3" spans="1:14" x14ac:dyDescent="0.2">
      <c r="A3" s="28" t="s">
        <v>7</v>
      </c>
      <c r="B3" s="22" t="s">
        <v>8</v>
      </c>
      <c r="C3" s="22" t="s">
        <v>0</v>
      </c>
      <c r="D3" s="16" t="s">
        <v>9</v>
      </c>
      <c r="E3" s="16" t="s">
        <v>25</v>
      </c>
      <c r="F3" s="16" t="s">
        <v>26</v>
      </c>
      <c r="G3" s="16" t="s">
        <v>27</v>
      </c>
      <c r="H3" s="26" t="s">
        <v>58</v>
      </c>
      <c r="I3" s="26" t="s">
        <v>59</v>
      </c>
      <c r="L3" s="28" t="s">
        <v>7</v>
      </c>
      <c r="M3" s="26" t="s">
        <v>58</v>
      </c>
      <c r="N3" s="26" t="s">
        <v>59</v>
      </c>
    </row>
    <row r="4" spans="1:14" x14ac:dyDescent="0.2">
      <c r="A4" s="35">
        <v>37999</v>
      </c>
      <c r="B4" s="3">
        <v>188591</v>
      </c>
      <c r="C4">
        <v>1</v>
      </c>
      <c r="D4" s="13">
        <v>0.3211325581395349</v>
      </c>
      <c r="E4" s="13">
        <v>5.0960000000000001</v>
      </c>
      <c r="F4" s="13">
        <v>6.4160000000000004</v>
      </c>
      <c r="G4" s="13">
        <v>0.84549999999999992</v>
      </c>
      <c r="H4" s="49">
        <v>0</v>
      </c>
      <c r="I4" s="44">
        <v>0</v>
      </c>
      <c r="L4" s="35">
        <v>37999</v>
      </c>
      <c r="M4" s="69">
        <v>0</v>
      </c>
      <c r="N4" s="49">
        <v>0</v>
      </c>
    </row>
    <row r="5" spans="1:14" x14ac:dyDescent="0.2">
      <c r="A5" s="35"/>
      <c r="B5" s="3">
        <v>188592</v>
      </c>
      <c r="C5">
        <v>5</v>
      </c>
      <c r="D5" s="13">
        <v>0.3508670542635659</v>
      </c>
      <c r="E5" s="13">
        <v>4.6895000000000007</v>
      </c>
      <c r="F5" s="13">
        <v>6.0884999999999998</v>
      </c>
      <c r="G5" s="13">
        <v>0.70300000000000007</v>
      </c>
      <c r="L5" s="35">
        <v>38027</v>
      </c>
      <c r="M5" s="69">
        <v>0</v>
      </c>
      <c r="N5" s="49">
        <v>0</v>
      </c>
    </row>
    <row r="6" spans="1:14" x14ac:dyDescent="0.2">
      <c r="A6" s="35"/>
      <c r="B6" s="3">
        <v>188593</v>
      </c>
      <c r="C6">
        <v>10</v>
      </c>
      <c r="D6" s="13">
        <v>0.32707945736434108</v>
      </c>
      <c r="E6" s="13">
        <v>4.7195</v>
      </c>
      <c r="F6" s="13">
        <v>6.6059999999999999</v>
      </c>
      <c r="G6" s="13">
        <v>0.76950000000000007</v>
      </c>
      <c r="L6" s="35">
        <v>38034</v>
      </c>
      <c r="M6" s="69">
        <v>0</v>
      </c>
      <c r="N6" s="49">
        <v>0</v>
      </c>
    </row>
    <row r="7" spans="1:14" x14ac:dyDescent="0.2">
      <c r="A7" s="35"/>
      <c r="B7" s="3">
        <v>188594</v>
      </c>
      <c r="C7">
        <v>20</v>
      </c>
      <c r="D7" s="13">
        <v>0.32113255813953484</v>
      </c>
      <c r="E7" s="13">
        <v>5.0914999999999999</v>
      </c>
      <c r="F7" s="13">
        <v>6.3680000000000003</v>
      </c>
      <c r="G7" s="13">
        <v>0.71849999999999992</v>
      </c>
      <c r="I7" s="49">
        <f>(C7*(F8-$J$1)+C8*($J$1-F7))/(F8-F7)</f>
        <v>60.992745322642236</v>
      </c>
      <c r="L7" s="35">
        <v>38065</v>
      </c>
      <c r="M7" s="69">
        <v>0</v>
      </c>
      <c r="N7" s="49">
        <v>0</v>
      </c>
    </row>
    <row r="8" spans="1:14" x14ac:dyDescent="0.2">
      <c r="A8" s="35"/>
      <c r="B8" s="3">
        <v>188595</v>
      </c>
      <c r="C8">
        <v>30</v>
      </c>
      <c r="D8" s="13">
        <v>0.3032918604651163</v>
      </c>
      <c r="E8" s="13">
        <v>3.9255</v>
      </c>
      <c r="F8" s="13">
        <v>5.0585000000000004</v>
      </c>
      <c r="G8" s="13">
        <v>0.63200000000000001</v>
      </c>
      <c r="H8" s="49">
        <f>(C8*(E9-$J$1)+C9*($J$1-E8))/(E9-E8)</f>
        <v>5.7923045097228067</v>
      </c>
      <c r="I8" s="49"/>
      <c r="J8" s="9"/>
      <c r="L8" s="35">
        <v>38083</v>
      </c>
      <c r="M8" s="69">
        <v>0</v>
      </c>
      <c r="N8" s="49">
        <v>0</v>
      </c>
    </row>
    <row r="9" spans="1:14" x14ac:dyDescent="0.2">
      <c r="A9" s="35"/>
      <c r="B9" s="3">
        <v>188596</v>
      </c>
      <c r="C9">
        <v>40</v>
      </c>
      <c r="D9" s="13">
        <v>0.33897325581395343</v>
      </c>
      <c r="E9" s="13">
        <v>5.1340000000000003</v>
      </c>
      <c r="F9" s="13">
        <v>7.165</v>
      </c>
      <c r="G9" s="13">
        <v>0.75150000000000006</v>
      </c>
      <c r="H9" s="49"/>
      <c r="I9" s="49"/>
      <c r="L9" s="35">
        <v>38095</v>
      </c>
      <c r="M9" s="69">
        <v>30.928239914316318</v>
      </c>
      <c r="N9" s="49">
        <v>22.400589101620028</v>
      </c>
    </row>
    <row r="10" spans="1:14" x14ac:dyDescent="0.2">
      <c r="A10" s="35"/>
      <c r="B10" s="3">
        <v>188597</v>
      </c>
      <c r="C10">
        <v>50</v>
      </c>
      <c r="D10" s="13">
        <v>0.28545116279069765</v>
      </c>
      <c r="E10" s="13">
        <v>4.9284999999999997</v>
      </c>
      <c r="F10" s="13">
        <v>6.1520000000000001</v>
      </c>
      <c r="G10" s="13">
        <v>0.71849999999999992</v>
      </c>
      <c r="L10" s="35">
        <v>38101</v>
      </c>
      <c r="M10" s="69">
        <v>16.436504104297441</v>
      </c>
      <c r="N10" s="49">
        <v>17.001828153564905</v>
      </c>
    </row>
    <row r="11" spans="1:14" x14ac:dyDescent="0.2">
      <c r="A11" s="35"/>
      <c r="B11" s="3">
        <v>188598</v>
      </c>
      <c r="C11">
        <v>75</v>
      </c>
      <c r="D11" s="13">
        <v>0.11299108527131785</v>
      </c>
      <c r="E11" s="13">
        <v>6.9450000000000003</v>
      </c>
      <c r="F11" s="13">
        <v>8.2195</v>
      </c>
      <c r="G11" s="13">
        <v>0.86399999999999999</v>
      </c>
      <c r="L11" s="35">
        <v>38115</v>
      </c>
      <c r="M11" s="69">
        <v>22.457545658442807</v>
      </c>
      <c r="N11" s="49">
        <v>53.131689157747793</v>
      </c>
    </row>
    <row r="12" spans="1:14" x14ac:dyDescent="0.2">
      <c r="A12" s="35"/>
      <c r="B12" s="3">
        <v>188599</v>
      </c>
      <c r="C12">
        <v>100</v>
      </c>
      <c r="D12" s="13">
        <v>7.4043333333333322E-2</v>
      </c>
      <c r="E12" s="13">
        <v>7.9749999999999996</v>
      </c>
      <c r="F12" s="13">
        <v>9.2364999999999995</v>
      </c>
      <c r="G12" s="13">
        <v>0.95700000000000007</v>
      </c>
      <c r="L12" s="35">
        <v>38123</v>
      </c>
      <c r="M12" s="69">
        <v>42.163244867300946</v>
      </c>
      <c r="N12" s="49">
        <v>79.096045197740111</v>
      </c>
    </row>
    <row r="13" spans="1:14" x14ac:dyDescent="0.2">
      <c r="A13" s="35"/>
      <c r="B13" s="3">
        <v>188600</v>
      </c>
      <c r="C13">
        <v>140</v>
      </c>
      <c r="D13" s="13">
        <v>6.3711705426356596E-2</v>
      </c>
      <c r="E13" s="13">
        <v>8.0299999999999994</v>
      </c>
      <c r="F13" s="13">
        <v>9.0285000000000011</v>
      </c>
      <c r="G13" s="13">
        <v>0.92599999999999993</v>
      </c>
      <c r="L13" s="35">
        <v>38135</v>
      </c>
      <c r="M13" s="69">
        <v>23.208979861340378</v>
      </c>
      <c r="N13" s="49">
        <v>26.055718475073313</v>
      </c>
    </row>
    <row r="14" spans="1:14" x14ac:dyDescent="0.2">
      <c r="A14" s="35">
        <v>38022</v>
      </c>
      <c r="B14" s="3">
        <v>-999999</v>
      </c>
      <c r="C14" t="s">
        <v>74</v>
      </c>
      <c r="D14" s="13" t="s">
        <v>78</v>
      </c>
      <c r="L14" s="35">
        <v>38148</v>
      </c>
      <c r="M14" s="69">
        <v>21.495351239669418</v>
      </c>
      <c r="N14" s="49">
        <v>21.479274611398967</v>
      </c>
    </row>
    <row r="15" spans="1:14" x14ac:dyDescent="0.2">
      <c r="A15" s="35">
        <v>38027</v>
      </c>
      <c r="B15" s="24">
        <v>260801</v>
      </c>
      <c r="C15">
        <v>1</v>
      </c>
      <c r="D15" s="13">
        <v>0.3865484496124032</v>
      </c>
      <c r="E15" s="13">
        <v>6.9020000000000001</v>
      </c>
      <c r="F15" s="13">
        <v>7.9135</v>
      </c>
      <c r="G15" s="13">
        <v>0.82750000000000001</v>
      </c>
      <c r="H15" s="44">
        <v>0</v>
      </c>
      <c r="I15" s="44">
        <v>0</v>
      </c>
      <c r="L15" s="35">
        <v>38173</v>
      </c>
      <c r="M15" s="69">
        <v>43.633720930232556</v>
      </c>
      <c r="N15" s="49">
        <v>34.069767441860463</v>
      </c>
    </row>
    <row r="16" spans="1:14" x14ac:dyDescent="0.2">
      <c r="A16" s="35"/>
      <c r="B16" s="34">
        <v>260802</v>
      </c>
      <c r="C16">
        <v>5</v>
      </c>
      <c r="D16" s="13">
        <v>0.29734496124031007</v>
      </c>
      <c r="E16" s="13">
        <v>4.8929999999999998</v>
      </c>
      <c r="F16" s="13">
        <v>6.3010000000000002</v>
      </c>
      <c r="G16" s="13">
        <v>0.73299999999999998</v>
      </c>
      <c r="L16" s="35">
        <v>38186</v>
      </c>
      <c r="M16" s="69">
        <v>53.987122337790986</v>
      </c>
      <c r="N16" s="49">
        <v>44.346879535558784</v>
      </c>
    </row>
    <row r="17" spans="1:14" x14ac:dyDescent="0.2">
      <c r="A17" s="35"/>
      <c r="B17" s="24">
        <v>260803</v>
      </c>
      <c r="C17">
        <v>10</v>
      </c>
      <c r="D17" s="13">
        <v>0.33897325581395354</v>
      </c>
      <c r="E17" s="13">
        <v>5.4264999999999999</v>
      </c>
      <c r="F17" s="13">
        <v>6.9115000000000002</v>
      </c>
      <c r="G17" s="13">
        <v>0.76749999999999996</v>
      </c>
      <c r="L17" s="35">
        <v>38198</v>
      </c>
      <c r="M17" s="69">
        <v>41.823246010237881</v>
      </c>
      <c r="N17" s="49">
        <v>36.377799415774099</v>
      </c>
    </row>
    <row r="18" spans="1:14" x14ac:dyDescent="0.2">
      <c r="A18" s="35"/>
      <c r="B18" s="34">
        <v>260804</v>
      </c>
      <c r="C18">
        <v>20</v>
      </c>
      <c r="D18" s="13">
        <v>0.30329186046511625</v>
      </c>
      <c r="E18" s="13">
        <v>6.016</v>
      </c>
      <c r="F18" s="13">
        <v>7.5179999999999998</v>
      </c>
      <c r="G18" s="13">
        <v>0.8125</v>
      </c>
      <c r="L18" s="35">
        <v>38217</v>
      </c>
      <c r="M18" s="69">
        <v>41.775025799793603</v>
      </c>
      <c r="N18" s="49">
        <v>30.934750733137829</v>
      </c>
    </row>
    <row r="19" spans="1:14" x14ac:dyDescent="0.2">
      <c r="A19" s="35"/>
      <c r="B19" s="24">
        <v>260805</v>
      </c>
      <c r="C19">
        <v>30</v>
      </c>
      <c r="D19" s="13">
        <v>0.27950426356589153</v>
      </c>
      <c r="E19" s="13">
        <v>6.1825000000000001</v>
      </c>
      <c r="F19" s="13">
        <v>7.7865000000000002</v>
      </c>
      <c r="G19" s="13">
        <v>0.82499999999999996</v>
      </c>
      <c r="L19" s="35">
        <v>38245</v>
      </c>
      <c r="M19" s="69">
        <v>33.435992578849721</v>
      </c>
      <c r="N19" s="49">
        <v>23.171355498721233</v>
      </c>
    </row>
    <row r="20" spans="1:14" x14ac:dyDescent="0.2">
      <c r="A20" s="35"/>
      <c r="B20" s="34">
        <v>260806</v>
      </c>
      <c r="C20">
        <v>40</v>
      </c>
      <c r="D20" s="13">
        <v>0.29734496124031007</v>
      </c>
      <c r="E20" s="13">
        <v>6.1944999999999997</v>
      </c>
      <c r="F20" s="13">
        <v>7.8469999999999995</v>
      </c>
      <c r="G20" s="13">
        <v>0.80249999999999999</v>
      </c>
      <c r="L20" s="35">
        <v>38279</v>
      </c>
      <c r="M20" s="69">
        <v>36.609385327164574</v>
      </c>
      <c r="N20" s="49">
        <v>9.6875000000000302</v>
      </c>
    </row>
    <row r="21" spans="1:14" x14ac:dyDescent="0.2">
      <c r="A21" s="35"/>
      <c r="B21" s="24">
        <v>260807</v>
      </c>
      <c r="C21">
        <v>50</v>
      </c>
      <c r="D21" s="13">
        <v>0.26166356589147288</v>
      </c>
      <c r="E21" s="13">
        <v>6.0734999999999992</v>
      </c>
      <c r="F21" s="13">
        <v>7.7985000000000007</v>
      </c>
      <c r="G21" s="13">
        <v>0.84399999999999997</v>
      </c>
      <c r="L21" s="35">
        <v>38289</v>
      </c>
      <c r="M21" s="69">
        <v>42.993361496680755</v>
      </c>
      <c r="N21" s="44">
        <v>0</v>
      </c>
    </row>
    <row r="22" spans="1:14" x14ac:dyDescent="0.2">
      <c r="A22" s="35"/>
      <c r="B22" s="34">
        <v>260808</v>
      </c>
      <c r="C22">
        <v>75</v>
      </c>
      <c r="D22" s="13">
        <v>0.17246007751937986</v>
      </c>
      <c r="E22" s="13">
        <v>6.8650000000000002</v>
      </c>
      <c r="F22" s="13">
        <v>7.9079999999999995</v>
      </c>
      <c r="G22" s="13">
        <v>0.85149999999999992</v>
      </c>
      <c r="L22" s="35">
        <v>38306</v>
      </c>
      <c r="M22" s="26">
        <v>0</v>
      </c>
      <c r="N22" s="44">
        <v>0</v>
      </c>
    </row>
    <row r="23" spans="1:14" x14ac:dyDescent="0.2">
      <c r="A23" s="35"/>
      <c r="B23" s="24">
        <v>260809</v>
      </c>
      <c r="C23">
        <v>100</v>
      </c>
      <c r="D23" s="13">
        <v>0.1427255813953488</v>
      </c>
      <c r="E23" s="13">
        <v>6.9844999999999997</v>
      </c>
      <c r="F23" s="13">
        <v>7.6210000000000004</v>
      </c>
      <c r="G23" s="13">
        <v>0.89349999999999996</v>
      </c>
      <c r="L23" s="35">
        <v>38314</v>
      </c>
      <c r="M23" s="26">
        <v>0</v>
      </c>
      <c r="N23" s="44">
        <v>0</v>
      </c>
    </row>
    <row r="24" spans="1:14" x14ac:dyDescent="0.2">
      <c r="A24" s="35"/>
      <c r="B24" s="34">
        <v>260810</v>
      </c>
      <c r="C24">
        <v>140</v>
      </c>
      <c r="D24" s="13">
        <v>4.3048449612403103E-2</v>
      </c>
      <c r="E24" s="13">
        <v>10.571999999999999</v>
      </c>
      <c r="F24" s="13">
        <v>11.179500000000001</v>
      </c>
      <c r="G24" s="13">
        <v>1.0585</v>
      </c>
      <c r="L24" s="6">
        <v>38337</v>
      </c>
      <c r="M24" s="26">
        <v>0</v>
      </c>
      <c r="N24" s="44">
        <v>0</v>
      </c>
    </row>
    <row r="25" spans="1:14" x14ac:dyDescent="0.2">
      <c r="A25" s="35">
        <v>38034</v>
      </c>
      <c r="B25" s="24">
        <v>263662</v>
      </c>
      <c r="C25">
        <v>1</v>
      </c>
      <c r="D25" s="19">
        <v>0.18000465116279066</v>
      </c>
      <c r="E25" s="13">
        <v>6.7925000000000004</v>
      </c>
      <c r="F25" s="13">
        <v>8.0384999999999991</v>
      </c>
      <c r="G25" s="13">
        <v>0.83950000000000002</v>
      </c>
      <c r="H25" s="44">
        <v>0</v>
      </c>
      <c r="I25" s="44">
        <v>0</v>
      </c>
      <c r="L25" s="6"/>
      <c r="M25" s="44"/>
      <c r="N25" s="44"/>
    </row>
    <row r="26" spans="1:14" x14ac:dyDescent="0.2">
      <c r="A26" s="35"/>
      <c r="B26" s="24">
        <v>263661</v>
      </c>
      <c r="C26">
        <v>5</v>
      </c>
      <c r="D26" s="19">
        <v>0.1938511627906977</v>
      </c>
      <c r="E26" s="13">
        <v>6.4640000000000004</v>
      </c>
      <c r="F26" s="13">
        <v>7.6955</v>
      </c>
      <c r="G26" s="13">
        <v>0.83400000000000007</v>
      </c>
      <c r="L26" s="6"/>
      <c r="M26" s="44"/>
      <c r="N26" s="44"/>
    </row>
    <row r="27" spans="1:14" x14ac:dyDescent="0.2">
      <c r="A27" s="35"/>
      <c r="B27" s="24">
        <v>263660</v>
      </c>
      <c r="C27">
        <v>10</v>
      </c>
      <c r="D27" s="19">
        <v>0.1921203488372093</v>
      </c>
      <c r="E27" s="13">
        <v>6.9730000000000008</v>
      </c>
      <c r="F27" s="13">
        <v>8.3774999999999995</v>
      </c>
      <c r="G27" s="13">
        <v>0.85799999999999998</v>
      </c>
      <c r="L27" s="6"/>
      <c r="M27" s="44"/>
      <c r="N27" s="44"/>
    </row>
    <row r="28" spans="1:14" x14ac:dyDescent="0.2">
      <c r="A28" s="35"/>
      <c r="B28" s="24">
        <v>263659</v>
      </c>
      <c r="C28">
        <v>20</v>
      </c>
      <c r="D28" s="19">
        <v>0.20077441860465117</v>
      </c>
      <c r="E28" s="13">
        <v>6.4844999999999997</v>
      </c>
      <c r="F28" s="13">
        <v>7.6669999999999998</v>
      </c>
      <c r="G28" s="13">
        <v>0.84599999999999997</v>
      </c>
      <c r="L28" s="6"/>
      <c r="M28" s="44"/>
      <c r="N28" s="44"/>
    </row>
    <row r="29" spans="1:14" x14ac:dyDescent="0.2">
      <c r="A29" s="35"/>
      <c r="B29" s="24">
        <v>263658</v>
      </c>
      <c r="C29">
        <v>30</v>
      </c>
      <c r="D29" s="19">
        <v>0.18000465116279069</v>
      </c>
      <c r="E29" s="13">
        <v>7.0139999999999993</v>
      </c>
      <c r="F29" s="13">
        <v>8.3189999999999991</v>
      </c>
      <c r="G29" s="13">
        <v>0.92649999999999999</v>
      </c>
      <c r="L29" s="6"/>
      <c r="M29" s="44"/>
      <c r="N29" s="44"/>
    </row>
    <row r="30" spans="1:14" x14ac:dyDescent="0.2">
      <c r="A30" s="35"/>
      <c r="B30" s="24">
        <v>263657</v>
      </c>
      <c r="C30">
        <v>40</v>
      </c>
      <c r="D30" s="19">
        <v>0.20423604651162794</v>
      </c>
      <c r="E30" s="13">
        <v>7.0135000000000005</v>
      </c>
      <c r="F30" s="13">
        <v>8.3544999999999998</v>
      </c>
      <c r="G30" s="13">
        <v>0.89050000000000007</v>
      </c>
      <c r="L30" s="6"/>
      <c r="M30" s="44"/>
      <c r="N30" s="44"/>
    </row>
    <row r="31" spans="1:14" x14ac:dyDescent="0.2">
      <c r="A31" s="35"/>
      <c r="B31" s="24">
        <v>263656</v>
      </c>
      <c r="C31">
        <v>50</v>
      </c>
      <c r="D31" s="19">
        <v>0.19731279069767446</v>
      </c>
      <c r="E31" s="13">
        <v>7.0555000000000003</v>
      </c>
      <c r="F31" s="13">
        <v>8.41</v>
      </c>
      <c r="G31" s="13">
        <v>0.86050000000000004</v>
      </c>
      <c r="L31" s="6"/>
      <c r="M31" s="44"/>
      <c r="N31" s="44"/>
    </row>
    <row r="32" spans="1:14" x14ac:dyDescent="0.2">
      <c r="A32" s="35"/>
      <c r="B32" s="24">
        <v>263655</v>
      </c>
      <c r="C32">
        <v>75</v>
      </c>
      <c r="D32" s="19">
        <v>7.269418604651165E-2</v>
      </c>
      <c r="E32" s="13">
        <v>7.5369999999999999</v>
      </c>
      <c r="F32" s="13">
        <v>7.6694999999999993</v>
      </c>
      <c r="G32" s="13">
        <v>0.88200000000000001</v>
      </c>
      <c r="L32" s="6"/>
      <c r="M32" s="44"/>
      <c r="N32" s="44"/>
    </row>
    <row r="33" spans="1:14" x14ac:dyDescent="0.2">
      <c r="A33" s="35"/>
      <c r="B33" s="24">
        <v>263654</v>
      </c>
      <c r="C33">
        <v>100</v>
      </c>
      <c r="D33" s="19">
        <v>6.7501744186046528E-2</v>
      </c>
      <c r="E33" s="13">
        <v>9.0010000000000012</v>
      </c>
      <c r="F33" s="13">
        <v>9.1905000000000001</v>
      </c>
      <c r="G33" s="13">
        <v>0.95750000000000002</v>
      </c>
      <c r="L33" s="6"/>
      <c r="M33" s="44"/>
      <c r="N33" s="44"/>
    </row>
    <row r="34" spans="1:14" x14ac:dyDescent="0.2">
      <c r="A34" s="35"/>
      <c r="B34" s="24">
        <v>263653</v>
      </c>
      <c r="C34">
        <v>140</v>
      </c>
      <c r="D34" s="19">
        <v>6.5770930232558172E-2</v>
      </c>
      <c r="E34" s="13">
        <v>14.6425</v>
      </c>
      <c r="F34" s="13">
        <v>14.010999999999999</v>
      </c>
      <c r="G34" s="13">
        <v>1.171</v>
      </c>
      <c r="L34" s="6"/>
      <c r="M34" s="44"/>
      <c r="N34" s="44"/>
    </row>
    <row r="35" spans="1:14" x14ac:dyDescent="0.2">
      <c r="A35" s="35">
        <v>38065</v>
      </c>
      <c r="B35" s="3">
        <v>260820</v>
      </c>
      <c r="C35">
        <v>1</v>
      </c>
      <c r="D35" s="13">
        <v>0.27950426356589142</v>
      </c>
      <c r="E35" s="13">
        <v>7.16</v>
      </c>
      <c r="F35" s="13">
        <v>7.8685</v>
      </c>
      <c r="G35" s="13">
        <v>0.88850000000000007</v>
      </c>
      <c r="H35" s="44">
        <v>0</v>
      </c>
      <c r="I35" s="44">
        <v>0</v>
      </c>
      <c r="L35" s="6"/>
      <c r="M35" s="44"/>
      <c r="N35" s="44"/>
    </row>
    <row r="36" spans="1:14" x14ac:dyDescent="0.2">
      <c r="A36" s="35"/>
      <c r="B36" s="3">
        <v>260819</v>
      </c>
      <c r="C36">
        <v>5</v>
      </c>
      <c r="D36" s="13">
        <v>0.2854511627906976</v>
      </c>
      <c r="E36" s="13">
        <v>6.8254999999999999</v>
      </c>
      <c r="F36" s="13">
        <v>7.2044999999999995</v>
      </c>
      <c r="G36" s="13">
        <v>0.83650000000000002</v>
      </c>
      <c r="L36" s="6"/>
      <c r="M36" s="44"/>
      <c r="N36" s="49"/>
    </row>
    <row r="37" spans="1:14" x14ac:dyDescent="0.2">
      <c r="A37" s="35"/>
      <c r="B37" s="3">
        <v>260818</v>
      </c>
      <c r="C37">
        <v>10</v>
      </c>
      <c r="D37" s="13">
        <v>0.30329186046511625</v>
      </c>
      <c r="E37" s="13">
        <v>7.0964999999999998</v>
      </c>
      <c r="F37" s="13">
        <v>7.7225000000000001</v>
      </c>
      <c r="G37" s="13">
        <v>0.88200000000000001</v>
      </c>
      <c r="L37" s="6"/>
      <c r="M37" s="44"/>
      <c r="N37" s="44"/>
    </row>
    <row r="38" spans="1:14" x14ac:dyDescent="0.2">
      <c r="A38" s="35"/>
      <c r="B38" s="3">
        <v>260817</v>
      </c>
      <c r="C38">
        <v>20</v>
      </c>
      <c r="D38" s="13">
        <v>0.37465465116279068</v>
      </c>
      <c r="E38" s="13">
        <v>7.1245000000000003</v>
      </c>
      <c r="F38" s="13">
        <v>7.8529999999999998</v>
      </c>
      <c r="G38" s="13">
        <v>0.88450000000000006</v>
      </c>
      <c r="L38" s="6"/>
      <c r="M38" s="44"/>
      <c r="N38" s="44"/>
    </row>
    <row r="39" spans="1:14" x14ac:dyDescent="0.2">
      <c r="A39" s="35"/>
      <c r="B39" s="3">
        <v>260816</v>
      </c>
      <c r="C39">
        <v>30</v>
      </c>
      <c r="D39" s="13">
        <v>0.38060155038759691</v>
      </c>
      <c r="E39" s="13">
        <v>7.1974999999999998</v>
      </c>
      <c r="F39" s="13">
        <v>7.9909999999999997</v>
      </c>
      <c r="G39" s="13">
        <v>0.89149999999999996</v>
      </c>
      <c r="L39" s="6"/>
      <c r="M39" s="44"/>
      <c r="N39" s="44"/>
    </row>
    <row r="40" spans="1:14" x14ac:dyDescent="0.2">
      <c r="A40" s="35"/>
      <c r="B40" s="3">
        <v>260815</v>
      </c>
      <c r="C40">
        <v>40</v>
      </c>
      <c r="D40" s="13">
        <v>0.30329186046511625</v>
      </c>
      <c r="E40" s="13">
        <v>7.056</v>
      </c>
      <c r="F40" s="13">
        <v>7.4444999999999997</v>
      </c>
      <c r="G40" s="13">
        <v>0.88749999999999996</v>
      </c>
      <c r="L40" s="6"/>
      <c r="M40" s="44"/>
      <c r="N40" s="44"/>
    </row>
    <row r="41" spans="1:14" x14ac:dyDescent="0.2">
      <c r="A41" s="35"/>
      <c r="B41" s="3">
        <v>260814</v>
      </c>
      <c r="C41">
        <v>50</v>
      </c>
      <c r="D41" s="13">
        <v>0.29139806201550378</v>
      </c>
      <c r="E41" s="13">
        <v>7.1020000000000003</v>
      </c>
      <c r="F41" s="13">
        <v>7.1955</v>
      </c>
      <c r="G41" s="13">
        <v>0.88700000000000001</v>
      </c>
      <c r="L41" s="6"/>
      <c r="M41" s="44"/>
      <c r="N41" s="44"/>
    </row>
    <row r="42" spans="1:14" x14ac:dyDescent="0.2">
      <c r="A42" s="35"/>
      <c r="B42" s="3">
        <v>260813</v>
      </c>
      <c r="C42">
        <v>75</v>
      </c>
      <c r="D42" s="13">
        <v>0.28545116279069765</v>
      </c>
      <c r="E42" s="13">
        <v>7.0369999999999999</v>
      </c>
      <c r="F42" s="13">
        <v>7.12</v>
      </c>
      <c r="G42" s="13">
        <v>0.88200000000000001</v>
      </c>
      <c r="L42" s="6"/>
      <c r="M42" s="44"/>
      <c r="N42" s="44"/>
    </row>
    <row r="43" spans="1:14" x14ac:dyDescent="0.2">
      <c r="A43" s="35"/>
      <c r="B43" s="3">
        <v>260812</v>
      </c>
      <c r="C43">
        <v>100</v>
      </c>
      <c r="D43" s="13">
        <v>0.22598217054263564</v>
      </c>
      <c r="E43" s="13">
        <v>7.1455000000000002</v>
      </c>
      <c r="F43" s="13">
        <v>7.0280000000000005</v>
      </c>
      <c r="G43" s="13">
        <v>0.87949999999999995</v>
      </c>
      <c r="L43" s="6"/>
      <c r="M43" s="44"/>
      <c r="N43" s="44"/>
    </row>
    <row r="44" spans="1:14" x14ac:dyDescent="0.2">
      <c r="A44" s="35"/>
      <c r="B44" s="3">
        <v>260811</v>
      </c>
      <c r="C44">
        <v>140</v>
      </c>
      <c r="D44" s="13">
        <v>0.20219457364341087</v>
      </c>
      <c r="E44" s="13">
        <v>7.431</v>
      </c>
      <c r="F44" s="13">
        <v>8.1370000000000005</v>
      </c>
      <c r="G44" s="13">
        <v>0.90149999999999997</v>
      </c>
      <c r="L44" s="6"/>
      <c r="M44" s="44"/>
      <c r="N44" s="44"/>
    </row>
    <row r="45" spans="1:14" x14ac:dyDescent="0.2">
      <c r="A45" s="35">
        <v>38083</v>
      </c>
      <c r="B45" s="3">
        <v>260830</v>
      </c>
      <c r="C45">
        <v>1</v>
      </c>
      <c r="D45" s="13">
        <v>11.535777364341087</v>
      </c>
      <c r="E45" s="13">
        <v>1.5925</v>
      </c>
      <c r="F45" s="13">
        <v>2.665</v>
      </c>
      <c r="G45" s="13">
        <v>0.56999999999999995</v>
      </c>
      <c r="H45" s="44">
        <v>0</v>
      </c>
      <c r="I45" s="44">
        <v>0</v>
      </c>
      <c r="L45" s="6"/>
      <c r="M45" s="44"/>
      <c r="N45" s="49"/>
    </row>
    <row r="46" spans="1:14" x14ac:dyDescent="0.2">
      <c r="A46" s="35"/>
      <c r="B46" s="3">
        <v>260829</v>
      </c>
      <c r="C46">
        <v>5</v>
      </c>
      <c r="D46" s="13">
        <v>12.331348217054263</v>
      </c>
      <c r="E46" s="13">
        <v>1.3660000000000001</v>
      </c>
      <c r="F46" s="13">
        <v>2.2105000000000001</v>
      </c>
      <c r="G46" s="13">
        <v>0.50700000000000001</v>
      </c>
      <c r="L46" s="6"/>
      <c r="M46" s="44"/>
      <c r="N46" s="44"/>
    </row>
    <row r="47" spans="1:14" x14ac:dyDescent="0.2">
      <c r="A47" s="35"/>
      <c r="B47" s="3">
        <v>260828</v>
      </c>
      <c r="C47">
        <v>10</v>
      </c>
      <c r="D47" s="13">
        <v>14.121382635658914</v>
      </c>
      <c r="E47" s="13">
        <v>1.4275</v>
      </c>
      <c r="F47" s="13">
        <v>2.2974999999999999</v>
      </c>
      <c r="G47" s="13">
        <v>0.59250000000000003</v>
      </c>
      <c r="L47" s="6"/>
      <c r="M47" s="44"/>
      <c r="N47" s="44"/>
    </row>
    <row r="48" spans="1:14" x14ac:dyDescent="0.2">
      <c r="A48" s="35"/>
      <c r="B48" s="3">
        <v>260827</v>
      </c>
      <c r="C48">
        <v>20</v>
      </c>
      <c r="D48" s="13">
        <v>14.121382635658914</v>
      </c>
      <c r="E48" s="13">
        <v>1.5475000000000001</v>
      </c>
      <c r="F48" s="13">
        <v>2.5434999999999999</v>
      </c>
      <c r="G48" s="13">
        <v>0.5754999999999999</v>
      </c>
      <c r="L48" s="6"/>
      <c r="M48" s="44"/>
      <c r="N48" s="44"/>
    </row>
    <row r="49" spans="1:14" x14ac:dyDescent="0.2">
      <c r="A49" s="35"/>
      <c r="B49" s="3">
        <v>260826</v>
      </c>
      <c r="C49">
        <v>30</v>
      </c>
      <c r="D49" s="13">
        <v>8.6430103100775195</v>
      </c>
      <c r="E49" s="13">
        <v>2.7515000000000001</v>
      </c>
      <c r="F49" s="13">
        <v>2.9864999999999999</v>
      </c>
      <c r="G49" s="13">
        <v>0.63450000000000006</v>
      </c>
      <c r="L49" s="6"/>
      <c r="M49" s="44"/>
      <c r="N49" s="44"/>
    </row>
    <row r="50" spans="1:14" x14ac:dyDescent="0.2">
      <c r="A50" s="35"/>
      <c r="B50" s="3">
        <v>260825</v>
      </c>
      <c r="C50">
        <v>40</v>
      </c>
      <c r="D50" s="13">
        <v>7.4395531782945739</v>
      </c>
      <c r="E50" s="13">
        <v>2.8774999999999999</v>
      </c>
      <c r="F50" s="13">
        <v>3.0245000000000002</v>
      </c>
      <c r="G50" s="13">
        <v>0.61550000000000005</v>
      </c>
      <c r="L50" s="6"/>
      <c r="M50" s="44"/>
      <c r="N50" s="44"/>
    </row>
    <row r="51" spans="1:14" x14ac:dyDescent="0.2">
      <c r="A51" s="35"/>
      <c r="B51" s="3">
        <v>260824</v>
      </c>
      <c r="C51">
        <v>50</v>
      </c>
      <c r="D51" s="13">
        <v>7.8224713565891477</v>
      </c>
      <c r="E51" s="13">
        <v>3.7480000000000002</v>
      </c>
      <c r="F51" s="13">
        <v>3.871</v>
      </c>
      <c r="G51" s="13">
        <v>0.71599999999999997</v>
      </c>
      <c r="L51" s="6"/>
      <c r="M51" s="44"/>
      <c r="N51" s="44"/>
    </row>
    <row r="52" spans="1:14" x14ac:dyDescent="0.2">
      <c r="A52" s="35"/>
      <c r="B52" s="3">
        <v>260823</v>
      </c>
      <c r="C52">
        <v>75</v>
      </c>
      <c r="D52" s="13">
        <v>0.84875122093023259</v>
      </c>
      <c r="E52" s="13">
        <v>5.5459999999999994</v>
      </c>
      <c r="F52" s="13">
        <v>5.5914999999999999</v>
      </c>
      <c r="G52" s="13">
        <v>0.79449999999999998</v>
      </c>
      <c r="L52" s="6"/>
      <c r="M52" s="44"/>
      <c r="N52" s="44"/>
    </row>
    <row r="53" spans="1:14" x14ac:dyDescent="0.2">
      <c r="A53" s="35"/>
      <c r="B53" s="3">
        <v>260822</v>
      </c>
      <c r="C53">
        <v>100</v>
      </c>
      <c r="D53" s="13">
        <v>0.29139806201550394</v>
      </c>
      <c r="E53" s="13">
        <v>7.1494999999999997</v>
      </c>
      <c r="F53" s="13">
        <v>6.9379999999999997</v>
      </c>
      <c r="G53" s="13">
        <v>0.86199999999999999</v>
      </c>
      <c r="L53" s="6"/>
      <c r="M53" s="44"/>
      <c r="N53" s="44"/>
    </row>
    <row r="54" spans="1:14" x14ac:dyDescent="0.2">
      <c r="A54" s="35"/>
      <c r="B54" s="3">
        <v>260821</v>
      </c>
      <c r="C54">
        <v>140</v>
      </c>
      <c r="D54" s="13">
        <v>0.16056627906976739</v>
      </c>
      <c r="E54" s="13">
        <v>13.2745</v>
      </c>
      <c r="F54" s="13">
        <v>11.827500000000001</v>
      </c>
      <c r="G54" s="13">
        <v>1.1415000000000002</v>
      </c>
      <c r="H54" s="49"/>
      <c r="I54" s="49"/>
      <c r="L54" s="6"/>
      <c r="M54" s="44"/>
      <c r="N54" s="49"/>
    </row>
    <row r="55" spans="1:14" x14ac:dyDescent="0.2">
      <c r="A55" s="6">
        <v>38095</v>
      </c>
      <c r="B55" s="34">
        <v>272810</v>
      </c>
      <c r="C55">
        <v>3</v>
      </c>
      <c r="D55" s="52">
        <v>4.1534877819548877</v>
      </c>
      <c r="E55" s="54">
        <v>0.23799999999999999</v>
      </c>
      <c r="F55" s="54">
        <v>1.3479999999999999</v>
      </c>
      <c r="G55" s="54">
        <v>0.39549999999999996</v>
      </c>
      <c r="H55" s="49">
        <v>30.928239914316318</v>
      </c>
      <c r="I55" s="49">
        <v>22.400589101620028</v>
      </c>
      <c r="L55" s="6"/>
      <c r="M55" s="44"/>
      <c r="N55" s="49"/>
    </row>
    <row r="56" spans="1:14" x14ac:dyDescent="0.2">
      <c r="A56" s="6"/>
      <c r="B56" s="34">
        <v>272809</v>
      </c>
      <c r="C56">
        <v>10</v>
      </c>
      <c r="D56" s="52">
        <v>3.0671909774436097</v>
      </c>
      <c r="E56" s="54">
        <v>0.26949999999999996</v>
      </c>
      <c r="F56" s="54">
        <v>1.3445</v>
      </c>
      <c r="G56" s="54">
        <v>0.40949999999999998</v>
      </c>
      <c r="L56" s="6"/>
      <c r="M56" s="44"/>
      <c r="N56" s="44"/>
    </row>
    <row r="57" spans="1:14" x14ac:dyDescent="0.2">
      <c r="A57" s="6"/>
      <c r="B57" s="34">
        <v>272808</v>
      </c>
      <c r="C57">
        <v>20</v>
      </c>
      <c r="D57" s="52">
        <v>1.5635526315789474</v>
      </c>
      <c r="E57" s="54">
        <v>0.20650000000000002</v>
      </c>
      <c r="F57" s="54">
        <v>0.91849999999999998</v>
      </c>
      <c r="G57" s="54">
        <v>0.34499999999999997</v>
      </c>
      <c r="L57" s="6"/>
      <c r="M57" s="44"/>
      <c r="N57" s="44"/>
    </row>
    <row r="58" spans="1:14" x14ac:dyDescent="0.2">
      <c r="A58" s="6"/>
      <c r="B58" s="34">
        <v>272807</v>
      </c>
      <c r="C58">
        <v>30</v>
      </c>
      <c r="D58" s="52">
        <v>0.33399586466165415</v>
      </c>
      <c r="E58" s="54">
        <v>0.74</v>
      </c>
      <c r="F58" s="54">
        <v>1.258</v>
      </c>
      <c r="G58" s="54">
        <v>0.439</v>
      </c>
      <c r="I58" s="49"/>
      <c r="L58" s="6"/>
      <c r="M58" s="44"/>
      <c r="N58" s="44"/>
    </row>
    <row r="59" spans="1:14" x14ac:dyDescent="0.2">
      <c r="A59" s="6"/>
      <c r="B59" s="34">
        <v>272806</v>
      </c>
      <c r="C59">
        <v>40</v>
      </c>
      <c r="D59" s="52">
        <v>0.29628665413533828</v>
      </c>
      <c r="E59" s="54">
        <v>3.5409999999999999</v>
      </c>
      <c r="F59" s="54">
        <v>3.7845</v>
      </c>
      <c r="G59" s="54">
        <v>0.65549999999999997</v>
      </c>
      <c r="H59" s="49"/>
      <c r="I59" s="49"/>
      <c r="L59" s="6"/>
      <c r="M59" s="44"/>
      <c r="N59" s="44"/>
    </row>
    <row r="60" spans="1:14" x14ac:dyDescent="0.2">
      <c r="A60" s="6"/>
      <c r="B60" s="34">
        <v>272805</v>
      </c>
      <c r="C60">
        <v>50</v>
      </c>
      <c r="D60" s="52">
        <v>0.17777199248120301</v>
      </c>
      <c r="E60" s="54">
        <v>0.42499999999999999</v>
      </c>
      <c r="F60" s="54">
        <v>0.89400000000000002</v>
      </c>
      <c r="G60" s="54">
        <v>0.48249999999999998</v>
      </c>
      <c r="L60" s="6"/>
      <c r="M60" s="44"/>
      <c r="N60" s="44"/>
    </row>
    <row r="61" spans="1:14" x14ac:dyDescent="0.2">
      <c r="A61" s="6"/>
      <c r="B61" s="34">
        <v>272804</v>
      </c>
      <c r="C61">
        <v>60</v>
      </c>
      <c r="D61" s="52">
        <v>0.19393308270676696</v>
      </c>
      <c r="E61" s="54">
        <v>0.67599999999999993</v>
      </c>
      <c r="F61" s="54">
        <v>0.93450000000000011</v>
      </c>
      <c r="G61" s="54">
        <v>0.50900000000000001</v>
      </c>
      <c r="L61" s="6"/>
      <c r="M61" s="44"/>
      <c r="N61" s="44"/>
    </row>
    <row r="62" spans="1:14" x14ac:dyDescent="0.2">
      <c r="A62" s="6"/>
      <c r="B62" s="34">
        <v>272803</v>
      </c>
      <c r="C62">
        <v>80</v>
      </c>
      <c r="D62" s="52">
        <v>0.16161090225563912</v>
      </c>
      <c r="E62" s="54">
        <v>1.6105</v>
      </c>
      <c r="F62" s="54">
        <v>1.2224999999999999</v>
      </c>
      <c r="G62" s="54">
        <v>0.64850000000000008</v>
      </c>
      <c r="L62" s="6"/>
      <c r="M62" s="44"/>
      <c r="N62" s="44"/>
    </row>
    <row r="63" spans="1:14" x14ac:dyDescent="0.2">
      <c r="A63" s="6"/>
      <c r="B63" s="34">
        <v>272802</v>
      </c>
      <c r="C63" s="30">
        <v>100</v>
      </c>
      <c r="D63" s="52">
        <v>0.22086823308270676</v>
      </c>
      <c r="E63" s="54">
        <v>4.8819999999999997</v>
      </c>
      <c r="F63" s="54">
        <v>3.8355000000000001</v>
      </c>
      <c r="G63" s="54">
        <v>0.77900000000000003</v>
      </c>
      <c r="L63" s="6"/>
      <c r="M63" s="44"/>
      <c r="N63" s="49"/>
    </row>
    <row r="64" spans="1:14" x14ac:dyDescent="0.2">
      <c r="A64" s="6"/>
      <c r="B64" s="34">
        <v>272801</v>
      </c>
      <c r="C64" s="30">
        <v>140</v>
      </c>
      <c r="D64" s="32"/>
      <c r="E64" s="54">
        <v>14.413</v>
      </c>
      <c r="F64" s="54">
        <v>13.25</v>
      </c>
      <c r="G64" s="54">
        <v>1.2050000000000001</v>
      </c>
      <c r="L64" s="6"/>
      <c r="M64" s="49"/>
      <c r="N64" s="49"/>
    </row>
    <row r="65" spans="1:20" x14ac:dyDescent="0.2">
      <c r="A65" s="6">
        <v>38101</v>
      </c>
      <c r="B65" s="34">
        <v>272993</v>
      </c>
      <c r="C65">
        <v>4</v>
      </c>
      <c r="D65" s="52">
        <v>2.939391353383459</v>
      </c>
      <c r="E65" s="13">
        <v>6.7000000000000004E-2</v>
      </c>
      <c r="F65" s="13">
        <v>0.54400000000000004</v>
      </c>
      <c r="G65" s="13">
        <v>0.39949999999999997</v>
      </c>
      <c r="H65" s="49">
        <v>16.436504104297441</v>
      </c>
      <c r="I65" s="49">
        <v>17.001828153564905</v>
      </c>
      <c r="L65" s="6"/>
      <c r="M65" s="44"/>
      <c r="N65" s="44"/>
    </row>
    <row r="66" spans="1:20" x14ac:dyDescent="0.2">
      <c r="A66" s="6"/>
      <c r="B66" s="34">
        <v>272992</v>
      </c>
      <c r="C66">
        <v>10</v>
      </c>
      <c r="D66" s="52">
        <v>4.4729868421052625</v>
      </c>
      <c r="E66" s="13">
        <v>0.33350000000000002</v>
      </c>
      <c r="F66" s="13">
        <v>0.8085</v>
      </c>
      <c r="G66" s="13">
        <v>0.43149999999999999</v>
      </c>
      <c r="L66" s="6"/>
      <c r="M66" s="44"/>
      <c r="N66" s="44"/>
    </row>
    <row r="67" spans="1:20" x14ac:dyDescent="0.2">
      <c r="A67" s="6"/>
      <c r="B67" s="34">
        <v>272991</v>
      </c>
      <c r="C67" s="38">
        <v>20</v>
      </c>
      <c r="D67" s="52">
        <v>4.7924859022556392</v>
      </c>
      <c r="E67" s="13">
        <v>1.369</v>
      </c>
      <c r="F67" s="13">
        <v>1.0819999999999999</v>
      </c>
      <c r="G67" s="13">
        <v>0.495</v>
      </c>
      <c r="L67" s="6"/>
      <c r="M67" s="44"/>
      <c r="N67" s="44"/>
    </row>
    <row r="68" spans="1:20" x14ac:dyDescent="0.2">
      <c r="A68" s="6"/>
      <c r="B68" s="34">
        <v>272990</v>
      </c>
      <c r="C68">
        <v>30</v>
      </c>
      <c r="D68" s="52">
        <v>2.698989661654136</v>
      </c>
      <c r="E68" s="13">
        <v>3.8715000000000002</v>
      </c>
      <c r="F68" s="13">
        <v>2.5125000000000002</v>
      </c>
      <c r="G68" s="13">
        <v>0.70399999999999996</v>
      </c>
      <c r="H68" s="49"/>
      <c r="L68" s="6"/>
      <c r="M68" s="44"/>
      <c r="N68" s="44"/>
    </row>
    <row r="69" spans="1:20" x14ac:dyDescent="0.2">
      <c r="A69" s="6"/>
      <c r="B69" s="34">
        <v>272989</v>
      </c>
      <c r="C69">
        <v>40</v>
      </c>
      <c r="D69" s="52">
        <v>1.8985996240601506</v>
      </c>
      <c r="E69" s="13">
        <v>4.157</v>
      </c>
      <c r="F69" s="13">
        <v>2.8780000000000001</v>
      </c>
      <c r="G69" s="13">
        <v>0.67199999999999993</v>
      </c>
      <c r="I69" s="49"/>
      <c r="L69" s="6"/>
      <c r="M69" s="44"/>
      <c r="N69" s="44"/>
    </row>
    <row r="70" spans="1:20" x14ac:dyDescent="0.2">
      <c r="A70" s="6"/>
      <c r="B70" s="34">
        <v>272988</v>
      </c>
      <c r="C70">
        <v>50</v>
      </c>
      <c r="D70" s="52">
        <v>0.93068609022556392</v>
      </c>
      <c r="E70" s="13">
        <v>4.0705</v>
      </c>
      <c r="F70" s="13">
        <v>2.9159999999999999</v>
      </c>
      <c r="G70" s="13">
        <v>0.69</v>
      </c>
      <c r="L70" s="6"/>
      <c r="M70" s="3"/>
      <c r="N70"/>
      <c r="O70" s="16"/>
      <c r="S70" s="3"/>
      <c r="T70" s="3"/>
    </row>
    <row r="71" spans="1:20" x14ac:dyDescent="0.2">
      <c r="A71" s="6"/>
      <c r="B71" s="34">
        <v>272987</v>
      </c>
      <c r="C71">
        <v>60</v>
      </c>
      <c r="D71" s="52">
        <v>1.1354370300751881</v>
      </c>
      <c r="E71" s="13">
        <v>3.4604999999999997</v>
      </c>
      <c r="F71" s="13">
        <v>2.04</v>
      </c>
      <c r="G71" s="13">
        <v>0.71399999999999997</v>
      </c>
      <c r="L71" s="6"/>
      <c r="M71" s="3"/>
      <c r="N71"/>
      <c r="O71" s="16"/>
      <c r="S71" s="3"/>
      <c r="T71" s="3"/>
    </row>
    <row r="72" spans="1:20" x14ac:dyDescent="0.2">
      <c r="A72" s="6"/>
      <c r="B72" s="34">
        <v>272986</v>
      </c>
      <c r="C72">
        <v>80</v>
      </c>
      <c r="D72" s="52">
        <v>0.47405864661654129</v>
      </c>
      <c r="E72" s="13">
        <v>0.27450000000000002</v>
      </c>
      <c r="F72" s="13">
        <v>0.53400000000000003</v>
      </c>
      <c r="G72" s="13">
        <v>0.41649999999999998</v>
      </c>
      <c r="L72" s="6"/>
      <c r="M72" s="24"/>
      <c r="N72"/>
      <c r="O72" s="16"/>
      <c r="S72" s="42"/>
      <c r="T72" s="42"/>
    </row>
    <row r="73" spans="1:20" x14ac:dyDescent="0.2">
      <c r="A73" s="6"/>
      <c r="B73" s="34">
        <v>272985</v>
      </c>
      <c r="C73">
        <v>100</v>
      </c>
      <c r="D73" s="52">
        <v>0.25857744360902257</v>
      </c>
      <c r="E73" s="13">
        <v>1.3725000000000001</v>
      </c>
      <c r="F73" s="13">
        <v>0.84750000000000003</v>
      </c>
      <c r="G73" s="13">
        <v>0.49950000000000006</v>
      </c>
      <c r="L73" s="6"/>
      <c r="M73" s="24"/>
      <c r="N73"/>
      <c r="O73" s="16"/>
      <c r="S73" s="3"/>
      <c r="T73" s="3"/>
    </row>
    <row r="74" spans="1:20" x14ac:dyDescent="0.2">
      <c r="A74" s="6"/>
      <c r="B74" s="34">
        <v>272984</v>
      </c>
      <c r="C74">
        <v>145</v>
      </c>
      <c r="D74" s="32"/>
      <c r="E74" s="13">
        <v>3.8715000000000002</v>
      </c>
      <c r="F74" s="13">
        <v>3.1945000000000001</v>
      </c>
      <c r="G74" s="13">
        <v>0.70099999999999996</v>
      </c>
      <c r="L74" s="6"/>
      <c r="M74" s="24"/>
      <c r="N74"/>
      <c r="O74" s="16"/>
      <c r="S74" s="3"/>
      <c r="T74" s="3"/>
    </row>
    <row r="75" spans="1:20" x14ac:dyDescent="0.2">
      <c r="A75" s="6">
        <v>38115</v>
      </c>
      <c r="B75" s="24">
        <v>273665</v>
      </c>
      <c r="C75">
        <v>4</v>
      </c>
      <c r="D75" s="52">
        <v>0.20321804511278196</v>
      </c>
      <c r="E75" s="13">
        <v>0.17649999999999999</v>
      </c>
      <c r="F75" s="13">
        <v>0.35899999999999999</v>
      </c>
      <c r="G75" s="13">
        <v>0.34799999999999998</v>
      </c>
      <c r="H75" s="49">
        <v>22.457545658442807</v>
      </c>
      <c r="I75" s="49">
        <v>53.131689157747793</v>
      </c>
      <c r="L75" s="6"/>
      <c r="M75" s="24"/>
      <c r="N75"/>
      <c r="O75" s="16"/>
      <c r="S75" s="3"/>
      <c r="T75" s="3"/>
    </row>
    <row r="76" spans="1:20" x14ac:dyDescent="0.2">
      <c r="A76" s="6"/>
      <c r="B76" s="3">
        <v>273664</v>
      </c>
      <c r="C76">
        <v>10</v>
      </c>
      <c r="D76" s="52">
        <v>0.13839849624060149</v>
      </c>
      <c r="E76" s="13">
        <v>0.14699999999999999</v>
      </c>
      <c r="F76" s="13">
        <v>0.27500000000000002</v>
      </c>
      <c r="G76" s="13">
        <v>0.33800000000000002</v>
      </c>
      <c r="H76" s="49"/>
      <c r="I76" s="49"/>
      <c r="L76" s="6"/>
      <c r="M76" s="24"/>
      <c r="N76"/>
      <c r="O76" s="16"/>
      <c r="S76" s="3"/>
      <c r="T76" s="3"/>
    </row>
    <row r="77" spans="1:20" x14ac:dyDescent="0.2">
      <c r="A77" s="6"/>
      <c r="B77" s="24">
        <v>273663</v>
      </c>
      <c r="C77">
        <v>20</v>
      </c>
      <c r="D77" s="52">
        <v>0.13839849624060152</v>
      </c>
      <c r="E77" s="13">
        <v>0.23299999999999998</v>
      </c>
      <c r="F77" s="13">
        <v>0.26850000000000002</v>
      </c>
      <c r="G77" s="13">
        <v>0.36799999999999999</v>
      </c>
      <c r="L77" s="6"/>
      <c r="M77" s="24"/>
      <c r="N77"/>
      <c r="O77" s="16"/>
      <c r="S77" s="3"/>
      <c r="T77" s="3"/>
    </row>
    <row r="78" spans="1:20" x14ac:dyDescent="0.2">
      <c r="A78" s="6"/>
      <c r="B78" s="3">
        <v>273662</v>
      </c>
      <c r="C78">
        <v>30</v>
      </c>
      <c r="D78" s="52">
        <v>0.25857744360902263</v>
      </c>
      <c r="E78" s="13">
        <v>3.3540000000000001</v>
      </c>
      <c r="F78" s="13">
        <v>0.61899999999999999</v>
      </c>
      <c r="G78" s="13">
        <v>0.71250000000000002</v>
      </c>
      <c r="L78" s="6"/>
      <c r="M78" s="24"/>
      <c r="N78"/>
      <c r="O78" s="16"/>
      <c r="S78" s="3"/>
      <c r="T78" s="3"/>
    </row>
    <row r="79" spans="1:20" x14ac:dyDescent="0.2">
      <c r="A79" s="6"/>
      <c r="B79" s="24">
        <v>273661</v>
      </c>
      <c r="C79">
        <v>40</v>
      </c>
      <c r="D79" s="52">
        <v>0.4417364661654134</v>
      </c>
      <c r="E79" s="13">
        <v>1.2130000000000001</v>
      </c>
      <c r="F79" s="13">
        <v>0.26450000000000001</v>
      </c>
      <c r="G79" s="13">
        <v>0.51</v>
      </c>
      <c r="L79" s="6"/>
      <c r="M79" s="24"/>
      <c r="N79"/>
      <c r="O79" s="16"/>
      <c r="S79" s="3"/>
      <c r="T79" s="3"/>
    </row>
    <row r="80" spans="1:20" x14ac:dyDescent="0.2">
      <c r="A80" s="6"/>
      <c r="B80" s="3">
        <v>273660</v>
      </c>
      <c r="C80">
        <v>50</v>
      </c>
      <c r="D80" s="52">
        <v>0.30167368421052632</v>
      </c>
      <c r="E80" s="13">
        <v>2.6619999999999999</v>
      </c>
      <c r="F80" s="13">
        <v>0.66349999999999998</v>
      </c>
      <c r="G80" s="13">
        <v>0.65</v>
      </c>
      <c r="L80" s="6"/>
      <c r="M80" s="24"/>
      <c r="N80"/>
      <c r="O80" s="16"/>
      <c r="S80" s="3"/>
      <c r="T80" s="3"/>
    </row>
    <row r="81" spans="1:20" x14ac:dyDescent="0.2">
      <c r="A81" s="6"/>
      <c r="B81" s="24">
        <v>273659</v>
      </c>
      <c r="C81">
        <v>60</v>
      </c>
      <c r="D81" s="52">
        <v>0.57641221804511256</v>
      </c>
      <c r="E81" s="13">
        <v>5.7029999999999994</v>
      </c>
      <c r="F81" s="13">
        <v>1.738</v>
      </c>
      <c r="G81" s="13">
        <v>0.89100000000000001</v>
      </c>
      <c r="I81" s="49"/>
      <c r="L81" s="6"/>
      <c r="M81" s="3"/>
      <c r="N81"/>
      <c r="O81" s="16"/>
      <c r="S81" s="3"/>
      <c r="T81" s="3"/>
    </row>
    <row r="82" spans="1:20" x14ac:dyDescent="0.2">
      <c r="A82" s="6"/>
      <c r="B82" s="3">
        <v>273658</v>
      </c>
      <c r="C82">
        <v>80</v>
      </c>
      <c r="D82" s="52">
        <v>0.45251052631578947</v>
      </c>
      <c r="E82" s="13">
        <v>6.2244999999999999</v>
      </c>
      <c r="F82" s="13">
        <v>2.5960000000000001</v>
      </c>
      <c r="G82" s="13">
        <v>0.90849999999999997</v>
      </c>
      <c r="H82" s="49"/>
      <c r="I82" s="49"/>
      <c r="L82" s="6"/>
      <c r="M82" s="3"/>
      <c r="N82"/>
      <c r="O82" s="16"/>
      <c r="S82" s="3"/>
      <c r="T82" s="3"/>
    </row>
    <row r="83" spans="1:20" x14ac:dyDescent="0.2">
      <c r="A83" s="6"/>
      <c r="B83" s="24">
        <v>273657</v>
      </c>
      <c r="C83">
        <v>100</v>
      </c>
      <c r="D83" s="52">
        <v>0.23164229323308269</v>
      </c>
      <c r="E83" s="13">
        <v>6.0754999999999999</v>
      </c>
      <c r="F83" s="13">
        <v>4.5045000000000002</v>
      </c>
      <c r="G83" s="13">
        <v>0.91650000000000009</v>
      </c>
      <c r="L83" s="6"/>
      <c r="M83" s="3"/>
      <c r="N83"/>
      <c r="O83" s="16"/>
      <c r="S83" s="42"/>
      <c r="T83" s="3"/>
    </row>
    <row r="84" spans="1:20" x14ac:dyDescent="0.2">
      <c r="A84" s="6"/>
      <c r="B84" s="3">
        <v>273656</v>
      </c>
      <c r="C84">
        <v>144</v>
      </c>
      <c r="D84" s="52">
        <v>5.6060150375939838E-2</v>
      </c>
      <c r="E84" s="13">
        <v>16.491999999999997</v>
      </c>
      <c r="F84" s="13">
        <v>15.890500000000001</v>
      </c>
      <c r="G84" s="13">
        <v>1.3109999999999999</v>
      </c>
      <c r="L84" s="6"/>
      <c r="M84" s="3"/>
      <c r="N84"/>
      <c r="O84" s="16"/>
      <c r="S84" s="42"/>
      <c r="T84" s="3"/>
    </row>
    <row r="85" spans="1:20" x14ac:dyDescent="0.2">
      <c r="A85" s="6">
        <v>38123</v>
      </c>
      <c r="B85" s="3">
        <v>277018</v>
      </c>
      <c r="C85">
        <v>1</v>
      </c>
      <c r="D85" s="16"/>
      <c r="E85" s="19"/>
      <c r="F85" s="19"/>
      <c r="G85" s="19"/>
      <c r="L85" s="6"/>
      <c r="M85" s="3"/>
      <c r="N85"/>
      <c r="O85" s="16"/>
      <c r="S85" s="3"/>
      <c r="T85" s="3"/>
    </row>
    <row r="86" spans="1:20" x14ac:dyDescent="0.2">
      <c r="A86" s="6"/>
      <c r="B86" s="3">
        <v>277017</v>
      </c>
      <c r="C86">
        <v>10</v>
      </c>
      <c r="D86" s="16">
        <v>0.35554398496240597</v>
      </c>
      <c r="E86" s="3">
        <v>0.33</v>
      </c>
      <c r="F86" s="3">
        <v>0.36149999999999999</v>
      </c>
      <c r="G86" s="3">
        <v>0.111</v>
      </c>
      <c r="H86" s="49">
        <v>42.163244867300946</v>
      </c>
      <c r="I86" s="49">
        <v>79.096045197740111</v>
      </c>
      <c r="L86" s="6"/>
      <c r="M86" s="3"/>
      <c r="N86"/>
      <c r="O86" s="16"/>
      <c r="S86" s="3"/>
      <c r="T86" s="3"/>
    </row>
    <row r="87" spans="1:20" x14ac:dyDescent="0.2">
      <c r="A87" s="6"/>
      <c r="B87" s="3">
        <v>277016</v>
      </c>
      <c r="C87">
        <v>20</v>
      </c>
      <c r="D87" s="16">
        <v>0.3878661654135338</v>
      </c>
      <c r="E87" s="3">
        <v>0.377</v>
      </c>
      <c r="F87" s="3">
        <v>0.3725</v>
      </c>
      <c r="G87" s="3">
        <v>0.21099999999999999</v>
      </c>
      <c r="L87" s="6"/>
      <c r="M87" s="3"/>
      <c r="N87"/>
      <c r="O87" s="16"/>
      <c r="S87" s="3"/>
      <c r="T87" s="3"/>
    </row>
    <row r="88" spans="1:20" x14ac:dyDescent="0.2">
      <c r="A88" s="6"/>
      <c r="B88" s="3">
        <v>277015</v>
      </c>
      <c r="C88">
        <v>30</v>
      </c>
      <c r="D88" s="16">
        <v>0.23825563909774439</v>
      </c>
      <c r="E88" s="3">
        <v>0.47249999999999998</v>
      </c>
      <c r="F88" s="3">
        <v>0.49149999999999999</v>
      </c>
      <c r="G88" s="3">
        <v>1.0225</v>
      </c>
      <c r="L88" s="6"/>
      <c r="M88" s="3"/>
      <c r="N88"/>
      <c r="O88" s="16"/>
      <c r="S88" s="3"/>
      <c r="T88" s="3"/>
    </row>
    <row r="89" spans="1:20" x14ac:dyDescent="0.2">
      <c r="A89" s="6"/>
      <c r="B89" s="3">
        <v>277014</v>
      </c>
      <c r="C89">
        <v>40</v>
      </c>
      <c r="D89" s="16">
        <v>0.14015037593984961</v>
      </c>
      <c r="E89" s="3">
        <v>0.56799999999999995</v>
      </c>
      <c r="F89" s="3">
        <v>0.49199999999999999</v>
      </c>
      <c r="G89" s="3">
        <v>1.0880000000000001</v>
      </c>
      <c r="L89" s="6"/>
      <c r="M89" s="3"/>
      <c r="N89"/>
      <c r="O89" s="16"/>
      <c r="S89" s="3"/>
      <c r="T89" s="3"/>
    </row>
    <row r="90" spans="1:20" x14ac:dyDescent="0.2">
      <c r="A90" s="6"/>
      <c r="B90" s="3">
        <v>277013</v>
      </c>
      <c r="C90">
        <v>50</v>
      </c>
      <c r="D90" s="16">
        <v>3.6439097744360903E-2</v>
      </c>
      <c r="E90" s="3">
        <v>2.5649999999999999</v>
      </c>
      <c r="F90" s="3">
        <v>0.85199999999999998</v>
      </c>
      <c r="G90" s="3">
        <v>5.9210000000000003</v>
      </c>
      <c r="L90" s="6"/>
      <c r="M90" s="3"/>
      <c r="N90"/>
      <c r="O90" s="16"/>
      <c r="S90" s="3"/>
      <c r="T90" s="3"/>
    </row>
    <row r="91" spans="1:20" x14ac:dyDescent="0.2">
      <c r="A91" s="6"/>
      <c r="B91" s="3">
        <v>277012</v>
      </c>
      <c r="C91">
        <v>60</v>
      </c>
      <c r="D91" s="16">
        <v>5.6060150375939838E-2</v>
      </c>
      <c r="E91" s="3">
        <v>5.5205000000000002</v>
      </c>
      <c r="F91" s="3">
        <v>0.91549999999999998</v>
      </c>
      <c r="G91" s="3">
        <v>7.5324999999999998</v>
      </c>
      <c r="L91" s="6"/>
      <c r="M91" s="3"/>
      <c r="N91"/>
      <c r="O91" s="16"/>
      <c r="S91" s="3"/>
      <c r="T91" s="42"/>
    </row>
    <row r="92" spans="1:20" x14ac:dyDescent="0.2">
      <c r="A92" s="6"/>
      <c r="B92" s="3">
        <v>277011</v>
      </c>
      <c r="C92">
        <v>80</v>
      </c>
      <c r="D92" s="16">
        <v>5.9563909774436083E-2</v>
      </c>
      <c r="E92" s="3">
        <v>6.0139999999999993</v>
      </c>
      <c r="F92" s="3">
        <v>1.004</v>
      </c>
      <c r="G92" s="3">
        <v>7.5630000000000006</v>
      </c>
      <c r="L92" s="6"/>
      <c r="M92" s="3"/>
      <c r="N92"/>
      <c r="O92" s="16"/>
      <c r="S92" s="3"/>
      <c r="T92" s="3"/>
    </row>
    <row r="93" spans="1:20" x14ac:dyDescent="0.2">
      <c r="A93" s="6"/>
      <c r="B93" s="3">
        <v>277010</v>
      </c>
      <c r="C93">
        <v>100</v>
      </c>
      <c r="D93" s="16">
        <v>5.6060150375939852E-2</v>
      </c>
      <c r="E93" s="3">
        <v>6.2694999999999999</v>
      </c>
      <c r="F93" s="3">
        <v>0.93100000000000005</v>
      </c>
      <c r="G93" s="3">
        <v>7.5274999999999999</v>
      </c>
      <c r="L93" s="6"/>
      <c r="M93" s="3"/>
      <c r="N93"/>
      <c r="O93" s="16"/>
      <c r="S93" s="3"/>
      <c r="T93" s="3"/>
    </row>
    <row r="94" spans="1:20" x14ac:dyDescent="0.2">
      <c r="A94" s="6"/>
      <c r="B94" s="3">
        <v>277009</v>
      </c>
      <c r="C94">
        <v>150</v>
      </c>
      <c r="D94" s="16"/>
      <c r="E94" s="3">
        <v>17.6005</v>
      </c>
      <c r="F94" s="3">
        <v>1.3340000000000001</v>
      </c>
      <c r="G94" s="3">
        <v>16.0625</v>
      </c>
      <c r="L94" s="6"/>
      <c r="M94" s="3"/>
      <c r="N94"/>
      <c r="O94" s="16"/>
      <c r="S94" s="3"/>
      <c r="T94" s="3"/>
    </row>
    <row r="95" spans="1:20" x14ac:dyDescent="0.2">
      <c r="A95" s="6">
        <v>38135</v>
      </c>
      <c r="B95" s="3">
        <v>260831</v>
      </c>
      <c r="C95">
        <v>1</v>
      </c>
      <c r="D95" s="16">
        <v>0.62357232558139541</v>
      </c>
      <c r="E95" s="3">
        <v>9.35E-2</v>
      </c>
      <c r="F95" s="3">
        <v>0.32650000000000001</v>
      </c>
      <c r="G95" s="3">
        <v>0.316</v>
      </c>
      <c r="H95" s="49">
        <v>23.208979861340378</v>
      </c>
      <c r="I95" s="49">
        <v>26.055718475073313</v>
      </c>
      <c r="L95" s="6"/>
      <c r="M95" s="3"/>
      <c r="N95"/>
      <c r="O95" s="16"/>
      <c r="S95" s="3"/>
      <c r="T95" s="3"/>
    </row>
    <row r="96" spans="1:20" x14ac:dyDescent="0.2">
      <c r="A96" s="6"/>
      <c r="B96" s="3">
        <v>260832</v>
      </c>
      <c r="C96">
        <v>5</v>
      </c>
      <c r="D96" s="16">
        <v>0.67553668604651174</v>
      </c>
      <c r="E96" s="3">
        <v>0.11299999999999999</v>
      </c>
      <c r="F96" s="3">
        <v>0.36249999999999999</v>
      </c>
      <c r="G96" s="3">
        <v>0.32450000000000001</v>
      </c>
      <c r="H96" s="49"/>
      <c r="I96" s="49"/>
      <c r="L96" s="6"/>
      <c r="M96" s="3"/>
      <c r="N96"/>
      <c r="O96" s="16"/>
      <c r="S96" s="3"/>
      <c r="T96" s="3"/>
    </row>
    <row r="97" spans="1:20" x14ac:dyDescent="0.2">
      <c r="A97" s="6"/>
      <c r="B97" s="3">
        <v>260833</v>
      </c>
      <c r="C97">
        <v>10</v>
      </c>
      <c r="D97" s="16">
        <v>0.71017959302325573</v>
      </c>
      <c r="E97" s="3">
        <v>4.5999999999999999E-2</v>
      </c>
      <c r="F97" s="3">
        <v>0.29049999999999998</v>
      </c>
      <c r="G97" s="3">
        <v>0.28400000000000003</v>
      </c>
      <c r="L97" s="6"/>
      <c r="M97" s="3"/>
      <c r="N97"/>
      <c r="O97" s="16"/>
      <c r="S97" s="3"/>
      <c r="T97" s="3"/>
    </row>
    <row r="98" spans="1:20" x14ac:dyDescent="0.2">
      <c r="A98" s="6"/>
      <c r="B98" s="3">
        <v>260834</v>
      </c>
      <c r="C98">
        <v>20</v>
      </c>
      <c r="D98" s="16">
        <v>0.83142976744186048</v>
      </c>
      <c r="E98" s="3">
        <v>2.8000000000000001E-2</v>
      </c>
      <c r="F98" s="3">
        <v>0.3805</v>
      </c>
      <c r="G98" s="3">
        <v>0.32400000000000001</v>
      </c>
      <c r="L98" s="6"/>
      <c r="M98" s="3"/>
      <c r="N98"/>
      <c r="O98" s="16"/>
      <c r="S98" s="3"/>
      <c r="T98" s="3"/>
    </row>
    <row r="99" spans="1:20" x14ac:dyDescent="0.2">
      <c r="A99" s="6"/>
      <c r="B99" s="3">
        <v>260835</v>
      </c>
      <c r="C99">
        <v>30</v>
      </c>
      <c r="D99" s="16">
        <v>0.13083178294573644</v>
      </c>
      <c r="E99" s="3">
        <v>3.0570000000000004</v>
      </c>
      <c r="F99" s="3">
        <v>1.4035</v>
      </c>
      <c r="G99" s="3">
        <v>0.64349999999999996</v>
      </c>
      <c r="L99" s="35"/>
      <c r="M99" s="44"/>
      <c r="N99" s="44"/>
    </row>
    <row r="100" spans="1:20" x14ac:dyDescent="0.2">
      <c r="A100" s="6"/>
      <c r="B100" s="3">
        <v>260836</v>
      </c>
      <c r="C100">
        <v>40</v>
      </c>
      <c r="D100" s="16">
        <v>4.1326511627906987E-2</v>
      </c>
      <c r="E100" s="3">
        <v>5.2629999999999999</v>
      </c>
      <c r="F100" s="3">
        <v>2.738</v>
      </c>
      <c r="G100" s="3">
        <v>0.8165</v>
      </c>
      <c r="L100" s="35"/>
      <c r="M100" s="44"/>
      <c r="N100" s="44"/>
    </row>
    <row r="101" spans="1:20" x14ac:dyDescent="0.2">
      <c r="A101" s="6"/>
      <c r="B101" s="3">
        <v>260837</v>
      </c>
      <c r="C101">
        <v>50</v>
      </c>
      <c r="D101" s="16">
        <v>3.7882635658914712E-2</v>
      </c>
      <c r="E101" s="3">
        <v>5.5455000000000005</v>
      </c>
      <c r="F101" s="3">
        <v>3.1790000000000003</v>
      </c>
      <c r="G101" s="3">
        <v>0.80449999999999999</v>
      </c>
      <c r="L101" s="35"/>
      <c r="M101" s="44"/>
      <c r="N101" s="44"/>
    </row>
    <row r="102" spans="1:20" x14ac:dyDescent="0.2">
      <c r="A102" s="6"/>
      <c r="B102" s="3">
        <v>260838</v>
      </c>
      <c r="C102">
        <v>80</v>
      </c>
      <c r="D102" s="16">
        <v>4.4770387596899233E-2</v>
      </c>
      <c r="E102" s="3">
        <v>6.4610000000000003</v>
      </c>
      <c r="F102" s="3">
        <v>4.1229999999999993</v>
      </c>
      <c r="G102" s="3">
        <v>0.82950000000000002</v>
      </c>
      <c r="L102" s="35"/>
      <c r="M102" s="44"/>
      <c r="N102" s="44"/>
    </row>
    <row r="103" spans="1:20" x14ac:dyDescent="0.2">
      <c r="A103" s="6"/>
      <c r="B103" s="3">
        <v>260839</v>
      </c>
      <c r="C103">
        <v>100</v>
      </c>
      <c r="D103" s="16">
        <v>3.6160697674418617E-2</v>
      </c>
      <c r="E103" s="3">
        <v>7.2560000000000002</v>
      </c>
      <c r="F103" s="3">
        <v>5.4104999999999999</v>
      </c>
      <c r="G103" s="3">
        <v>0.88949999999999996</v>
      </c>
      <c r="L103" s="35"/>
      <c r="M103" s="44"/>
      <c r="N103" s="44"/>
    </row>
    <row r="104" spans="1:20" x14ac:dyDescent="0.2">
      <c r="A104" s="6"/>
      <c r="B104" s="3">
        <v>260840</v>
      </c>
      <c r="C104">
        <v>140</v>
      </c>
      <c r="D104" s="16">
        <v>2.7551007751937993E-2</v>
      </c>
      <c r="E104" s="3">
        <v>12.783000000000001</v>
      </c>
      <c r="F104" s="3">
        <v>11.366</v>
      </c>
      <c r="G104" s="3">
        <v>1.1054999999999999</v>
      </c>
      <c r="L104" s="35"/>
      <c r="M104" s="44"/>
      <c r="N104" s="44"/>
    </row>
    <row r="105" spans="1:20" x14ac:dyDescent="0.2">
      <c r="A105" s="6">
        <v>38148</v>
      </c>
      <c r="B105" s="3">
        <v>278265</v>
      </c>
      <c r="C105">
        <v>2</v>
      </c>
      <c r="D105" s="16">
        <v>0.39844224806201556</v>
      </c>
      <c r="E105" s="3">
        <v>7.6999999999999999E-2</v>
      </c>
      <c r="F105" s="3">
        <v>0.61299999999999999</v>
      </c>
      <c r="G105" s="3">
        <v>0.33850000000000002</v>
      </c>
      <c r="H105" s="49">
        <v>21.495351239669418</v>
      </c>
      <c r="I105" s="49">
        <v>21.479274611398967</v>
      </c>
      <c r="L105" s="35"/>
      <c r="M105" s="44"/>
      <c r="N105" s="44"/>
    </row>
    <row r="106" spans="1:20" x14ac:dyDescent="0.2">
      <c r="A106" s="6"/>
      <c r="B106" s="3">
        <v>278264</v>
      </c>
      <c r="C106">
        <v>10</v>
      </c>
      <c r="D106" s="16">
        <v>0.39249534883720943</v>
      </c>
      <c r="E106" s="3">
        <v>0.06</v>
      </c>
      <c r="F106" s="3">
        <v>0.53900000000000003</v>
      </c>
      <c r="G106" s="3">
        <v>0.34450000000000003</v>
      </c>
      <c r="H106" s="49"/>
      <c r="L106" s="35"/>
      <c r="M106" s="44"/>
      <c r="N106" s="44"/>
    </row>
    <row r="107" spans="1:20" x14ac:dyDescent="0.2">
      <c r="A107" s="6"/>
      <c r="B107" s="3">
        <v>278263</v>
      </c>
      <c r="C107">
        <v>20</v>
      </c>
      <c r="D107" s="16">
        <v>0.48764573643410858</v>
      </c>
      <c r="E107" s="3">
        <v>0.42099999999999999</v>
      </c>
      <c r="F107" s="3">
        <v>0.71450000000000002</v>
      </c>
      <c r="G107" s="3">
        <v>0.46099999999999997</v>
      </c>
      <c r="L107" s="35"/>
      <c r="M107" s="44"/>
      <c r="N107" s="44"/>
    </row>
    <row r="108" spans="1:20" x14ac:dyDescent="0.2">
      <c r="A108" s="6"/>
      <c r="B108" s="3">
        <v>278262</v>
      </c>
      <c r="C108">
        <v>30</v>
      </c>
      <c r="D108" s="16">
        <v>0.33302635658914725</v>
      </c>
      <c r="E108" s="3">
        <v>4.2930000000000001</v>
      </c>
      <c r="F108" s="3">
        <v>2.6444999999999999</v>
      </c>
      <c r="G108" s="3">
        <v>0.75749999999999995</v>
      </c>
      <c r="L108" s="35"/>
      <c r="M108" s="44"/>
      <c r="N108" s="44"/>
    </row>
    <row r="109" spans="1:20" x14ac:dyDescent="0.2">
      <c r="A109" s="6"/>
      <c r="B109" s="3">
        <v>278261</v>
      </c>
      <c r="C109">
        <v>34</v>
      </c>
      <c r="D109" s="16">
        <v>0.13947697674418602</v>
      </c>
      <c r="E109" s="3">
        <v>4.9889999999999999</v>
      </c>
      <c r="F109" s="3">
        <v>3.2755000000000001</v>
      </c>
      <c r="G109" s="3">
        <v>0.76249999999999996</v>
      </c>
      <c r="L109" s="35"/>
      <c r="M109" s="44"/>
      <c r="N109" s="44"/>
    </row>
    <row r="110" spans="1:20" x14ac:dyDescent="0.2">
      <c r="A110" s="6"/>
      <c r="B110" s="3">
        <v>278260</v>
      </c>
      <c r="C110">
        <v>40</v>
      </c>
      <c r="D110" s="16">
        <v>0.13431116279069771</v>
      </c>
      <c r="E110" s="3">
        <v>5.7645</v>
      </c>
      <c r="F110" s="3">
        <v>4.1234999999999999</v>
      </c>
      <c r="G110" s="3">
        <v>0.83699999999999997</v>
      </c>
      <c r="L110" s="35"/>
      <c r="M110" s="44"/>
      <c r="N110" s="44"/>
    </row>
    <row r="111" spans="1:20" x14ac:dyDescent="0.2">
      <c r="A111" s="6"/>
      <c r="B111" s="3">
        <v>278259</v>
      </c>
      <c r="C111">
        <v>50</v>
      </c>
      <c r="D111" s="16">
        <v>4.1326511627906966E-2</v>
      </c>
      <c r="E111" s="3">
        <v>7.5730000000000004</v>
      </c>
      <c r="F111" s="3">
        <v>6.2379999999999995</v>
      </c>
      <c r="G111" s="3">
        <v>0.999</v>
      </c>
      <c r="I111" s="49"/>
      <c r="L111" s="35"/>
      <c r="M111" s="44"/>
      <c r="N111" s="44"/>
    </row>
    <row r="112" spans="1:20" x14ac:dyDescent="0.2">
      <c r="A112" s="6"/>
      <c r="B112" s="3">
        <v>278258</v>
      </c>
      <c r="C112">
        <v>60</v>
      </c>
      <c r="D112" s="16">
        <v>4.3048449612403103E-2</v>
      </c>
      <c r="E112" s="3">
        <v>7.1914999999999996</v>
      </c>
      <c r="F112" s="3">
        <v>5.681</v>
      </c>
      <c r="G112" s="3">
        <v>0.89500000000000002</v>
      </c>
      <c r="L112" s="35"/>
      <c r="M112" s="44"/>
      <c r="N112" s="44"/>
    </row>
    <row r="113" spans="1:14" x14ac:dyDescent="0.2">
      <c r="A113" s="6"/>
      <c r="B113" s="3">
        <v>278257</v>
      </c>
      <c r="C113">
        <v>80</v>
      </c>
      <c r="D113" s="16">
        <v>0.15153054263565893</v>
      </c>
      <c r="E113" s="3">
        <v>5.2350000000000003</v>
      </c>
      <c r="F113" s="3">
        <v>3.8559999999999999</v>
      </c>
      <c r="G113" s="3">
        <v>0.80699999999999994</v>
      </c>
      <c r="L113" s="35"/>
      <c r="M113" s="44"/>
      <c r="N113" s="44"/>
    </row>
    <row r="114" spans="1:14" x14ac:dyDescent="0.2">
      <c r="A114" s="6"/>
      <c r="B114" s="3">
        <v>278256</v>
      </c>
      <c r="C114">
        <v>145</v>
      </c>
      <c r="D114" s="16">
        <v>1.549744186046511E-2</v>
      </c>
      <c r="E114" s="3">
        <v>12.395499999999998</v>
      </c>
      <c r="F114" s="3">
        <v>11.207000000000001</v>
      </c>
      <c r="G114" s="3">
        <v>1.171</v>
      </c>
      <c r="L114" s="35"/>
      <c r="M114" s="44"/>
      <c r="N114" s="44"/>
    </row>
    <row r="115" spans="1:14" x14ac:dyDescent="0.2">
      <c r="A115" s="6">
        <v>38173</v>
      </c>
      <c r="B115" s="24">
        <v>263459</v>
      </c>
      <c r="C115">
        <v>1</v>
      </c>
      <c r="D115" s="16">
        <v>0.26361627906976748</v>
      </c>
      <c r="E115" s="3">
        <v>0</v>
      </c>
      <c r="F115" s="3">
        <v>0.56600000000000006</v>
      </c>
      <c r="G115" s="3">
        <v>0.30099999999999999</v>
      </c>
      <c r="H115" s="49">
        <v>43.633720930232556</v>
      </c>
      <c r="I115" s="49">
        <v>34.069767441860463</v>
      </c>
      <c r="L115" s="35"/>
      <c r="M115" s="44"/>
      <c r="N115" s="44"/>
    </row>
    <row r="116" spans="1:14" x14ac:dyDescent="0.2">
      <c r="A116" s="6"/>
      <c r="B116" s="24">
        <v>263458</v>
      </c>
      <c r="C116">
        <v>5</v>
      </c>
      <c r="D116" s="16">
        <v>0.28314341085271322</v>
      </c>
      <c r="E116" s="3">
        <v>0</v>
      </c>
      <c r="F116" s="3">
        <v>0.41849999999999998</v>
      </c>
      <c r="G116" s="3">
        <v>0.36799999999999999</v>
      </c>
      <c r="H116" s="49"/>
      <c r="I116" s="49"/>
      <c r="L116" s="35"/>
      <c r="M116" s="44"/>
      <c r="N116" s="44"/>
    </row>
    <row r="117" spans="1:14" x14ac:dyDescent="0.2">
      <c r="A117" s="6"/>
      <c r="B117" s="24">
        <v>263457</v>
      </c>
      <c r="C117">
        <v>10</v>
      </c>
      <c r="D117" s="16">
        <v>0.32219767441860464</v>
      </c>
      <c r="E117" s="3">
        <v>0</v>
      </c>
      <c r="F117" s="3">
        <v>0.94950000000000001</v>
      </c>
      <c r="G117" s="3">
        <v>0.36399999999999999</v>
      </c>
      <c r="L117" s="35"/>
      <c r="M117" s="44"/>
      <c r="N117" s="49"/>
    </row>
    <row r="118" spans="1:14" x14ac:dyDescent="0.2">
      <c r="A118" s="6"/>
      <c r="B118" s="24">
        <v>263456</v>
      </c>
      <c r="C118">
        <v>20</v>
      </c>
      <c r="D118" s="16">
        <v>0.60733817829457348</v>
      </c>
      <c r="E118" s="3">
        <v>0</v>
      </c>
      <c r="F118" s="3">
        <v>0.53300000000000003</v>
      </c>
      <c r="G118" s="3">
        <v>0.3755</v>
      </c>
      <c r="L118" s="35"/>
      <c r="M118" s="44"/>
      <c r="N118" s="44"/>
    </row>
    <row r="119" spans="1:14" x14ac:dyDescent="0.2">
      <c r="A119" s="6"/>
      <c r="B119" s="24">
        <v>263455</v>
      </c>
      <c r="C119">
        <v>30</v>
      </c>
      <c r="D119" s="16">
        <v>0.91968352713178314</v>
      </c>
      <c r="E119" s="3">
        <v>0</v>
      </c>
      <c r="F119" s="3">
        <v>0.82499999999999996</v>
      </c>
      <c r="G119" s="3">
        <v>0.45650000000000002</v>
      </c>
      <c r="L119" s="35"/>
      <c r="M119" s="44"/>
      <c r="N119" s="44"/>
    </row>
    <row r="120" spans="1:14" x14ac:dyDescent="0.2">
      <c r="A120" s="6"/>
      <c r="B120" s="24">
        <v>263454</v>
      </c>
      <c r="C120">
        <v>40</v>
      </c>
      <c r="D120" s="16">
        <v>0.97174108527131786</v>
      </c>
      <c r="E120" s="3">
        <v>0</v>
      </c>
      <c r="F120" s="3">
        <v>1.2549999999999999</v>
      </c>
      <c r="G120" s="3">
        <v>0.49450000000000005</v>
      </c>
      <c r="L120" s="35"/>
      <c r="M120" s="44"/>
      <c r="N120" s="44"/>
    </row>
    <row r="121" spans="1:14" x14ac:dyDescent="0.2">
      <c r="A121" s="6"/>
      <c r="B121" s="24">
        <v>263453</v>
      </c>
      <c r="C121">
        <v>50</v>
      </c>
      <c r="D121" s="16">
        <v>0.60045930232558131</v>
      </c>
      <c r="E121" s="3">
        <v>2.7519999999999998</v>
      </c>
      <c r="F121" s="3">
        <v>2.5585</v>
      </c>
      <c r="G121" s="3">
        <v>0.75950000000000006</v>
      </c>
      <c r="L121" s="35"/>
      <c r="M121" s="44"/>
      <c r="N121" s="44"/>
    </row>
    <row r="122" spans="1:14" x14ac:dyDescent="0.2">
      <c r="A122" s="6"/>
      <c r="B122" s="24">
        <v>263452</v>
      </c>
      <c r="C122">
        <v>75</v>
      </c>
      <c r="D122" s="16">
        <v>0.26849806201550386</v>
      </c>
      <c r="E122" s="3">
        <v>6.016</v>
      </c>
      <c r="F122" s="3">
        <v>4.8525</v>
      </c>
      <c r="G122" s="3">
        <v>0.95399999999999996</v>
      </c>
      <c r="L122" s="35"/>
      <c r="M122" s="44"/>
      <c r="N122" s="44"/>
    </row>
    <row r="123" spans="1:14" x14ac:dyDescent="0.2">
      <c r="A123" s="6"/>
      <c r="B123" s="24">
        <v>263451</v>
      </c>
      <c r="C123">
        <v>100</v>
      </c>
      <c r="D123" s="16">
        <v>8.3079069767441838E-2</v>
      </c>
      <c r="E123" s="3">
        <v>9.2919999999999998</v>
      </c>
      <c r="F123" s="3">
        <v>8.9385000000000012</v>
      </c>
      <c r="G123" s="3">
        <v>1.0680000000000001</v>
      </c>
      <c r="L123" s="35"/>
      <c r="M123" s="44"/>
      <c r="N123" s="44"/>
    </row>
    <row r="124" spans="1:14" x14ac:dyDescent="0.2">
      <c r="A124" s="6"/>
      <c r="B124" s="24">
        <v>263450</v>
      </c>
      <c r="C124">
        <v>170</v>
      </c>
      <c r="D124" s="16">
        <v>3.1154651162790696E-2</v>
      </c>
      <c r="E124" s="3">
        <v>15.090999999999999</v>
      </c>
      <c r="F124" s="3">
        <v>14.4535</v>
      </c>
      <c r="G124" s="3">
        <v>1.3145</v>
      </c>
      <c r="L124" s="35"/>
      <c r="M124" s="44"/>
      <c r="N124" s="44"/>
    </row>
    <row r="125" spans="1:14" x14ac:dyDescent="0.2">
      <c r="A125" s="6">
        <v>38186</v>
      </c>
      <c r="B125" s="3">
        <v>257822</v>
      </c>
      <c r="C125">
        <v>1</v>
      </c>
      <c r="D125" s="16">
        <v>0.25873449612403104</v>
      </c>
      <c r="E125" s="3">
        <v>4.3499999999999997E-2</v>
      </c>
      <c r="F125" s="3">
        <v>1.0065</v>
      </c>
      <c r="G125" s="3">
        <v>0.29649999999999999</v>
      </c>
      <c r="H125" s="49">
        <v>53.987122337790986</v>
      </c>
      <c r="I125" s="49">
        <v>44.346879535558784</v>
      </c>
      <c r="L125" s="35"/>
      <c r="M125" s="44"/>
      <c r="N125" s="44"/>
    </row>
    <row r="126" spans="1:14" x14ac:dyDescent="0.2">
      <c r="A126" s="6"/>
      <c r="B126" s="3">
        <v>257821</v>
      </c>
      <c r="C126">
        <v>5</v>
      </c>
      <c r="D126" s="16">
        <v>0.25385271317829455</v>
      </c>
      <c r="E126" s="3">
        <v>0.05</v>
      </c>
      <c r="F126" s="3">
        <v>0.98599999999999999</v>
      </c>
      <c r="G126" s="3">
        <v>0.25</v>
      </c>
      <c r="L126" s="35"/>
      <c r="M126" s="44"/>
      <c r="N126" s="44"/>
    </row>
    <row r="127" spans="1:14" x14ac:dyDescent="0.2">
      <c r="A127" s="6"/>
      <c r="B127" s="3">
        <v>257820</v>
      </c>
      <c r="C127">
        <v>10</v>
      </c>
      <c r="D127" s="16">
        <v>0.25385271317829461</v>
      </c>
      <c r="E127" s="3">
        <v>3.5000000000000003E-2</v>
      </c>
      <c r="F127" s="3">
        <v>0.96599999999999997</v>
      </c>
      <c r="G127" s="3">
        <v>0.24</v>
      </c>
      <c r="L127" s="35"/>
      <c r="M127" s="44"/>
      <c r="N127" s="44"/>
    </row>
    <row r="128" spans="1:14" x14ac:dyDescent="0.2">
      <c r="A128" s="6"/>
      <c r="B128" s="3">
        <v>257819</v>
      </c>
      <c r="C128">
        <v>20</v>
      </c>
      <c r="D128" s="16">
        <v>0.64927713178294555</v>
      </c>
      <c r="E128" s="3">
        <v>5.3999999999999999E-2</v>
      </c>
      <c r="F128" s="3">
        <v>0.76849999999999996</v>
      </c>
      <c r="G128" s="3">
        <v>0.35450000000000004</v>
      </c>
      <c r="H128" s="49"/>
      <c r="L128" s="35"/>
      <c r="M128" s="44"/>
      <c r="N128" s="44"/>
    </row>
    <row r="129" spans="1:14" x14ac:dyDescent="0.2">
      <c r="A129" s="6"/>
      <c r="B129" s="3">
        <v>257818</v>
      </c>
      <c r="C129">
        <v>30</v>
      </c>
      <c r="D129" s="16">
        <v>1.3014389534883719</v>
      </c>
      <c r="E129" s="3">
        <v>0.27100000000000002</v>
      </c>
      <c r="F129" s="3">
        <v>0.69399999999999995</v>
      </c>
      <c r="G129" s="3">
        <v>0.40900000000000003</v>
      </c>
      <c r="H129" s="49"/>
      <c r="L129" s="35"/>
      <c r="M129" s="44"/>
      <c r="N129" s="44"/>
    </row>
    <row r="130" spans="1:14" x14ac:dyDescent="0.2">
      <c r="A130" s="6"/>
      <c r="B130" s="3">
        <v>257817</v>
      </c>
      <c r="C130">
        <v>40</v>
      </c>
      <c r="D130" s="16">
        <v>1.7178994186046512</v>
      </c>
      <c r="E130" s="3">
        <v>4.0499999999999994E-2</v>
      </c>
      <c r="F130" s="3">
        <v>0.7004999999999999</v>
      </c>
      <c r="G130" s="3">
        <v>0.38600000000000001</v>
      </c>
      <c r="L130" s="35"/>
      <c r="M130" s="44"/>
      <c r="N130" s="44"/>
    </row>
    <row r="131" spans="1:14" x14ac:dyDescent="0.2">
      <c r="A131" s="6"/>
      <c r="B131" s="3">
        <v>257816</v>
      </c>
      <c r="C131">
        <v>50</v>
      </c>
      <c r="D131" s="16">
        <v>1.7178994186046515</v>
      </c>
      <c r="E131" s="3">
        <v>3.4000000000000002E-2</v>
      </c>
      <c r="F131" s="3">
        <v>1.3895</v>
      </c>
      <c r="G131" s="3">
        <v>0.46250000000000002</v>
      </c>
      <c r="L131" s="35"/>
      <c r="M131" s="44"/>
      <c r="N131" s="44"/>
    </row>
    <row r="132" spans="1:14" x14ac:dyDescent="0.2">
      <c r="A132" s="6"/>
      <c r="B132" s="3">
        <v>257815</v>
      </c>
      <c r="C132">
        <v>75</v>
      </c>
      <c r="D132" s="16">
        <v>0.20077441860465114</v>
      </c>
      <c r="E132" s="3">
        <v>6.0910000000000002</v>
      </c>
      <c r="F132" s="3">
        <v>5.4024999999999999</v>
      </c>
      <c r="G132" s="3">
        <v>0.81800000000000006</v>
      </c>
      <c r="L132" s="35"/>
      <c r="M132" s="44"/>
      <c r="N132" s="44"/>
    </row>
    <row r="133" spans="1:14" x14ac:dyDescent="0.2">
      <c r="A133" s="6"/>
      <c r="B133" s="3">
        <v>257814</v>
      </c>
      <c r="C133">
        <v>100</v>
      </c>
      <c r="D133" s="16">
        <v>7.2694186046511636E-2</v>
      </c>
      <c r="E133" s="3">
        <v>9.9250000000000007</v>
      </c>
      <c r="F133" s="3">
        <v>9.0470000000000006</v>
      </c>
      <c r="G133" s="3">
        <v>1.012</v>
      </c>
      <c r="L133" s="35"/>
      <c r="M133" s="44"/>
      <c r="N133" s="44"/>
    </row>
    <row r="134" spans="1:14" x14ac:dyDescent="0.2">
      <c r="A134" s="6"/>
      <c r="B134" s="3">
        <v>257813</v>
      </c>
      <c r="C134">
        <v>140</v>
      </c>
      <c r="D134" s="16">
        <v>1.9038953488372104E-2</v>
      </c>
      <c r="E134" s="3">
        <v>15.2965</v>
      </c>
      <c r="F134" s="3">
        <v>14.832999999999998</v>
      </c>
      <c r="G134" s="3">
        <v>1.2524999999999999</v>
      </c>
      <c r="L134" s="35"/>
      <c r="M134" s="44"/>
      <c r="N134" s="44"/>
    </row>
    <row r="135" spans="1:14" x14ac:dyDescent="0.2">
      <c r="A135" s="6">
        <v>38198</v>
      </c>
      <c r="B135" s="3">
        <v>269080</v>
      </c>
      <c r="C135">
        <v>1</v>
      </c>
      <c r="D135" s="16">
        <v>1.0758562015503876</v>
      </c>
      <c r="E135" s="3">
        <v>7.85E-2</v>
      </c>
      <c r="F135" s="3">
        <v>0.48949999999999999</v>
      </c>
      <c r="G135" s="3">
        <v>0.20400000000000001</v>
      </c>
      <c r="H135" s="49">
        <v>41.823246010237881</v>
      </c>
      <c r="I135" s="49">
        <v>36.377799415774099</v>
      </c>
      <c r="L135" s="35"/>
      <c r="M135" s="44"/>
      <c r="N135" s="44"/>
    </row>
    <row r="136" spans="1:14" x14ac:dyDescent="0.2">
      <c r="A136" s="6"/>
      <c r="B136" s="3">
        <v>269079</v>
      </c>
      <c r="C136">
        <v>5</v>
      </c>
      <c r="D136" s="16">
        <v>1.1105612403100775</v>
      </c>
      <c r="E136" s="3">
        <v>6.6500000000000004E-2</v>
      </c>
      <c r="F136" s="3">
        <v>0.89649999999999996</v>
      </c>
      <c r="G136" s="3">
        <v>0.19400000000000001</v>
      </c>
      <c r="L136" s="35"/>
      <c r="M136" s="44"/>
      <c r="N136" s="44"/>
    </row>
    <row r="137" spans="1:14" x14ac:dyDescent="0.2">
      <c r="A137" s="6"/>
      <c r="B137" s="3">
        <v>269078</v>
      </c>
      <c r="C137">
        <v>10</v>
      </c>
      <c r="D137" s="16">
        <v>1.1973238372093025</v>
      </c>
      <c r="E137" s="3">
        <v>6.6000000000000003E-2</v>
      </c>
      <c r="F137" s="3">
        <v>0.51249999999999996</v>
      </c>
      <c r="G137" s="3">
        <v>0.214</v>
      </c>
      <c r="I137" s="49"/>
      <c r="L137" s="35"/>
      <c r="M137" s="44"/>
      <c r="N137" s="44"/>
    </row>
    <row r="138" spans="1:14" x14ac:dyDescent="0.2">
      <c r="A138" s="6"/>
      <c r="B138" s="3">
        <v>269077</v>
      </c>
      <c r="C138">
        <v>20</v>
      </c>
      <c r="D138" s="16">
        <v>0.91968352713178292</v>
      </c>
      <c r="E138" s="3">
        <v>0.02</v>
      </c>
      <c r="F138" s="3">
        <v>0.48099999999999998</v>
      </c>
      <c r="G138" s="3">
        <v>0.307</v>
      </c>
      <c r="L138" s="35"/>
      <c r="M138" s="44"/>
      <c r="N138" s="44"/>
    </row>
    <row r="139" spans="1:14" x14ac:dyDescent="0.2">
      <c r="A139" s="6"/>
      <c r="B139" s="3">
        <v>269076</v>
      </c>
      <c r="C139">
        <v>30</v>
      </c>
      <c r="D139" s="16">
        <v>0.79821589147286831</v>
      </c>
      <c r="E139" s="3">
        <v>5.2999999999999999E-2</v>
      </c>
      <c r="F139" s="3">
        <v>0.67249999999999999</v>
      </c>
      <c r="G139" s="3">
        <v>0.38800000000000001</v>
      </c>
      <c r="L139" s="35"/>
      <c r="M139" s="44"/>
      <c r="N139" s="44"/>
    </row>
    <row r="140" spans="1:14" x14ac:dyDescent="0.2">
      <c r="A140" s="6"/>
      <c r="B140" s="3">
        <v>269075</v>
      </c>
      <c r="C140">
        <v>40</v>
      </c>
      <c r="D140" s="16">
        <v>0.86762596899224809</v>
      </c>
      <c r="E140" s="3">
        <v>0.39450000000000002</v>
      </c>
      <c r="F140" s="3">
        <v>1.1859999999999999</v>
      </c>
      <c r="G140" s="3">
        <v>0.51200000000000001</v>
      </c>
      <c r="L140" s="35"/>
      <c r="M140" s="44"/>
      <c r="N140" s="49"/>
    </row>
    <row r="141" spans="1:14" x14ac:dyDescent="0.2">
      <c r="A141" s="6"/>
      <c r="B141" s="3">
        <v>269074</v>
      </c>
      <c r="C141">
        <v>50</v>
      </c>
      <c r="D141" s="16">
        <v>0.55528062015503865</v>
      </c>
      <c r="E141" s="3">
        <v>3.7155</v>
      </c>
      <c r="F141" s="3">
        <v>2.5060000000000002</v>
      </c>
      <c r="G141" s="3">
        <v>0.70699999999999996</v>
      </c>
      <c r="L141" s="35"/>
      <c r="M141" s="44"/>
      <c r="N141" s="44"/>
    </row>
    <row r="142" spans="1:14" x14ac:dyDescent="0.2">
      <c r="A142" s="6"/>
      <c r="B142" s="3">
        <v>269073</v>
      </c>
      <c r="C142">
        <v>75</v>
      </c>
      <c r="D142" s="16">
        <v>0.20015310077519377</v>
      </c>
      <c r="E142" s="3">
        <v>7.6405000000000003</v>
      </c>
      <c r="F142" s="3">
        <v>5.5235000000000003</v>
      </c>
      <c r="G142" s="3">
        <v>0.89900000000000002</v>
      </c>
      <c r="L142" s="35"/>
      <c r="M142" s="44"/>
      <c r="N142" s="44"/>
    </row>
    <row r="143" spans="1:14" x14ac:dyDescent="0.2">
      <c r="A143" s="6"/>
      <c r="B143" s="3">
        <v>269072</v>
      </c>
      <c r="C143">
        <v>100</v>
      </c>
      <c r="D143" s="16">
        <v>3.2885465116279072E-2</v>
      </c>
      <c r="E143" s="3">
        <v>11.5685</v>
      </c>
      <c r="F143" s="3">
        <v>9.1814999999999998</v>
      </c>
      <c r="G143" s="3">
        <v>1.0665</v>
      </c>
      <c r="L143" s="35"/>
      <c r="M143" s="44"/>
      <c r="N143" s="44"/>
    </row>
    <row r="144" spans="1:14" x14ac:dyDescent="0.2">
      <c r="A144" s="6"/>
      <c r="B144" s="3">
        <v>269071</v>
      </c>
      <c r="C144">
        <v>150</v>
      </c>
      <c r="D144" s="16">
        <v>1.9038953488372094E-2</v>
      </c>
      <c r="E144" s="3">
        <v>15.244999999999999</v>
      </c>
      <c r="F144" s="3">
        <v>15.826499999999999</v>
      </c>
      <c r="G144" s="3">
        <v>1.3759999999999999</v>
      </c>
      <c r="L144" s="35"/>
      <c r="M144" s="44"/>
      <c r="N144" s="44"/>
    </row>
    <row r="145" spans="1:14" x14ac:dyDescent="0.2">
      <c r="A145" s="6">
        <v>38217</v>
      </c>
      <c r="B145" s="3">
        <v>260841</v>
      </c>
      <c r="C145">
        <v>1</v>
      </c>
      <c r="D145" s="16">
        <v>0.45791124031007746</v>
      </c>
      <c r="E145" s="13">
        <v>0.17249999999999999</v>
      </c>
      <c r="F145" s="13">
        <v>0.64500000000000002</v>
      </c>
      <c r="G145" s="13">
        <v>0.13500000000000001</v>
      </c>
      <c r="H145" s="49">
        <v>41.775025799793603</v>
      </c>
      <c r="I145" s="49">
        <v>30.934750733137829</v>
      </c>
      <c r="L145" s="35"/>
      <c r="M145" s="44"/>
      <c r="N145" s="44"/>
    </row>
    <row r="146" spans="1:14" x14ac:dyDescent="0.2">
      <c r="A146" s="6"/>
      <c r="B146" s="3">
        <v>260842</v>
      </c>
      <c r="C146">
        <v>5</v>
      </c>
      <c r="D146" s="16">
        <v>0.46980503875969004</v>
      </c>
      <c r="E146" s="13">
        <v>7.1999999999999995E-2</v>
      </c>
      <c r="F146" s="13">
        <v>0.89749999999999996</v>
      </c>
      <c r="G146" s="13">
        <v>0.11699999999999999</v>
      </c>
      <c r="L146" s="35"/>
      <c r="M146" s="44"/>
      <c r="N146" s="44"/>
    </row>
    <row r="147" spans="1:14" x14ac:dyDescent="0.2">
      <c r="A147" s="6"/>
      <c r="B147" s="3">
        <v>260843</v>
      </c>
      <c r="C147">
        <v>10</v>
      </c>
      <c r="D147" s="16">
        <v>0.46980503875969004</v>
      </c>
      <c r="E147" s="13">
        <v>6.8500000000000005E-2</v>
      </c>
      <c r="F147" s="13">
        <v>0.56699999999999995</v>
      </c>
      <c r="G147" s="13">
        <v>0.1115</v>
      </c>
      <c r="L147" s="35"/>
      <c r="M147" s="44"/>
      <c r="N147" s="44"/>
    </row>
    <row r="148" spans="1:14" x14ac:dyDescent="0.2">
      <c r="A148" s="6"/>
      <c r="B148" s="3">
        <v>260844</v>
      </c>
      <c r="C148">
        <v>20</v>
      </c>
      <c r="D148" s="16">
        <v>0.85040658914728673</v>
      </c>
      <c r="E148" s="13">
        <v>5.3000000000000005E-2</v>
      </c>
      <c r="F148" s="13">
        <v>0.78849999999999998</v>
      </c>
      <c r="G148" s="13">
        <v>0.26950000000000002</v>
      </c>
      <c r="L148" s="35"/>
      <c r="M148" s="44"/>
      <c r="N148" s="44"/>
    </row>
    <row r="149" spans="1:14" x14ac:dyDescent="0.2">
      <c r="A149" s="6"/>
      <c r="B149" s="3">
        <v>260845</v>
      </c>
      <c r="C149">
        <v>30</v>
      </c>
      <c r="D149" s="16">
        <v>0.90071558139534891</v>
      </c>
      <c r="E149" s="13">
        <v>5.8000000000000003E-2</v>
      </c>
      <c r="F149" s="13">
        <v>0.87250000000000005</v>
      </c>
      <c r="G149" s="13">
        <v>0.36599999999999999</v>
      </c>
      <c r="L149" s="35"/>
      <c r="M149" s="44"/>
      <c r="N149" s="44"/>
    </row>
    <row r="150" spans="1:14" x14ac:dyDescent="0.2">
      <c r="A150" s="6"/>
      <c r="B150" s="3">
        <v>260846</v>
      </c>
      <c r="C150">
        <v>40</v>
      </c>
      <c r="D150" s="16">
        <v>0.60625087209302331</v>
      </c>
      <c r="E150" s="13">
        <v>0.82800000000000007</v>
      </c>
      <c r="F150" s="13">
        <v>2.2365000000000004</v>
      </c>
      <c r="G150" s="13">
        <v>0.57499999999999996</v>
      </c>
      <c r="L150" s="35"/>
      <c r="M150" s="44"/>
      <c r="N150" s="44"/>
    </row>
    <row r="151" spans="1:14" x14ac:dyDescent="0.2">
      <c r="A151" s="6"/>
      <c r="B151" s="3">
        <v>260847</v>
      </c>
      <c r="C151">
        <v>50</v>
      </c>
      <c r="D151" s="16">
        <v>0.60625087209302331</v>
      </c>
      <c r="E151" s="13">
        <v>1.7970000000000002</v>
      </c>
      <c r="F151" s="13">
        <v>3.4210000000000003</v>
      </c>
      <c r="G151" s="13">
        <v>0.71950000000000003</v>
      </c>
      <c r="L151" s="35"/>
      <c r="M151" s="44"/>
      <c r="N151" s="44"/>
    </row>
    <row r="152" spans="1:14" x14ac:dyDescent="0.2">
      <c r="A152" s="6"/>
      <c r="B152" s="3">
        <v>260848</v>
      </c>
      <c r="C152">
        <v>75</v>
      </c>
      <c r="D152" s="16">
        <v>4.3048449612403117E-2</v>
      </c>
      <c r="E152" s="13">
        <v>9.6305000000000014</v>
      </c>
      <c r="F152" s="13">
        <v>9.6269999999999989</v>
      </c>
      <c r="G152" s="13">
        <v>1.137</v>
      </c>
      <c r="L152" s="35"/>
      <c r="M152" s="44"/>
      <c r="N152" s="49"/>
    </row>
    <row r="153" spans="1:14" x14ac:dyDescent="0.2">
      <c r="A153" s="6"/>
      <c r="B153" s="3">
        <v>260849</v>
      </c>
      <c r="C153">
        <v>100</v>
      </c>
      <c r="D153" s="16">
        <v>3.9604573643410856E-2</v>
      </c>
      <c r="E153" s="13">
        <v>10.086</v>
      </c>
      <c r="F153" s="13">
        <v>10.0785</v>
      </c>
      <c r="G153" s="13">
        <v>1.2230000000000001</v>
      </c>
      <c r="L153" s="35"/>
      <c r="M153" s="44"/>
      <c r="N153" s="44"/>
    </row>
    <row r="154" spans="1:14" x14ac:dyDescent="0.2">
      <c r="A154" s="6"/>
      <c r="B154" s="3">
        <v>260850</v>
      </c>
      <c r="C154">
        <v>140</v>
      </c>
      <c r="D154" s="16">
        <v>2.4107131782945743E-2</v>
      </c>
      <c r="E154" s="13">
        <v>13.595499999999999</v>
      </c>
      <c r="F154" s="13">
        <v>12.772500000000001</v>
      </c>
      <c r="G154" s="13">
        <v>1.4750000000000001</v>
      </c>
      <c r="L154" s="35"/>
      <c r="M154" s="44"/>
      <c r="N154" s="44"/>
    </row>
    <row r="155" spans="1:14" x14ac:dyDescent="0.2">
      <c r="A155" s="6">
        <v>38245</v>
      </c>
      <c r="B155" s="3">
        <v>260860</v>
      </c>
      <c r="C155">
        <v>1</v>
      </c>
      <c r="D155" s="16">
        <v>0.46980503875969004</v>
      </c>
      <c r="E155" s="13">
        <v>6.3E-2</v>
      </c>
      <c r="F155" s="13">
        <v>0.86599999999999999</v>
      </c>
      <c r="G155" s="13">
        <v>0.16750000000000001</v>
      </c>
      <c r="H155" s="49">
        <v>33.435992578849721</v>
      </c>
      <c r="I155" s="49">
        <v>23.171355498721233</v>
      </c>
      <c r="L155" s="35"/>
      <c r="M155" s="44"/>
      <c r="N155" s="44"/>
    </row>
    <row r="156" spans="1:14" x14ac:dyDescent="0.2">
      <c r="A156" s="6"/>
      <c r="B156" s="3">
        <v>260859</v>
      </c>
      <c r="C156">
        <v>5</v>
      </c>
      <c r="D156" s="16">
        <v>0.41628294573643415</v>
      </c>
      <c r="E156" s="13">
        <v>6.2E-2</v>
      </c>
      <c r="F156" s="13">
        <v>0.90549999999999997</v>
      </c>
      <c r="G156" s="13">
        <v>0.16400000000000001</v>
      </c>
      <c r="L156" s="35"/>
      <c r="M156" s="44"/>
      <c r="N156" s="44"/>
    </row>
    <row r="157" spans="1:14" x14ac:dyDescent="0.2">
      <c r="A157" s="6"/>
      <c r="B157" s="3">
        <v>260858</v>
      </c>
      <c r="C157">
        <v>10</v>
      </c>
      <c r="D157" s="16">
        <v>0.42817674418604662</v>
      </c>
      <c r="E157" s="13">
        <v>4.8500000000000001E-2</v>
      </c>
      <c r="F157" s="13">
        <v>0.85199999999999998</v>
      </c>
      <c r="G157" s="13">
        <v>0.17549999999999999</v>
      </c>
      <c r="L157" s="35"/>
      <c r="M157" s="44"/>
      <c r="N157" s="44"/>
    </row>
    <row r="158" spans="1:14" x14ac:dyDescent="0.2">
      <c r="A158" s="6"/>
      <c r="B158" s="3">
        <v>260857</v>
      </c>
      <c r="C158">
        <v>20</v>
      </c>
      <c r="D158" s="16">
        <v>0.4519643410852715</v>
      </c>
      <c r="E158" s="13">
        <v>5.6000000000000001E-2</v>
      </c>
      <c r="F158" s="13">
        <v>0.93799999999999994</v>
      </c>
      <c r="G158" s="13">
        <v>0.186</v>
      </c>
      <c r="L158" s="35"/>
      <c r="M158" s="44"/>
      <c r="N158" s="44"/>
    </row>
    <row r="159" spans="1:14" x14ac:dyDescent="0.2">
      <c r="A159" s="6"/>
      <c r="B159" s="3">
        <v>260856</v>
      </c>
      <c r="C159">
        <v>30</v>
      </c>
      <c r="D159" s="16">
        <v>1.108573023255814</v>
      </c>
      <c r="E159" s="13">
        <v>7.400000000000001E-2</v>
      </c>
      <c r="F159" s="13">
        <v>1.1335</v>
      </c>
      <c r="G159" s="13">
        <v>0.46650000000000003</v>
      </c>
      <c r="I159" s="49"/>
      <c r="L159" s="35"/>
      <c r="M159" s="44"/>
      <c r="N159" s="44"/>
    </row>
    <row r="160" spans="1:14" x14ac:dyDescent="0.2">
      <c r="A160" s="6"/>
      <c r="B160" s="3">
        <v>260855</v>
      </c>
      <c r="C160">
        <v>40</v>
      </c>
      <c r="D160" s="16">
        <v>0.57160796511627909</v>
      </c>
      <c r="E160" s="13">
        <v>2.7690000000000001</v>
      </c>
      <c r="F160" s="13">
        <v>3.58</v>
      </c>
      <c r="G160" s="13">
        <v>0.73199999999999998</v>
      </c>
      <c r="L160" s="35"/>
      <c r="M160" s="44"/>
      <c r="N160" s="49"/>
    </row>
    <row r="161" spans="1:14" x14ac:dyDescent="0.2">
      <c r="A161" s="6"/>
      <c r="B161" s="3">
        <v>260854</v>
      </c>
      <c r="C161">
        <v>50</v>
      </c>
      <c r="D161" s="16">
        <v>0.17047186046511628</v>
      </c>
      <c r="E161" s="13">
        <v>5.9815000000000005</v>
      </c>
      <c r="F161" s="13">
        <v>5.4309999999999992</v>
      </c>
      <c r="G161" s="13">
        <v>0.92100000000000004</v>
      </c>
      <c r="L161" s="35"/>
      <c r="M161" s="44"/>
      <c r="N161" s="44"/>
    </row>
    <row r="162" spans="1:14" x14ac:dyDescent="0.2">
      <c r="A162" s="6"/>
      <c r="B162" s="3">
        <v>260853</v>
      </c>
      <c r="C162">
        <v>75</v>
      </c>
      <c r="D162" s="16">
        <v>5.165813953488374E-2</v>
      </c>
      <c r="E162" s="13">
        <v>9.3175000000000008</v>
      </c>
      <c r="F162" s="13">
        <v>9.4864999999999995</v>
      </c>
      <c r="G162" s="13">
        <v>1.1280000000000001</v>
      </c>
      <c r="L162" s="35"/>
      <c r="M162" s="44"/>
      <c r="N162" s="44"/>
    </row>
    <row r="163" spans="1:14" x14ac:dyDescent="0.2">
      <c r="A163" s="6"/>
      <c r="B163" s="3">
        <v>260852</v>
      </c>
      <c r="C163">
        <v>100</v>
      </c>
      <c r="D163" s="16">
        <v>3.2716821705426363E-2</v>
      </c>
      <c r="E163" s="13">
        <v>10.364000000000001</v>
      </c>
      <c r="F163" s="13">
        <v>11.151499999999999</v>
      </c>
      <c r="G163" s="13">
        <v>1.194</v>
      </c>
      <c r="L163" s="35"/>
      <c r="M163" s="44"/>
      <c r="N163" s="44"/>
    </row>
    <row r="164" spans="1:14" x14ac:dyDescent="0.2">
      <c r="A164" s="6"/>
      <c r="B164" s="3">
        <v>260851</v>
      </c>
      <c r="C164">
        <v>140</v>
      </c>
      <c r="D164" s="16">
        <v>2.5829069767441849E-2</v>
      </c>
      <c r="E164" s="13">
        <v>14.359500000000001</v>
      </c>
      <c r="F164" s="13">
        <v>13.744999999999999</v>
      </c>
      <c r="G164" s="13">
        <v>1.4895</v>
      </c>
      <c r="L164" s="35"/>
      <c r="M164" s="44"/>
      <c r="N164" s="44"/>
    </row>
    <row r="165" spans="1:14" x14ac:dyDescent="0.2">
      <c r="A165" s="6">
        <v>38279</v>
      </c>
      <c r="B165" s="59">
        <v>281510</v>
      </c>
      <c r="C165" s="58">
        <v>2</v>
      </c>
      <c r="D165" s="51">
        <v>0.61412142857142848</v>
      </c>
      <c r="E165" s="13">
        <v>0</v>
      </c>
      <c r="F165" s="13">
        <v>0.95199999999999996</v>
      </c>
      <c r="G165" s="13">
        <v>0.22900000000000001</v>
      </c>
      <c r="H165" s="49">
        <v>36.609385327164574</v>
      </c>
      <c r="I165" s="49">
        <v>9.6875000000000302</v>
      </c>
      <c r="L165" s="35"/>
      <c r="M165" s="44"/>
      <c r="N165" s="44"/>
    </row>
    <row r="166" spans="1:14" x14ac:dyDescent="0.2">
      <c r="A166" s="6"/>
      <c r="B166" s="59">
        <v>281509</v>
      </c>
      <c r="C166" s="58">
        <v>5</v>
      </c>
      <c r="D166" s="51">
        <v>0.63566954887218041</v>
      </c>
      <c r="E166" s="13">
        <v>0</v>
      </c>
      <c r="F166" s="13">
        <v>0.99250000000000005</v>
      </c>
      <c r="G166" s="13">
        <v>0.22</v>
      </c>
    </row>
    <row r="167" spans="1:14" x14ac:dyDescent="0.2">
      <c r="A167" s="6"/>
      <c r="B167" s="59">
        <v>281508</v>
      </c>
      <c r="C167" s="58">
        <v>10</v>
      </c>
      <c r="D167" s="51">
        <v>0.63566954887218041</v>
      </c>
      <c r="E167" s="13">
        <v>0</v>
      </c>
      <c r="F167" s="13">
        <v>1.0004999999999999</v>
      </c>
      <c r="G167" s="13">
        <v>0.20300000000000001</v>
      </c>
    </row>
    <row r="168" spans="1:14" x14ac:dyDescent="0.2">
      <c r="A168" s="6"/>
      <c r="B168" s="59">
        <v>281507</v>
      </c>
      <c r="C168" s="58">
        <v>20</v>
      </c>
      <c r="D168" s="51">
        <v>0.7218620300751879</v>
      </c>
      <c r="E168" s="13">
        <v>0</v>
      </c>
      <c r="F168" s="13">
        <v>1.0249999999999999</v>
      </c>
      <c r="G168" s="13">
        <v>0.20799999999999999</v>
      </c>
    </row>
    <row r="169" spans="1:14" x14ac:dyDescent="0.2">
      <c r="A169" s="6"/>
      <c r="B169" s="59">
        <v>281506</v>
      </c>
      <c r="C169" s="58">
        <v>30</v>
      </c>
      <c r="D169" s="51">
        <v>0.62489548872180456</v>
      </c>
      <c r="E169" s="13">
        <v>0</v>
      </c>
      <c r="F169" s="13">
        <v>1.1040000000000001</v>
      </c>
      <c r="G169" s="13">
        <v>0.22</v>
      </c>
      <c r="I169" s="49"/>
    </row>
    <row r="170" spans="1:14" x14ac:dyDescent="0.2">
      <c r="A170" s="6"/>
      <c r="B170" s="59">
        <v>281505</v>
      </c>
      <c r="C170" s="58">
        <v>40</v>
      </c>
      <c r="D170" s="51">
        <v>0.19971428571428573</v>
      </c>
      <c r="E170" s="13">
        <v>1.5129999999999999</v>
      </c>
      <c r="F170" s="13">
        <v>2.3384999999999998</v>
      </c>
      <c r="G170" s="13">
        <v>0.55600000000000005</v>
      </c>
    </row>
    <row r="171" spans="1:14" x14ac:dyDescent="0.2">
      <c r="A171" s="6"/>
      <c r="B171" s="59">
        <v>281504</v>
      </c>
      <c r="C171" s="58">
        <v>50</v>
      </c>
      <c r="D171" s="51">
        <v>0.12613533834586468</v>
      </c>
      <c r="E171" s="13">
        <v>3.2364999999999999</v>
      </c>
      <c r="F171" s="13">
        <v>3.1665000000000001</v>
      </c>
      <c r="G171" s="13">
        <v>0.66349999999999998</v>
      </c>
    </row>
    <row r="172" spans="1:14" x14ac:dyDescent="0.2">
      <c r="A172" s="6"/>
      <c r="B172" s="59">
        <v>281503</v>
      </c>
      <c r="C172" s="58">
        <v>75</v>
      </c>
      <c r="D172" s="51">
        <v>3.8716541353383455E-2</v>
      </c>
      <c r="E172" s="13">
        <v>7.3119999999999994</v>
      </c>
      <c r="F172" s="13">
        <v>6.3094999999999999</v>
      </c>
      <c r="G172" s="13">
        <v>0.88300000000000001</v>
      </c>
    </row>
    <row r="173" spans="1:14" x14ac:dyDescent="0.2">
      <c r="A173" s="6"/>
      <c r="B173" s="59">
        <v>281502</v>
      </c>
      <c r="C173" s="57">
        <v>100</v>
      </c>
      <c r="D173" s="51">
        <v>1.2525939849624067E-2</v>
      </c>
      <c r="E173" s="13">
        <v>10.0055</v>
      </c>
      <c r="F173" s="13">
        <v>8.3170000000000002</v>
      </c>
      <c r="G173" s="13">
        <v>1.01</v>
      </c>
    </row>
    <row r="174" spans="1:14" x14ac:dyDescent="0.2">
      <c r="A174" s="6"/>
      <c r="B174" s="59">
        <v>281501</v>
      </c>
      <c r="C174" s="57">
        <v>147</v>
      </c>
      <c r="D174" s="51">
        <v>9.109774436090224E-3</v>
      </c>
      <c r="E174" s="13">
        <v>14.923</v>
      </c>
      <c r="F174" s="13">
        <v>15.557499999999999</v>
      </c>
      <c r="G174" s="13">
        <v>1.302</v>
      </c>
    </row>
    <row r="175" spans="1:14" x14ac:dyDescent="0.2">
      <c r="A175" s="6">
        <v>38289</v>
      </c>
      <c r="B175" s="59">
        <v>281852</v>
      </c>
      <c r="C175" s="58">
        <v>3</v>
      </c>
      <c r="D175" s="51">
        <v>0.70570093984962412</v>
      </c>
      <c r="E175" s="13">
        <v>0</v>
      </c>
      <c r="F175" s="13">
        <v>1.0674999999999999</v>
      </c>
      <c r="G175" s="13">
        <v>0.27300000000000002</v>
      </c>
      <c r="H175" s="49">
        <v>42.993361496680755</v>
      </c>
      <c r="I175" s="44">
        <v>0</v>
      </c>
    </row>
    <row r="176" spans="1:14" x14ac:dyDescent="0.2">
      <c r="A176" s="6"/>
      <c r="B176" s="59">
        <v>281851</v>
      </c>
      <c r="C176" s="58">
        <v>5</v>
      </c>
      <c r="D176" s="51">
        <v>0.7218620300751879</v>
      </c>
      <c r="E176" s="13">
        <v>0</v>
      </c>
      <c r="F176" s="13">
        <v>1.123</v>
      </c>
      <c r="G176" s="13">
        <v>0.27250000000000002</v>
      </c>
    </row>
    <row r="177" spans="1:9" x14ac:dyDescent="0.2">
      <c r="A177" s="6"/>
      <c r="B177" s="59">
        <v>281850</v>
      </c>
      <c r="C177" s="58">
        <v>10</v>
      </c>
      <c r="D177" s="51">
        <v>0.69492687969924805</v>
      </c>
      <c r="E177" s="13">
        <v>0</v>
      </c>
      <c r="F177" s="13">
        <v>1.1074999999999999</v>
      </c>
      <c r="G177" s="13">
        <v>0.28400000000000003</v>
      </c>
    </row>
    <row r="178" spans="1:9" x14ac:dyDescent="0.2">
      <c r="A178" s="6"/>
      <c r="B178" s="59">
        <v>281849</v>
      </c>
      <c r="C178" s="58">
        <v>20</v>
      </c>
      <c r="D178" s="51">
        <v>0.70031390977443597</v>
      </c>
      <c r="E178" s="13">
        <v>0</v>
      </c>
      <c r="F178" s="13">
        <v>1.512</v>
      </c>
      <c r="G178" s="13">
        <v>0.27300000000000002</v>
      </c>
    </row>
    <row r="179" spans="1:9" x14ac:dyDescent="0.2">
      <c r="A179" s="6"/>
      <c r="B179" s="59">
        <v>281848</v>
      </c>
      <c r="C179" s="58">
        <v>30</v>
      </c>
      <c r="D179" s="51">
        <v>0.67337875939849623</v>
      </c>
      <c r="E179" s="13">
        <v>0</v>
      </c>
      <c r="F179" s="13">
        <v>1.2130000000000001</v>
      </c>
      <c r="G179" s="13">
        <v>0.26550000000000001</v>
      </c>
      <c r="I179" s="49"/>
    </row>
    <row r="180" spans="1:9" x14ac:dyDescent="0.2">
      <c r="A180" s="6"/>
      <c r="B180" s="59">
        <v>281847</v>
      </c>
      <c r="C180" s="58">
        <v>40</v>
      </c>
      <c r="D180" s="51">
        <v>0.32860883458646617</v>
      </c>
      <c r="E180" s="13">
        <v>0.25600000000000001</v>
      </c>
      <c r="F180" s="13">
        <v>1.4969999999999999</v>
      </c>
      <c r="G180" s="13">
        <v>0.31900000000000001</v>
      </c>
      <c r="I180" s="49"/>
    </row>
    <row r="181" spans="1:9" x14ac:dyDescent="0.2">
      <c r="A181" s="6"/>
      <c r="B181" s="59">
        <v>281846</v>
      </c>
      <c r="C181" s="58">
        <v>50</v>
      </c>
      <c r="D181" s="51">
        <v>6.1490977443609041E-2</v>
      </c>
      <c r="E181" s="13">
        <v>2.7415000000000003</v>
      </c>
      <c r="F181" s="13">
        <v>4.1144999999999996</v>
      </c>
      <c r="G181" s="13">
        <v>0.6705000000000001</v>
      </c>
    </row>
    <row r="182" spans="1:9" x14ac:dyDescent="0.2">
      <c r="A182" s="6"/>
      <c r="B182" s="59">
        <v>281845</v>
      </c>
      <c r="C182" s="58">
        <v>60</v>
      </c>
      <c r="D182" s="51">
        <v>6.0921616541353418E-2</v>
      </c>
      <c r="E182" s="13">
        <v>4.7944999999999993</v>
      </c>
      <c r="F182" s="13">
        <v>4.4950000000000001</v>
      </c>
      <c r="G182" s="13">
        <v>0.76249999999999996</v>
      </c>
    </row>
    <row r="183" spans="1:9" x14ac:dyDescent="0.2">
      <c r="A183" s="6"/>
      <c r="B183" s="59">
        <v>281844</v>
      </c>
      <c r="C183" s="58">
        <v>75</v>
      </c>
      <c r="D183" s="51">
        <v>3.7577819548872182E-2</v>
      </c>
      <c r="E183" s="13">
        <v>7.157</v>
      </c>
      <c r="F183" s="13">
        <v>6.9160000000000004</v>
      </c>
      <c r="G183" s="13">
        <v>0.92700000000000005</v>
      </c>
    </row>
    <row r="184" spans="1:9" x14ac:dyDescent="0.2">
      <c r="A184" s="6"/>
      <c r="B184" s="59">
        <v>281843</v>
      </c>
      <c r="C184" s="58">
        <v>80</v>
      </c>
      <c r="D184" s="51">
        <v>4.3271428571428572E-2</v>
      </c>
      <c r="E184" s="13">
        <v>6.9</v>
      </c>
      <c r="F184" s="13">
        <v>6.484</v>
      </c>
      <c r="G184" s="13">
        <v>0.90900000000000003</v>
      </c>
    </row>
    <row r="185" spans="1:9" x14ac:dyDescent="0.2">
      <c r="A185" s="6"/>
      <c r="B185" s="59">
        <v>281842</v>
      </c>
      <c r="C185" s="58">
        <v>100</v>
      </c>
      <c r="D185" s="51">
        <v>2.6759962406015039E-2</v>
      </c>
      <c r="E185" s="13">
        <v>9.3335000000000008</v>
      </c>
      <c r="F185" s="13">
        <v>8.8595000000000006</v>
      </c>
      <c r="G185" s="13">
        <v>1.0554999999999999</v>
      </c>
    </row>
    <row r="186" spans="1:9" x14ac:dyDescent="0.2">
      <c r="A186" s="6"/>
      <c r="B186" s="59">
        <v>281841</v>
      </c>
      <c r="C186" s="58">
        <v>148</v>
      </c>
      <c r="D186" s="51">
        <v>1.2525939849624058E-2</v>
      </c>
      <c r="E186" s="13">
        <v>12.943000000000001</v>
      </c>
      <c r="F186" s="13">
        <v>12.9115</v>
      </c>
      <c r="G186" s="13">
        <v>1.2269999999999999</v>
      </c>
    </row>
    <row r="187" spans="1:9" x14ac:dyDescent="0.2">
      <c r="A187" s="35">
        <v>38306</v>
      </c>
      <c r="B187" s="17">
        <v>279047</v>
      </c>
      <c r="C187">
        <v>5</v>
      </c>
      <c r="D187" s="16">
        <v>0.83</v>
      </c>
      <c r="E187" s="67">
        <v>1.55</v>
      </c>
      <c r="F187" s="67">
        <v>2.9249999999999998</v>
      </c>
      <c r="G187" s="67">
        <v>0.47</v>
      </c>
    </row>
    <row r="188" spans="1:9" x14ac:dyDescent="0.2">
      <c r="A188" s="6"/>
      <c r="B188" s="17">
        <v>279046</v>
      </c>
      <c r="C188">
        <v>10</v>
      </c>
      <c r="D188" s="16">
        <v>0.81</v>
      </c>
      <c r="E188" s="67">
        <v>1.56</v>
      </c>
      <c r="F188" s="67">
        <v>3.03</v>
      </c>
      <c r="G188" s="67">
        <v>0.48</v>
      </c>
    </row>
    <row r="189" spans="1:9" x14ac:dyDescent="0.2">
      <c r="A189" s="6"/>
      <c r="B189" s="17">
        <v>279045</v>
      </c>
      <c r="C189">
        <v>20</v>
      </c>
      <c r="D189" s="16">
        <v>0.76</v>
      </c>
      <c r="E189" s="67">
        <v>1.575</v>
      </c>
      <c r="F189" s="67">
        <v>2.9750000000000001</v>
      </c>
      <c r="G189" s="67">
        <v>0.48499999999999999</v>
      </c>
      <c r="I189" s="49" t="e">
        <f>(#REF!*(D190-$J$1)+#REF!*($J$1-D189))/(D190-D189)</f>
        <v>#REF!</v>
      </c>
    </row>
    <row r="190" spans="1:9" x14ac:dyDescent="0.2">
      <c r="A190" s="6"/>
      <c r="B190" s="17">
        <v>279044</v>
      </c>
      <c r="C190">
        <v>30</v>
      </c>
      <c r="D190" s="16">
        <v>0.78</v>
      </c>
      <c r="E190" s="67">
        <v>1.605</v>
      </c>
      <c r="F190" s="67">
        <v>2.96</v>
      </c>
      <c r="G190" s="67">
        <v>0.495</v>
      </c>
      <c r="H190" s="49" t="e">
        <f>(#REF!*(C191-$J$1)+#REF!*($J$1-C190))/(C191-C190)</f>
        <v>#REF!</v>
      </c>
      <c r="I190" s="49"/>
    </row>
    <row r="191" spans="1:9" x14ac:dyDescent="0.2">
      <c r="A191" s="6"/>
      <c r="B191" s="17">
        <v>279043</v>
      </c>
      <c r="C191">
        <v>40</v>
      </c>
      <c r="D191" s="16">
        <v>0.79</v>
      </c>
      <c r="E191" s="67">
        <v>1.58</v>
      </c>
      <c r="F191" s="67">
        <v>2.95</v>
      </c>
      <c r="G191" s="67">
        <v>0.495</v>
      </c>
    </row>
    <row r="192" spans="1:9" x14ac:dyDescent="0.2">
      <c r="A192" s="6"/>
      <c r="B192" s="17">
        <v>279042</v>
      </c>
      <c r="C192">
        <v>50</v>
      </c>
      <c r="D192" s="16">
        <v>0.76</v>
      </c>
      <c r="E192" s="67">
        <v>1.595</v>
      </c>
      <c r="F192" s="67">
        <v>3.35</v>
      </c>
      <c r="G192" s="67">
        <v>0.495</v>
      </c>
    </row>
    <row r="193" spans="1:9" x14ac:dyDescent="0.2">
      <c r="A193" s="6"/>
      <c r="B193" s="17">
        <v>279041</v>
      </c>
      <c r="C193">
        <v>75</v>
      </c>
      <c r="D193" s="16">
        <v>0.09</v>
      </c>
      <c r="E193" s="67">
        <v>5.14</v>
      </c>
      <c r="F193" s="67">
        <v>5.29</v>
      </c>
      <c r="G193" s="67">
        <v>0.76</v>
      </c>
    </row>
    <row r="194" spans="1:9" x14ac:dyDescent="0.2">
      <c r="A194" s="6"/>
      <c r="B194" s="17">
        <v>279040</v>
      </c>
      <c r="C194">
        <v>100</v>
      </c>
      <c r="D194" s="16">
        <v>7.0000000000000007E-2</v>
      </c>
      <c r="E194" s="67">
        <v>6.92</v>
      </c>
      <c r="F194" s="67">
        <v>7.39</v>
      </c>
      <c r="G194" s="67">
        <v>0.91</v>
      </c>
    </row>
    <row r="195" spans="1:9" x14ac:dyDescent="0.2">
      <c r="A195" s="6"/>
      <c r="B195" s="17">
        <v>279039</v>
      </c>
      <c r="C195">
        <v>130</v>
      </c>
      <c r="D195" s="68">
        <v>0.06</v>
      </c>
      <c r="E195" s="67">
        <v>7.6449999999999996</v>
      </c>
      <c r="F195" s="67">
        <v>8.1150000000000002</v>
      </c>
      <c r="G195" s="67">
        <v>0.95499999999999996</v>
      </c>
    </row>
    <row r="196" spans="1:9" x14ac:dyDescent="0.2">
      <c r="A196" s="6">
        <v>38314</v>
      </c>
      <c r="B196" s="17">
        <v>260861</v>
      </c>
      <c r="C196">
        <v>1</v>
      </c>
      <c r="D196" s="16">
        <v>0.57160796511627909</v>
      </c>
      <c r="E196" s="3">
        <v>2.4474999999999998</v>
      </c>
      <c r="F196" s="3">
        <v>3.7469999999999999</v>
      </c>
      <c r="G196" s="3">
        <v>0.7</v>
      </c>
      <c r="H196" s="44">
        <v>0</v>
      </c>
      <c r="I196" s="44">
        <v>0</v>
      </c>
    </row>
    <row r="197" spans="1:9" x14ac:dyDescent="0.2">
      <c r="A197" s="35"/>
      <c r="B197" s="3">
        <v>260862</v>
      </c>
      <c r="C197">
        <v>5</v>
      </c>
      <c r="D197" s="16">
        <v>0.5889294186046512</v>
      </c>
      <c r="E197" s="3">
        <v>1.798</v>
      </c>
      <c r="F197" s="3">
        <v>3.2469999999999999</v>
      </c>
      <c r="G197" s="3">
        <v>0.5</v>
      </c>
    </row>
    <row r="198" spans="1:9" x14ac:dyDescent="0.2">
      <c r="A198" s="6"/>
      <c r="B198" s="17">
        <v>260863</v>
      </c>
      <c r="C198">
        <v>10</v>
      </c>
      <c r="D198" s="16">
        <v>0.5889294186046512</v>
      </c>
      <c r="E198" s="3">
        <v>1.79</v>
      </c>
      <c r="F198" s="3">
        <v>3.1139999999999999</v>
      </c>
      <c r="G198" s="3">
        <v>0.50950000000000006</v>
      </c>
    </row>
    <row r="199" spans="1:9" x14ac:dyDescent="0.2">
      <c r="A199" s="6"/>
      <c r="B199" s="3">
        <v>260864</v>
      </c>
      <c r="C199">
        <v>20</v>
      </c>
      <c r="D199" s="16">
        <v>0.5889294186046512</v>
      </c>
      <c r="E199" s="3">
        <v>1.9264999999999999</v>
      </c>
      <c r="F199" s="3">
        <v>3.3254999999999999</v>
      </c>
      <c r="G199" s="3">
        <v>0.51749999999999996</v>
      </c>
    </row>
    <row r="200" spans="1:9" x14ac:dyDescent="0.2">
      <c r="A200" s="6"/>
      <c r="B200" s="17">
        <v>260865</v>
      </c>
      <c r="C200">
        <v>30</v>
      </c>
      <c r="D200" s="16">
        <v>0.55428651162790699</v>
      </c>
      <c r="E200" s="3">
        <v>1.8005</v>
      </c>
      <c r="F200" s="3">
        <v>3.0914999999999999</v>
      </c>
      <c r="G200" s="3">
        <v>0.49099999999999999</v>
      </c>
    </row>
    <row r="201" spans="1:9" x14ac:dyDescent="0.2">
      <c r="A201" s="6"/>
      <c r="B201" s="3">
        <v>260866</v>
      </c>
      <c r="C201">
        <v>40</v>
      </c>
      <c r="D201" s="16">
        <v>0.55428651162790699</v>
      </c>
      <c r="E201" s="3">
        <v>1.89</v>
      </c>
      <c r="F201" s="3">
        <v>3.1930000000000001</v>
      </c>
      <c r="G201" s="3">
        <v>0.52749999999999997</v>
      </c>
    </row>
    <row r="202" spans="1:9" x14ac:dyDescent="0.2">
      <c r="A202" s="6"/>
      <c r="B202" s="17">
        <v>260867</v>
      </c>
      <c r="C202">
        <v>50</v>
      </c>
      <c r="D202" s="16">
        <v>0.48500069767441867</v>
      </c>
      <c r="E202" s="3">
        <v>1.6665000000000001</v>
      </c>
      <c r="F202" s="3">
        <v>2.8414999999999999</v>
      </c>
      <c r="G202" s="3">
        <v>0.47450000000000003</v>
      </c>
    </row>
    <row r="203" spans="1:9" x14ac:dyDescent="0.2">
      <c r="A203" s="6"/>
      <c r="B203" s="3">
        <v>260868</v>
      </c>
      <c r="C203">
        <v>75</v>
      </c>
      <c r="D203" s="16">
        <v>0.11893798449612403</v>
      </c>
      <c r="E203" s="3">
        <v>3.46</v>
      </c>
      <c r="F203" s="3">
        <v>4.1739999999999995</v>
      </c>
      <c r="G203" s="3">
        <v>0.623</v>
      </c>
    </row>
    <row r="204" spans="1:9" x14ac:dyDescent="0.2">
      <c r="A204" s="6"/>
      <c r="B204" s="17">
        <v>260869</v>
      </c>
      <c r="C204">
        <v>100</v>
      </c>
      <c r="D204" s="16">
        <v>9.5150387596899227E-2</v>
      </c>
      <c r="E204" s="3">
        <v>7.3075000000000001</v>
      </c>
      <c r="F204" s="3">
        <v>7.1425000000000001</v>
      </c>
      <c r="G204" s="3">
        <v>0.93100000000000005</v>
      </c>
    </row>
    <row r="205" spans="1:9" x14ac:dyDescent="0.2">
      <c r="A205" s="6"/>
      <c r="B205" s="3">
        <v>260870</v>
      </c>
      <c r="C205">
        <v>140</v>
      </c>
      <c r="D205" s="16">
        <v>4.477038759689924E-2</v>
      </c>
      <c r="E205" s="3">
        <v>10.039999999999999</v>
      </c>
      <c r="F205" s="3">
        <v>10.818</v>
      </c>
      <c r="G205" s="3">
        <v>1.2130000000000001</v>
      </c>
    </row>
    <row r="206" spans="1:9" x14ac:dyDescent="0.2">
      <c r="A206" s="6">
        <v>38337</v>
      </c>
      <c r="B206" s="17">
        <v>260871</v>
      </c>
      <c r="C206">
        <v>1</v>
      </c>
      <c r="D206" s="16">
        <v>0.54116782945736452</v>
      </c>
      <c r="E206" s="3">
        <v>3.9619999999999997</v>
      </c>
      <c r="F206" s="3">
        <v>5.2784999999999993</v>
      </c>
      <c r="G206" s="3">
        <v>0.747</v>
      </c>
      <c r="H206" s="44">
        <v>0</v>
      </c>
      <c r="I206" s="44">
        <v>0</v>
      </c>
    </row>
    <row r="207" spans="1:9" x14ac:dyDescent="0.2">
      <c r="A207" s="6"/>
      <c r="B207" s="3">
        <v>260872</v>
      </c>
      <c r="C207">
        <v>5</v>
      </c>
      <c r="D207" s="16">
        <v>0.52332713178294588</v>
      </c>
      <c r="E207" s="3">
        <v>4.0030000000000001</v>
      </c>
      <c r="F207" s="3">
        <v>5.1564999999999994</v>
      </c>
      <c r="G207" s="3">
        <v>0.73449999999999993</v>
      </c>
    </row>
    <row r="208" spans="1:9" x14ac:dyDescent="0.2">
      <c r="A208" s="6"/>
      <c r="B208" s="17">
        <v>260873</v>
      </c>
      <c r="C208">
        <v>10</v>
      </c>
      <c r="D208" s="16">
        <v>0.51143333333333341</v>
      </c>
      <c r="E208" s="3">
        <v>3.89</v>
      </c>
      <c r="F208" s="3">
        <v>5.1590000000000007</v>
      </c>
      <c r="G208" s="3">
        <v>0.72699999999999998</v>
      </c>
    </row>
    <row r="209" spans="1:7" x14ac:dyDescent="0.2">
      <c r="A209" s="6"/>
      <c r="B209" s="3">
        <v>260874</v>
      </c>
      <c r="C209">
        <v>20</v>
      </c>
      <c r="D209" s="16">
        <v>0.44007054263565903</v>
      </c>
      <c r="E209" s="3">
        <v>3.9350000000000001</v>
      </c>
      <c r="F209" s="3">
        <v>5.1385000000000005</v>
      </c>
      <c r="G209" s="3">
        <v>0.72199999999999998</v>
      </c>
    </row>
    <row r="210" spans="1:7" x14ac:dyDescent="0.2">
      <c r="A210" s="6"/>
      <c r="B210" s="17">
        <v>260875</v>
      </c>
      <c r="C210">
        <v>30</v>
      </c>
      <c r="D210" s="16">
        <v>0.32113255813953484</v>
      </c>
      <c r="E210" s="3">
        <v>3.5244999999999997</v>
      </c>
      <c r="F210" s="3">
        <v>4.3505000000000003</v>
      </c>
      <c r="G210" s="3">
        <v>0.71449999999999991</v>
      </c>
    </row>
    <row r="211" spans="1:7" x14ac:dyDescent="0.2">
      <c r="A211" s="6"/>
      <c r="B211" s="3">
        <v>260876</v>
      </c>
      <c r="C211">
        <v>40</v>
      </c>
      <c r="D211" s="16">
        <v>0.20219457364341087</v>
      </c>
      <c r="E211" s="3">
        <v>3.1665000000000001</v>
      </c>
      <c r="F211" s="3">
        <v>3.9660000000000002</v>
      </c>
      <c r="G211" s="3">
        <v>0.66949999999999998</v>
      </c>
    </row>
    <row r="212" spans="1:7" x14ac:dyDescent="0.2">
      <c r="A212" s="6"/>
      <c r="B212" s="17">
        <v>260877</v>
      </c>
      <c r="C212">
        <v>50</v>
      </c>
      <c r="D212" s="16">
        <v>7.576527131782948E-2</v>
      </c>
      <c r="E212" s="3">
        <v>5.202</v>
      </c>
      <c r="F212" s="3">
        <v>5.6114999999999995</v>
      </c>
      <c r="G212" s="3">
        <v>0.79200000000000004</v>
      </c>
    </row>
    <row r="213" spans="1:7" x14ac:dyDescent="0.2">
      <c r="A213" s="6"/>
      <c r="B213" s="3">
        <v>260878</v>
      </c>
      <c r="C213">
        <v>75</v>
      </c>
      <c r="D213" s="16">
        <v>6.0267829457364343E-2</v>
      </c>
      <c r="E213" s="3">
        <v>5.8685</v>
      </c>
      <c r="F213" s="3">
        <v>6.1035000000000004</v>
      </c>
      <c r="G213" s="3">
        <v>0.85299999999999998</v>
      </c>
    </row>
    <row r="214" spans="1:7" x14ac:dyDescent="0.2">
      <c r="A214" s="6"/>
      <c r="B214" s="17">
        <v>260879</v>
      </c>
      <c r="C214">
        <v>100</v>
      </c>
      <c r="D214" s="16">
        <v>5.4068852713178295E-2</v>
      </c>
      <c r="E214" s="3">
        <v>7.7175000000000002</v>
      </c>
      <c r="F214" s="3">
        <v>8.224499999999999</v>
      </c>
      <c r="G214" s="3">
        <v>0.98799999999999999</v>
      </c>
    </row>
    <row r="215" spans="1:7" x14ac:dyDescent="0.2">
      <c r="A215" s="6"/>
      <c r="B215" s="3">
        <v>260880</v>
      </c>
      <c r="C215" s="30">
        <v>140</v>
      </c>
      <c r="D215" s="16">
        <v>4.6492325581395356E-2</v>
      </c>
      <c r="E215" s="3">
        <v>11.106</v>
      </c>
      <c r="F215" s="3">
        <v>12.314</v>
      </c>
      <c r="G215" s="3">
        <v>1.238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zoomScale="75" workbookViewId="0">
      <selection activeCell="F8" sqref="F8"/>
    </sheetView>
  </sheetViews>
  <sheetFormatPr defaultRowHeight="12.75" x14ac:dyDescent="0.2"/>
  <cols>
    <col min="1" max="1" width="11.42578125" customWidth="1"/>
  </cols>
  <sheetData>
    <row r="1" spans="1:6" x14ac:dyDescent="0.2">
      <c r="A1" s="9"/>
    </row>
    <row r="5" spans="1:6" x14ac:dyDescent="0.2">
      <c r="A5" s="6"/>
      <c r="B5" s="1"/>
      <c r="C5" s="1"/>
      <c r="D5" s="3"/>
      <c r="F5" s="16"/>
    </row>
    <row r="6" spans="1:6" x14ac:dyDescent="0.2">
      <c r="A6" s="6"/>
      <c r="B6" s="1"/>
      <c r="C6" s="1"/>
      <c r="D6" s="3"/>
      <c r="F6" s="16"/>
    </row>
    <row r="7" spans="1:6" x14ac:dyDescent="0.2">
      <c r="A7" s="6"/>
      <c r="B7" s="1"/>
      <c r="C7" s="1"/>
      <c r="D7" s="3"/>
      <c r="F7" s="16"/>
    </row>
    <row r="8" spans="1:6" x14ac:dyDescent="0.2">
      <c r="A8" s="6"/>
      <c r="B8" s="1"/>
      <c r="C8" s="1"/>
      <c r="D8" s="3"/>
      <c r="F8" s="16"/>
    </row>
    <row r="9" spans="1:6" x14ac:dyDescent="0.2">
      <c r="A9" s="6"/>
      <c r="B9" s="1"/>
      <c r="C9" s="1"/>
      <c r="D9" s="3"/>
      <c r="F9" s="16"/>
    </row>
    <row r="10" spans="1:6" x14ac:dyDescent="0.2">
      <c r="A10" s="6"/>
      <c r="B10" s="1"/>
      <c r="C10" s="1"/>
      <c r="D10" s="3"/>
      <c r="F10" s="16"/>
    </row>
    <row r="11" spans="1:6" x14ac:dyDescent="0.2">
      <c r="A11" s="6"/>
      <c r="B11" s="1"/>
      <c r="C11" s="1"/>
      <c r="D11" s="3"/>
      <c r="F11" s="16"/>
    </row>
    <row r="12" spans="1:6" x14ac:dyDescent="0.2">
      <c r="A12" s="6"/>
      <c r="B12" s="1"/>
      <c r="C12" s="1"/>
      <c r="D12" s="3"/>
      <c r="F12" s="16"/>
    </row>
    <row r="13" spans="1:6" x14ac:dyDescent="0.2">
      <c r="A13" s="6"/>
      <c r="B13" s="1"/>
      <c r="C13" s="1"/>
      <c r="D13" s="3"/>
      <c r="F13" s="16"/>
    </row>
    <row r="14" spans="1:6" x14ac:dyDescent="0.2">
      <c r="A14" s="6"/>
      <c r="B14" s="1"/>
      <c r="C14" s="1"/>
      <c r="D14" s="3"/>
      <c r="F14" s="16"/>
    </row>
    <row r="15" spans="1:6" x14ac:dyDescent="0.2">
      <c r="A15" s="6"/>
      <c r="B15" s="1"/>
      <c r="C15" s="1"/>
      <c r="D15" s="3"/>
      <c r="F15" s="16"/>
    </row>
    <row r="16" spans="1:6" x14ac:dyDescent="0.2">
      <c r="A16" s="6"/>
      <c r="B16" s="1"/>
      <c r="C16" s="1"/>
      <c r="D16" s="3"/>
      <c r="F16" s="16"/>
    </row>
    <row r="17" spans="1:12" x14ac:dyDescent="0.2">
      <c r="A17" s="6"/>
      <c r="B17" s="1"/>
      <c r="C17" s="1"/>
      <c r="D17" s="3"/>
      <c r="F17" s="16"/>
    </row>
    <row r="18" spans="1:12" x14ac:dyDescent="0.2">
      <c r="A18" s="6"/>
      <c r="B18" s="1"/>
      <c r="C18" s="1"/>
      <c r="D18" s="3"/>
      <c r="F18" s="16"/>
    </row>
    <row r="19" spans="1:12" x14ac:dyDescent="0.2">
      <c r="A19" s="6"/>
      <c r="B19" s="1"/>
      <c r="C19" s="1"/>
      <c r="D19" s="3"/>
      <c r="F19" s="16"/>
    </row>
    <row r="20" spans="1:12" x14ac:dyDescent="0.2">
      <c r="A20" s="6"/>
      <c r="B20" s="1"/>
      <c r="C20" s="1"/>
      <c r="D20" s="3"/>
      <c r="F20" s="16"/>
    </row>
    <row r="21" spans="1:12" x14ac:dyDescent="0.2">
      <c r="A21" s="6"/>
      <c r="B21" s="1"/>
      <c r="C21" s="1"/>
      <c r="D21" s="3"/>
      <c r="F21" s="16"/>
    </row>
    <row r="22" spans="1:12" x14ac:dyDescent="0.2">
      <c r="A22" s="6"/>
      <c r="B22" s="1"/>
      <c r="C22" s="1"/>
      <c r="D22" s="3"/>
      <c r="F22" s="16"/>
    </row>
    <row r="23" spans="1:12" x14ac:dyDescent="0.2">
      <c r="A23" s="6"/>
      <c r="B23" s="1"/>
      <c r="C23" s="1"/>
      <c r="D23" s="3"/>
      <c r="F23" s="16"/>
    </row>
    <row r="24" spans="1:12" x14ac:dyDescent="0.2">
      <c r="A24" s="6"/>
      <c r="B24" s="1"/>
      <c r="C24" s="1"/>
      <c r="D24" s="3"/>
      <c r="F24" s="16"/>
    </row>
    <row r="25" spans="1:12" x14ac:dyDescent="0.2">
      <c r="A25" s="6"/>
      <c r="B25" s="1"/>
      <c r="C25" s="1"/>
      <c r="D25" s="3"/>
      <c r="F25" s="16"/>
    </row>
    <row r="26" spans="1:12" x14ac:dyDescent="0.2">
      <c r="A26" s="6"/>
      <c r="B26" s="1"/>
      <c r="C26" s="1"/>
      <c r="D26" s="3"/>
      <c r="F26" s="16"/>
    </row>
    <row r="27" spans="1:12" x14ac:dyDescent="0.2">
      <c r="A27" s="6"/>
      <c r="B27" s="1"/>
      <c r="C27" s="1"/>
      <c r="D27" s="3"/>
      <c r="F27" s="16"/>
    </row>
    <row r="28" spans="1:12" x14ac:dyDescent="0.2">
      <c r="A28" s="6"/>
      <c r="B28" s="1"/>
      <c r="C28" s="1"/>
      <c r="D28" s="3"/>
      <c r="F28" s="16"/>
    </row>
    <row r="29" spans="1:12" x14ac:dyDescent="0.2">
      <c r="A29" s="6"/>
      <c r="B29" s="1"/>
      <c r="C29" s="1"/>
      <c r="D29" s="3"/>
      <c r="F29" s="16"/>
    </row>
    <row r="30" spans="1:12" x14ac:dyDescent="0.2">
      <c r="A30" s="6"/>
      <c r="B30" s="1"/>
      <c r="C30" s="1"/>
      <c r="D30" s="3"/>
      <c r="F30" s="16"/>
      <c r="J30" s="39"/>
      <c r="K30" s="39"/>
      <c r="L30" s="39"/>
    </row>
    <row r="31" spans="1:12" x14ac:dyDescent="0.2">
      <c r="A31" s="6"/>
      <c r="B31" s="1"/>
      <c r="C31" s="1"/>
      <c r="D31" s="3"/>
      <c r="F31" s="16"/>
      <c r="J31" s="39"/>
      <c r="K31" s="39"/>
      <c r="L31" s="39"/>
    </row>
    <row r="32" spans="1:12" x14ac:dyDescent="0.2">
      <c r="A32" s="6"/>
      <c r="B32" s="1"/>
      <c r="C32" s="1"/>
      <c r="D32" s="3"/>
      <c r="F32" s="16"/>
      <c r="J32" s="39"/>
      <c r="K32" s="39"/>
      <c r="L32" s="39"/>
    </row>
    <row r="33" spans="1:12" x14ac:dyDescent="0.2">
      <c r="A33" s="6"/>
      <c r="B33" s="1"/>
      <c r="C33" s="1"/>
      <c r="D33" s="3"/>
      <c r="F33" s="16"/>
      <c r="J33" s="39"/>
      <c r="K33" s="39"/>
      <c r="L33" s="39"/>
    </row>
    <row r="34" spans="1:12" x14ac:dyDescent="0.2">
      <c r="A34" s="6"/>
      <c r="B34" s="1"/>
      <c r="C34" s="1"/>
      <c r="D34" s="3"/>
      <c r="F34" s="16"/>
      <c r="J34" s="39"/>
      <c r="K34" s="39"/>
      <c r="L34" s="39"/>
    </row>
    <row r="35" spans="1:12" x14ac:dyDescent="0.2">
      <c r="A35" s="6"/>
      <c r="B35" s="1"/>
      <c r="C35" s="1"/>
      <c r="D35" s="3"/>
      <c r="F35" s="16"/>
      <c r="J35" s="39"/>
      <c r="K35" s="39"/>
      <c r="L35" s="39"/>
    </row>
    <row r="36" spans="1:12" x14ac:dyDescent="0.2">
      <c r="A36" s="6"/>
      <c r="B36" s="1"/>
      <c r="C36" s="1"/>
      <c r="D36" s="3"/>
      <c r="F36" s="16"/>
      <c r="J36" s="39"/>
      <c r="K36" s="39"/>
      <c r="L36" s="39"/>
    </row>
    <row r="37" spans="1:12" x14ac:dyDescent="0.2">
      <c r="A37" s="6"/>
      <c r="B37" s="1"/>
      <c r="C37" s="1"/>
      <c r="D37" s="3"/>
      <c r="F37" s="16"/>
      <c r="J37" s="39"/>
      <c r="K37" s="39"/>
      <c r="L37" s="39"/>
    </row>
    <row r="38" spans="1:12" x14ac:dyDescent="0.2">
      <c r="A38" s="6"/>
      <c r="B38" s="1"/>
      <c r="C38" s="1"/>
      <c r="D38" s="3"/>
      <c r="F38" s="16"/>
      <c r="J38" s="39"/>
      <c r="K38" s="39"/>
      <c r="L38" s="39"/>
    </row>
    <row r="39" spans="1:12" x14ac:dyDescent="0.2">
      <c r="A39" s="6"/>
      <c r="B39" s="1"/>
      <c r="C39" s="1"/>
      <c r="D39" s="3"/>
      <c r="F39" s="16"/>
      <c r="J39" s="39"/>
      <c r="K39" s="39"/>
      <c r="L39" s="39"/>
    </row>
    <row r="40" spans="1:12" x14ac:dyDescent="0.2">
      <c r="A40" s="6"/>
      <c r="B40" s="1"/>
      <c r="C40" s="1"/>
      <c r="D40" s="3"/>
      <c r="F40" s="16"/>
      <c r="J40" s="39"/>
      <c r="K40" s="39"/>
      <c r="L40" s="39"/>
    </row>
    <row r="41" spans="1:12" x14ac:dyDescent="0.2">
      <c r="A41" s="6"/>
      <c r="B41" s="1"/>
      <c r="C41" s="1"/>
      <c r="D41" s="3"/>
      <c r="F41" s="16"/>
      <c r="J41" s="39"/>
      <c r="K41" s="39"/>
      <c r="L41" s="39"/>
    </row>
    <row r="42" spans="1:12" x14ac:dyDescent="0.2">
      <c r="A42" s="6"/>
      <c r="B42" s="1"/>
      <c r="C42" s="1"/>
      <c r="D42" s="3"/>
      <c r="F42" s="16"/>
      <c r="J42" s="39"/>
      <c r="K42" s="39"/>
      <c r="L42" s="39"/>
    </row>
    <row r="43" spans="1:12" x14ac:dyDescent="0.2">
      <c r="A43" s="6"/>
      <c r="B43" s="1"/>
      <c r="C43" s="1"/>
      <c r="D43" s="3"/>
      <c r="F43" s="16"/>
      <c r="J43" s="39"/>
      <c r="K43" s="39"/>
      <c r="L43" s="39"/>
    </row>
    <row r="44" spans="1:12" x14ac:dyDescent="0.2">
      <c r="A44" s="6"/>
      <c r="B44" s="1"/>
      <c r="C44" s="1"/>
      <c r="D44" s="3"/>
      <c r="F44" s="16"/>
      <c r="J44" s="39"/>
      <c r="K44" s="39"/>
      <c r="L44" s="39"/>
    </row>
    <row r="45" spans="1:12" x14ac:dyDescent="0.2">
      <c r="A45" s="6"/>
      <c r="B45" s="1"/>
      <c r="C45" s="1"/>
      <c r="D45" s="3"/>
      <c r="F45" s="16"/>
      <c r="J45" s="39"/>
      <c r="K45" s="39"/>
      <c r="L45" s="39"/>
    </row>
    <row r="46" spans="1:12" x14ac:dyDescent="0.2">
      <c r="A46" s="6"/>
      <c r="B46" s="1"/>
      <c r="C46" s="1"/>
      <c r="D46" s="3"/>
      <c r="F46" s="16"/>
      <c r="J46" s="39"/>
      <c r="K46" s="39"/>
      <c r="L46" s="39"/>
    </row>
    <row r="47" spans="1:12" x14ac:dyDescent="0.2">
      <c r="A47" s="6"/>
      <c r="B47" s="1"/>
      <c r="C47" s="1"/>
      <c r="D47" s="3"/>
      <c r="F47" s="16"/>
      <c r="J47" s="39"/>
      <c r="K47" s="39"/>
      <c r="L47" s="39"/>
    </row>
    <row r="48" spans="1:12" x14ac:dyDescent="0.2">
      <c r="A48" s="6"/>
      <c r="B48" s="1"/>
      <c r="C48" s="1"/>
      <c r="D48" s="3"/>
      <c r="F48" s="16"/>
      <c r="J48" s="39"/>
      <c r="K48" s="39"/>
      <c r="L48" s="39"/>
    </row>
    <row r="49" spans="1:12" x14ac:dyDescent="0.2">
      <c r="A49" s="6"/>
      <c r="B49" s="1"/>
      <c r="C49" s="1"/>
      <c r="D49" s="3"/>
      <c r="F49" s="16"/>
      <c r="J49" s="39"/>
      <c r="K49" s="39"/>
      <c r="L49" s="39"/>
    </row>
    <row r="50" spans="1:12" x14ac:dyDescent="0.2">
      <c r="A50" s="6"/>
      <c r="B50" s="1"/>
      <c r="C50" s="1"/>
      <c r="D50" s="3"/>
      <c r="F50" s="16"/>
      <c r="J50" s="39"/>
      <c r="K50" s="39"/>
      <c r="L50" s="39"/>
    </row>
    <row r="51" spans="1:12" x14ac:dyDescent="0.2">
      <c r="A51" s="6"/>
      <c r="B51" s="1"/>
      <c r="C51" s="1"/>
      <c r="D51" s="3"/>
      <c r="F51" s="16"/>
      <c r="J51" s="39"/>
      <c r="K51" s="39"/>
      <c r="L51" s="39"/>
    </row>
    <row r="52" spans="1:12" x14ac:dyDescent="0.2">
      <c r="A52" s="6"/>
      <c r="B52" s="1"/>
      <c r="C52" s="1"/>
      <c r="D52" s="3"/>
      <c r="F52" s="16"/>
      <c r="J52" s="39"/>
      <c r="K52" s="39"/>
      <c r="L52" s="39"/>
    </row>
    <row r="53" spans="1:12" x14ac:dyDescent="0.2">
      <c r="A53" s="6"/>
      <c r="B53" s="1"/>
      <c r="C53" s="1"/>
      <c r="D53" s="3"/>
      <c r="F53" s="16"/>
      <c r="J53" s="39"/>
      <c r="K53" s="39"/>
      <c r="L53" s="39"/>
    </row>
    <row r="54" spans="1:12" x14ac:dyDescent="0.2">
      <c r="A54" s="6"/>
      <c r="B54" s="1"/>
      <c r="C54" s="1"/>
      <c r="D54" s="3"/>
      <c r="F54" s="16"/>
      <c r="J54" s="39"/>
      <c r="K54" s="39"/>
      <c r="L54" s="39"/>
    </row>
    <row r="55" spans="1:12" x14ac:dyDescent="0.2">
      <c r="A55" s="6"/>
      <c r="B55" s="1"/>
      <c r="C55" s="1"/>
      <c r="D55" s="3"/>
      <c r="F55" s="16"/>
      <c r="J55" s="39"/>
      <c r="K55" s="39"/>
      <c r="L55" s="39"/>
    </row>
    <row r="56" spans="1:12" x14ac:dyDescent="0.2">
      <c r="A56" s="6"/>
      <c r="B56" s="1"/>
      <c r="C56" s="1"/>
      <c r="D56" s="3"/>
      <c r="F56" s="16"/>
      <c r="J56" s="39"/>
      <c r="K56" s="39"/>
      <c r="L56" s="39"/>
    </row>
    <row r="57" spans="1:12" x14ac:dyDescent="0.2">
      <c r="A57" s="6"/>
      <c r="B57" s="1"/>
      <c r="C57" s="1"/>
      <c r="D57" s="3"/>
      <c r="F57" s="16"/>
      <c r="J57" s="39"/>
      <c r="K57" s="39"/>
      <c r="L57" s="39"/>
    </row>
    <row r="58" spans="1:12" x14ac:dyDescent="0.2">
      <c r="A58" s="6"/>
      <c r="B58" s="1"/>
      <c r="C58" s="1"/>
      <c r="D58" s="3"/>
      <c r="F58" s="16"/>
      <c r="J58" s="39"/>
      <c r="K58" s="39"/>
      <c r="L58" s="39"/>
    </row>
    <row r="59" spans="1:12" x14ac:dyDescent="0.2">
      <c r="A59" s="6"/>
      <c r="B59" s="1"/>
      <c r="C59" s="1"/>
      <c r="D59" s="3"/>
      <c r="F59" s="16"/>
      <c r="J59" s="39"/>
      <c r="K59" s="39"/>
      <c r="L59" s="39"/>
    </row>
    <row r="60" spans="1:12" x14ac:dyDescent="0.2">
      <c r="A60" s="6"/>
      <c r="B60" s="1"/>
      <c r="C60" s="1"/>
      <c r="D60" s="3"/>
      <c r="F60" s="16"/>
      <c r="J60" s="39"/>
      <c r="K60" s="39"/>
      <c r="L60" s="39"/>
    </row>
    <row r="61" spans="1:12" x14ac:dyDescent="0.2">
      <c r="A61" s="6"/>
      <c r="B61" s="1"/>
      <c r="C61" s="1"/>
      <c r="D61" s="3"/>
      <c r="F61" s="16"/>
      <c r="J61" s="39"/>
      <c r="K61" s="39"/>
      <c r="L61" s="39"/>
    </row>
    <row r="62" spans="1:12" x14ac:dyDescent="0.2">
      <c r="A62" s="6"/>
      <c r="B62" s="1"/>
      <c r="C62" s="1"/>
      <c r="D62" s="3"/>
      <c r="F62" s="16"/>
      <c r="J62" s="39"/>
      <c r="K62" s="39"/>
      <c r="L62" s="39"/>
    </row>
    <row r="63" spans="1:12" x14ac:dyDescent="0.2">
      <c r="A63" s="6"/>
      <c r="B63" s="1"/>
      <c r="C63" s="1"/>
      <c r="D63" s="3"/>
      <c r="F63" s="16"/>
      <c r="J63" s="39"/>
      <c r="K63" s="39"/>
      <c r="L63" s="39"/>
    </row>
    <row r="64" spans="1:12" x14ac:dyDescent="0.2">
      <c r="A64" s="6"/>
      <c r="B64" s="1"/>
      <c r="C64" s="1"/>
      <c r="D64" s="3"/>
      <c r="F64" s="16"/>
      <c r="J64" s="39"/>
      <c r="K64" s="39"/>
      <c r="L64" s="39"/>
    </row>
    <row r="65" spans="1:12" x14ac:dyDescent="0.2">
      <c r="A65" s="6"/>
      <c r="B65" s="1"/>
      <c r="C65" s="1"/>
      <c r="D65" s="3"/>
      <c r="F65" s="16"/>
      <c r="J65" s="39"/>
      <c r="K65" s="39"/>
      <c r="L65" s="39"/>
    </row>
    <row r="66" spans="1:12" x14ac:dyDescent="0.2">
      <c r="A66" s="6"/>
      <c r="B66" s="1"/>
      <c r="C66" s="1"/>
      <c r="D66" s="3"/>
      <c r="F66" s="16"/>
      <c r="J66" s="39"/>
      <c r="K66" s="39"/>
      <c r="L66" s="39"/>
    </row>
    <row r="67" spans="1:12" x14ac:dyDescent="0.2">
      <c r="A67" s="6"/>
      <c r="B67" s="1"/>
      <c r="C67" s="1"/>
      <c r="D67" s="3"/>
      <c r="F67" s="16"/>
      <c r="J67" s="39"/>
      <c r="K67" s="39"/>
      <c r="L67" s="39"/>
    </row>
    <row r="68" spans="1:12" x14ac:dyDescent="0.2">
      <c r="A68" s="6"/>
      <c r="B68" s="1"/>
      <c r="C68" s="1"/>
      <c r="D68" s="3"/>
      <c r="F68" s="16"/>
      <c r="J68" s="39"/>
      <c r="K68" s="39"/>
      <c r="L68" s="39"/>
    </row>
    <row r="69" spans="1:12" x14ac:dyDescent="0.2">
      <c r="A69" s="6"/>
      <c r="B69" s="1"/>
      <c r="C69" s="1"/>
      <c r="D69" s="3"/>
      <c r="F69" s="16"/>
      <c r="J69" s="39"/>
      <c r="K69" s="39"/>
      <c r="L69" s="39"/>
    </row>
    <row r="70" spans="1:12" x14ac:dyDescent="0.2">
      <c r="A70" s="6"/>
      <c r="B70" s="1"/>
      <c r="C70" s="1"/>
      <c r="D70" s="3"/>
      <c r="F70" s="16"/>
      <c r="J70" s="39"/>
      <c r="K70" s="39"/>
      <c r="L70" s="39"/>
    </row>
    <row r="71" spans="1:12" x14ac:dyDescent="0.2">
      <c r="A71" s="6"/>
      <c r="B71" s="1"/>
      <c r="C71" s="1"/>
      <c r="D71" s="3"/>
      <c r="F71" s="16"/>
      <c r="J71" s="39"/>
      <c r="K71" s="39"/>
      <c r="L71" s="39"/>
    </row>
    <row r="72" spans="1:12" x14ac:dyDescent="0.2">
      <c r="A72" s="6"/>
      <c r="B72" s="1"/>
      <c r="C72" s="1"/>
      <c r="D72" s="3"/>
      <c r="F72" s="16"/>
      <c r="J72" s="39"/>
      <c r="K72" s="39"/>
      <c r="L72" s="39"/>
    </row>
    <row r="73" spans="1:12" x14ac:dyDescent="0.2">
      <c r="A73" s="6"/>
      <c r="B73" s="1"/>
      <c r="C73" s="1"/>
      <c r="D73" s="3"/>
      <c r="F73" s="16"/>
      <c r="J73" s="39"/>
      <c r="K73" s="39"/>
      <c r="L73" s="39"/>
    </row>
    <row r="74" spans="1:12" x14ac:dyDescent="0.2">
      <c r="A74" s="6"/>
      <c r="B74" s="1"/>
      <c r="C74" s="1"/>
      <c r="D74" s="3"/>
      <c r="F74" s="16"/>
      <c r="J74" s="39"/>
      <c r="K74" s="39"/>
      <c r="L74" s="39"/>
    </row>
    <row r="75" spans="1:12" x14ac:dyDescent="0.2">
      <c r="A75" s="6"/>
      <c r="B75" s="1"/>
      <c r="C75" s="1"/>
      <c r="D75" s="3"/>
      <c r="F75" s="16"/>
      <c r="J75" s="39"/>
      <c r="K75" s="39"/>
      <c r="L75" s="39"/>
    </row>
    <row r="76" spans="1:12" x14ac:dyDescent="0.2">
      <c r="A76" s="6"/>
      <c r="B76" s="1"/>
      <c r="C76" s="1"/>
      <c r="D76" s="3"/>
      <c r="F76" s="16"/>
      <c r="J76" s="39"/>
      <c r="K76" s="39"/>
      <c r="L76" s="39"/>
    </row>
    <row r="77" spans="1:12" x14ac:dyDescent="0.2">
      <c r="A77" s="6"/>
      <c r="B77" s="1"/>
      <c r="C77" s="1"/>
      <c r="D77" s="3"/>
      <c r="F77" s="16"/>
      <c r="J77" s="39"/>
      <c r="K77" s="39"/>
      <c r="L77" s="39"/>
    </row>
    <row r="78" spans="1:12" x14ac:dyDescent="0.2">
      <c r="A78" s="6"/>
      <c r="B78" s="1"/>
      <c r="C78" s="1"/>
      <c r="D78" s="3"/>
      <c r="F78" s="16"/>
      <c r="J78" s="39"/>
      <c r="K78" s="39"/>
      <c r="L78" s="39"/>
    </row>
    <row r="79" spans="1:12" x14ac:dyDescent="0.2">
      <c r="A79" s="6"/>
      <c r="B79" s="1"/>
      <c r="C79" s="1"/>
      <c r="D79" s="3"/>
      <c r="F79" s="16"/>
      <c r="J79" s="39"/>
      <c r="K79" s="39"/>
      <c r="L79" s="39"/>
    </row>
    <row r="80" spans="1:12" x14ac:dyDescent="0.2">
      <c r="A80" s="6"/>
      <c r="B80" s="1"/>
      <c r="C80" s="1"/>
      <c r="D80" s="3"/>
      <c r="F80" s="16"/>
      <c r="J80" s="39"/>
      <c r="K80" s="39"/>
      <c r="L80" s="39"/>
    </row>
    <row r="81" spans="1:12" x14ac:dyDescent="0.2">
      <c r="A81" s="6"/>
      <c r="B81" s="1"/>
      <c r="C81" s="1"/>
      <c r="D81" s="3"/>
      <c r="F81" s="16"/>
      <c r="J81" s="39"/>
      <c r="K81" s="39"/>
      <c r="L81" s="39"/>
    </row>
    <row r="82" spans="1:12" x14ac:dyDescent="0.2">
      <c r="A82" s="6"/>
      <c r="B82" s="1"/>
      <c r="C82" s="1"/>
      <c r="D82" s="3"/>
      <c r="F82" s="16"/>
      <c r="J82" s="39"/>
      <c r="K82" s="39"/>
      <c r="L82" s="39"/>
    </row>
    <row r="83" spans="1:12" x14ac:dyDescent="0.2">
      <c r="A83" s="6"/>
      <c r="B83" s="1"/>
      <c r="C83" s="1"/>
      <c r="D83" s="3"/>
      <c r="F83" s="16"/>
      <c r="J83" s="39"/>
      <c r="K83" s="39"/>
      <c r="L83" s="39"/>
    </row>
    <row r="84" spans="1:12" x14ac:dyDescent="0.2">
      <c r="A84" s="6"/>
      <c r="B84" s="1"/>
      <c r="C84" s="1"/>
      <c r="D84" s="3"/>
      <c r="F84" s="16"/>
      <c r="J84" s="39"/>
      <c r="K84" s="39"/>
      <c r="L84" s="39"/>
    </row>
    <row r="85" spans="1:12" x14ac:dyDescent="0.2">
      <c r="A85" s="6"/>
      <c r="B85" s="1"/>
      <c r="C85" s="1"/>
      <c r="D85" s="3"/>
      <c r="F85" s="16"/>
      <c r="J85" s="39"/>
      <c r="K85" s="39"/>
      <c r="L85" s="39"/>
    </row>
    <row r="86" spans="1:12" x14ac:dyDescent="0.2">
      <c r="A86" s="6"/>
      <c r="B86" s="1"/>
      <c r="C86" s="1"/>
      <c r="D86" s="3"/>
      <c r="F86" s="16"/>
      <c r="J86" s="39"/>
      <c r="K86" s="39"/>
      <c r="L86" s="39"/>
    </row>
    <row r="87" spans="1:12" x14ac:dyDescent="0.2">
      <c r="A87" s="6"/>
      <c r="B87" s="1"/>
      <c r="C87" s="1"/>
      <c r="D87" s="3"/>
      <c r="F87" s="16"/>
      <c r="J87" s="39"/>
      <c r="K87" s="39"/>
      <c r="L87" s="39"/>
    </row>
    <row r="88" spans="1:12" x14ac:dyDescent="0.2">
      <c r="A88" s="6"/>
      <c r="B88" s="1"/>
      <c r="C88" s="1"/>
      <c r="D88" s="3"/>
      <c r="F88" s="16"/>
      <c r="J88" s="39"/>
      <c r="K88" s="39"/>
      <c r="L88" s="39"/>
    </row>
    <row r="89" spans="1:12" x14ac:dyDescent="0.2">
      <c r="A89" s="6"/>
      <c r="B89" s="1"/>
      <c r="C89" s="1"/>
      <c r="D89" s="3"/>
      <c r="F89" s="16"/>
      <c r="J89" s="39"/>
      <c r="K89" s="39"/>
      <c r="L89" s="39"/>
    </row>
    <row r="90" spans="1:12" x14ac:dyDescent="0.2">
      <c r="A90" s="6"/>
      <c r="B90" s="1"/>
      <c r="C90" s="1"/>
      <c r="D90" s="3"/>
      <c r="F90" s="16"/>
      <c r="J90" s="39"/>
      <c r="K90" s="39"/>
      <c r="L90" s="39"/>
    </row>
    <row r="91" spans="1:12" x14ac:dyDescent="0.2">
      <c r="A91" s="6"/>
      <c r="B91" s="1"/>
      <c r="C91" s="1"/>
      <c r="D91" s="3"/>
      <c r="F91" s="16"/>
      <c r="J91" s="39"/>
      <c r="K91" s="39"/>
      <c r="L91" s="39"/>
    </row>
    <row r="92" spans="1:12" x14ac:dyDescent="0.2">
      <c r="A92" s="6"/>
      <c r="B92" s="1"/>
      <c r="C92" s="1"/>
      <c r="D92" s="3"/>
      <c r="F92" s="16"/>
      <c r="J92" s="39"/>
      <c r="K92" s="39"/>
      <c r="L92" s="39"/>
    </row>
    <row r="93" spans="1:12" x14ac:dyDescent="0.2">
      <c r="A93" s="6"/>
      <c r="B93" s="1"/>
      <c r="C93" s="1"/>
      <c r="D93" s="3"/>
      <c r="F93" s="16"/>
      <c r="J93" s="39"/>
      <c r="K93" s="39"/>
      <c r="L93" s="39"/>
    </row>
    <row r="94" spans="1:12" x14ac:dyDescent="0.2">
      <c r="A94" s="6"/>
      <c r="B94" s="1"/>
      <c r="C94" s="1"/>
      <c r="D94" s="3"/>
      <c r="F94" s="16"/>
      <c r="J94" s="39"/>
      <c r="K94" s="39"/>
      <c r="L94" s="39"/>
    </row>
    <row r="95" spans="1:12" x14ac:dyDescent="0.2">
      <c r="A95" s="6"/>
      <c r="B95" s="1"/>
      <c r="C95" s="1"/>
      <c r="D95" s="3"/>
      <c r="F95" s="16"/>
      <c r="J95" s="39"/>
      <c r="K95" s="39"/>
      <c r="L95" s="39"/>
    </row>
    <row r="96" spans="1:12" x14ac:dyDescent="0.2">
      <c r="A96" s="6"/>
      <c r="B96" s="1"/>
      <c r="C96" s="1"/>
      <c r="D96" s="3"/>
      <c r="F96" s="16"/>
      <c r="J96" s="39"/>
      <c r="K96" s="39"/>
      <c r="L96" s="39"/>
    </row>
    <row r="97" spans="1:12" x14ac:dyDescent="0.2">
      <c r="A97" s="6"/>
      <c r="B97" s="1"/>
      <c r="C97" s="1"/>
      <c r="D97" s="3"/>
      <c r="F97" s="16"/>
      <c r="J97" s="39"/>
      <c r="K97" s="39"/>
      <c r="L97" s="39"/>
    </row>
    <row r="98" spans="1:12" x14ac:dyDescent="0.2">
      <c r="A98" s="6"/>
      <c r="B98" s="1"/>
      <c r="C98" s="1"/>
      <c r="D98" s="3"/>
      <c r="F98" s="16"/>
      <c r="J98" s="39"/>
      <c r="K98" s="39"/>
      <c r="L98" s="39"/>
    </row>
    <row r="99" spans="1:12" x14ac:dyDescent="0.2">
      <c r="A99" s="6"/>
      <c r="B99" s="1"/>
      <c r="C99" s="1"/>
      <c r="D99" s="3"/>
      <c r="F99" s="16"/>
      <c r="J99" s="39"/>
      <c r="K99" s="39"/>
      <c r="L99" s="39"/>
    </row>
    <row r="100" spans="1:12" x14ac:dyDescent="0.2">
      <c r="A100" s="6"/>
      <c r="B100" s="1"/>
      <c r="C100" s="1"/>
      <c r="D100" s="3"/>
      <c r="F100" s="16"/>
      <c r="J100" s="39"/>
      <c r="K100" s="39"/>
      <c r="L100" s="39"/>
    </row>
    <row r="101" spans="1:12" x14ac:dyDescent="0.2">
      <c r="A101" s="6"/>
      <c r="B101" s="1"/>
      <c r="C101" s="1"/>
      <c r="D101" s="3"/>
      <c r="F101" s="16"/>
      <c r="J101" s="39"/>
      <c r="K101" s="39"/>
      <c r="L101" s="39"/>
    </row>
    <row r="102" spans="1:12" x14ac:dyDescent="0.2">
      <c r="A102" s="6"/>
      <c r="B102" s="1"/>
      <c r="C102" s="1"/>
      <c r="D102" s="3"/>
      <c r="F102" s="16"/>
      <c r="J102" s="39"/>
      <c r="K102" s="39"/>
      <c r="L102" s="39"/>
    </row>
    <row r="103" spans="1:12" x14ac:dyDescent="0.2">
      <c r="A103" s="6"/>
      <c r="B103" s="1"/>
      <c r="C103" s="1"/>
      <c r="D103" s="3"/>
      <c r="F103" s="16"/>
      <c r="J103" s="39"/>
      <c r="K103" s="39"/>
      <c r="L103" s="39"/>
    </row>
    <row r="104" spans="1:12" x14ac:dyDescent="0.2">
      <c r="A104" s="6"/>
      <c r="B104" s="1"/>
      <c r="C104" s="1"/>
      <c r="D104" s="3"/>
      <c r="F104" s="16"/>
      <c r="J104" s="39"/>
      <c r="K104" s="39"/>
      <c r="L104" s="39"/>
    </row>
    <row r="105" spans="1:12" x14ac:dyDescent="0.2">
      <c r="A105" s="6"/>
      <c r="B105" s="1"/>
      <c r="C105" s="1"/>
      <c r="D105" s="3"/>
      <c r="F105" s="16"/>
      <c r="J105" s="39"/>
      <c r="K105" s="39"/>
      <c r="L105" s="39"/>
    </row>
    <row r="106" spans="1:12" x14ac:dyDescent="0.2">
      <c r="A106" s="6"/>
      <c r="B106" s="1"/>
      <c r="C106" s="1"/>
      <c r="D106" s="3"/>
      <c r="F106" s="16"/>
      <c r="J106" s="39"/>
      <c r="K106" s="39"/>
      <c r="L106" s="39"/>
    </row>
    <row r="107" spans="1:12" x14ac:dyDescent="0.2">
      <c r="A107" s="6"/>
      <c r="B107" s="1"/>
      <c r="C107" s="1"/>
      <c r="D107" s="3"/>
      <c r="F107" s="16"/>
      <c r="J107" s="39"/>
      <c r="K107" s="39"/>
      <c r="L107" s="39"/>
    </row>
    <row r="108" spans="1:12" x14ac:dyDescent="0.2">
      <c r="A108" s="6"/>
      <c r="B108" s="1"/>
      <c r="C108" s="1"/>
      <c r="D108" s="3"/>
      <c r="F108" s="16"/>
      <c r="J108" s="39"/>
      <c r="K108" s="39"/>
      <c r="L108" s="39"/>
    </row>
    <row r="109" spans="1:12" x14ac:dyDescent="0.2">
      <c r="A109" s="6"/>
      <c r="B109" s="1"/>
      <c r="C109" s="1"/>
      <c r="D109" s="3"/>
      <c r="F109" s="16"/>
      <c r="J109" s="39"/>
      <c r="K109" s="39"/>
      <c r="L109" s="39"/>
    </row>
    <row r="110" spans="1:12" x14ac:dyDescent="0.2">
      <c r="A110" s="6"/>
      <c r="B110" s="1"/>
      <c r="C110" s="1"/>
      <c r="D110" s="3"/>
      <c r="F110" s="16"/>
      <c r="J110" s="39"/>
      <c r="K110" s="39"/>
      <c r="L110" s="39"/>
    </row>
    <row r="111" spans="1:12" x14ac:dyDescent="0.2">
      <c r="A111" s="6"/>
      <c r="B111" s="1"/>
      <c r="C111" s="1"/>
      <c r="D111" s="3"/>
      <c r="F111" s="16"/>
      <c r="J111" s="39"/>
      <c r="K111" s="39"/>
      <c r="L111" s="39"/>
    </row>
    <row r="112" spans="1:12" x14ac:dyDescent="0.2">
      <c r="A112" s="6"/>
      <c r="B112" s="1"/>
      <c r="C112" s="1"/>
      <c r="D112" s="3"/>
      <c r="F112" s="16"/>
      <c r="J112" s="39"/>
      <c r="K112" s="39"/>
      <c r="L112" s="39"/>
    </row>
    <row r="113" spans="1:12" x14ac:dyDescent="0.2">
      <c r="A113" s="6"/>
      <c r="B113" s="1"/>
      <c r="C113" s="1"/>
      <c r="D113" s="3"/>
      <c r="F113" s="16"/>
      <c r="J113" s="39"/>
      <c r="K113" s="39"/>
      <c r="L113" s="39"/>
    </row>
    <row r="114" spans="1:12" x14ac:dyDescent="0.2">
      <c r="A114" s="6"/>
      <c r="B114" s="1"/>
      <c r="C114" s="1"/>
      <c r="D114" s="3"/>
      <c r="F114" s="16"/>
      <c r="J114" s="39"/>
      <c r="K114" s="39"/>
      <c r="L114" s="39"/>
    </row>
    <row r="115" spans="1:12" x14ac:dyDescent="0.2">
      <c r="A115" s="6"/>
      <c r="B115" s="1"/>
      <c r="C115" s="1"/>
      <c r="D115" s="3"/>
      <c r="F115" s="16"/>
      <c r="J115" s="39"/>
      <c r="K115" s="39"/>
      <c r="L115" s="39"/>
    </row>
    <row r="116" spans="1:12" x14ac:dyDescent="0.2">
      <c r="A116" s="6"/>
      <c r="B116" s="1"/>
      <c r="C116" s="1"/>
      <c r="D116" s="3"/>
      <c r="F116" s="16"/>
      <c r="J116" s="39"/>
      <c r="K116" s="39"/>
      <c r="L116" s="39"/>
    </row>
    <row r="117" spans="1:12" x14ac:dyDescent="0.2">
      <c r="A117" s="6"/>
      <c r="B117" s="1"/>
      <c r="C117" s="1"/>
      <c r="D117" s="3"/>
      <c r="F117" s="16"/>
      <c r="J117" s="39"/>
      <c r="K117" s="39"/>
      <c r="L117" s="39"/>
    </row>
    <row r="118" spans="1:12" x14ac:dyDescent="0.2">
      <c r="A118" s="6"/>
      <c r="B118" s="1"/>
      <c r="C118" s="1"/>
      <c r="D118" s="3"/>
      <c r="F118" s="16"/>
      <c r="J118" s="39"/>
      <c r="K118" s="39"/>
      <c r="L118" s="39"/>
    </row>
    <row r="119" spans="1:12" x14ac:dyDescent="0.2">
      <c r="A119" s="6"/>
      <c r="B119" s="1"/>
      <c r="C119" s="1"/>
      <c r="D119" s="3"/>
      <c r="F119" s="16"/>
      <c r="J119" s="39"/>
      <c r="K119" s="39"/>
      <c r="L119" s="39"/>
    </row>
    <row r="120" spans="1:12" x14ac:dyDescent="0.2">
      <c r="A120" s="6"/>
      <c r="B120" s="1"/>
      <c r="C120" s="1"/>
      <c r="D120" s="3"/>
      <c r="F120" s="16"/>
      <c r="J120" s="39"/>
      <c r="K120" s="39"/>
      <c r="L120" s="39"/>
    </row>
    <row r="121" spans="1:12" x14ac:dyDescent="0.2">
      <c r="A121" s="6"/>
      <c r="B121" s="1"/>
      <c r="C121" s="1"/>
      <c r="D121" s="3"/>
      <c r="F121" s="16"/>
      <c r="J121" s="39"/>
      <c r="K121" s="39"/>
      <c r="L121" s="39"/>
    </row>
    <row r="122" spans="1:12" x14ac:dyDescent="0.2">
      <c r="A122" s="6"/>
      <c r="B122" s="1"/>
      <c r="C122" s="1"/>
      <c r="D122" s="3"/>
      <c r="F122" s="16"/>
      <c r="J122" s="39"/>
      <c r="K122" s="39"/>
      <c r="L122" s="39"/>
    </row>
    <row r="123" spans="1:12" x14ac:dyDescent="0.2">
      <c r="A123" s="6"/>
      <c r="B123" s="1"/>
      <c r="C123" s="1"/>
      <c r="D123" s="3"/>
      <c r="F123" s="16"/>
      <c r="J123" s="39"/>
      <c r="K123" s="39"/>
      <c r="L123" s="39"/>
    </row>
    <row r="124" spans="1:12" x14ac:dyDescent="0.2">
      <c r="A124" s="6"/>
      <c r="B124" s="1"/>
      <c r="C124" s="1"/>
      <c r="D124" s="3"/>
      <c r="F124" s="16"/>
      <c r="J124" s="39"/>
      <c r="K124" s="39"/>
      <c r="L124" s="39"/>
    </row>
    <row r="125" spans="1:12" x14ac:dyDescent="0.2">
      <c r="A125" s="6"/>
      <c r="B125" s="1"/>
      <c r="C125" s="1"/>
      <c r="D125" s="3"/>
      <c r="F125" s="16"/>
      <c r="J125" s="39"/>
      <c r="K125" s="39"/>
      <c r="L125" s="39"/>
    </row>
    <row r="126" spans="1:12" x14ac:dyDescent="0.2">
      <c r="A126" s="6"/>
      <c r="B126" s="1"/>
      <c r="C126" s="1"/>
      <c r="D126" s="3"/>
      <c r="F126" s="16"/>
      <c r="J126" s="39"/>
      <c r="K126" s="39"/>
      <c r="L126" s="39"/>
    </row>
    <row r="127" spans="1:12" x14ac:dyDescent="0.2">
      <c r="A127" s="6"/>
      <c r="B127" s="1"/>
      <c r="C127" s="1"/>
      <c r="D127" s="3"/>
      <c r="F127" s="16"/>
      <c r="J127" s="39"/>
      <c r="K127" s="39"/>
      <c r="L127" s="39"/>
    </row>
    <row r="128" spans="1:12" x14ac:dyDescent="0.2">
      <c r="A128" s="6"/>
      <c r="B128" s="1"/>
      <c r="C128" s="1"/>
      <c r="D128" s="3"/>
      <c r="F128" s="16"/>
      <c r="J128" s="39"/>
      <c r="K128" s="39"/>
      <c r="L128" s="39"/>
    </row>
    <row r="129" spans="1:12" x14ac:dyDescent="0.2">
      <c r="A129" s="6"/>
      <c r="B129" s="1"/>
      <c r="C129" s="1"/>
      <c r="D129" s="3"/>
      <c r="F129" s="16"/>
      <c r="J129" s="39"/>
      <c r="K129" s="39"/>
      <c r="L129" s="39"/>
    </row>
    <row r="130" spans="1:12" x14ac:dyDescent="0.2">
      <c r="A130" s="6"/>
      <c r="B130" s="1"/>
      <c r="C130" s="1"/>
      <c r="D130" s="3"/>
      <c r="F130" s="16"/>
      <c r="J130" s="39"/>
      <c r="K130" s="39"/>
      <c r="L130" s="39"/>
    </row>
    <row r="131" spans="1:12" x14ac:dyDescent="0.2">
      <c r="A131" s="6"/>
      <c r="B131" s="1"/>
      <c r="C131" s="1"/>
      <c r="D131" s="3"/>
      <c r="F131" s="16"/>
      <c r="J131" s="39"/>
      <c r="K131" s="39"/>
      <c r="L131" s="39"/>
    </row>
    <row r="132" spans="1:12" x14ac:dyDescent="0.2">
      <c r="A132" s="6"/>
      <c r="B132" s="1"/>
      <c r="C132" s="1"/>
      <c r="D132" s="3"/>
      <c r="F132" s="16"/>
      <c r="J132" s="39"/>
      <c r="K132" s="39"/>
      <c r="L132" s="39"/>
    </row>
    <row r="133" spans="1:12" x14ac:dyDescent="0.2">
      <c r="A133" s="6"/>
      <c r="B133" s="1"/>
      <c r="C133" s="1"/>
      <c r="D133" s="3"/>
      <c r="F133" s="16"/>
      <c r="J133" s="39"/>
      <c r="K133" s="39"/>
      <c r="L133" s="39"/>
    </row>
    <row r="134" spans="1:12" x14ac:dyDescent="0.2">
      <c r="A134" s="6"/>
      <c r="B134" s="1"/>
      <c r="C134" s="1"/>
      <c r="D134" s="3"/>
      <c r="F134" s="16"/>
      <c r="J134" s="39"/>
      <c r="K134" s="39"/>
      <c r="L134" s="39"/>
    </row>
    <row r="135" spans="1:12" x14ac:dyDescent="0.2">
      <c r="A135" s="6"/>
      <c r="B135" s="1"/>
      <c r="C135" s="1"/>
      <c r="D135" s="3"/>
      <c r="F135" s="16"/>
      <c r="J135" s="39"/>
      <c r="K135" s="39"/>
      <c r="L135" s="39"/>
    </row>
    <row r="136" spans="1:12" x14ac:dyDescent="0.2">
      <c r="A136" s="6"/>
      <c r="B136" s="1"/>
      <c r="C136" s="1"/>
      <c r="D136" s="3"/>
      <c r="F136" s="16"/>
      <c r="J136" s="39"/>
      <c r="K136" s="39"/>
      <c r="L136" s="39"/>
    </row>
    <row r="137" spans="1:12" x14ac:dyDescent="0.2">
      <c r="A137" s="6"/>
      <c r="B137" s="1"/>
      <c r="C137" s="1"/>
      <c r="D137" s="3"/>
      <c r="F137" s="16"/>
      <c r="J137" s="39"/>
      <c r="K137" s="39"/>
      <c r="L137" s="39"/>
    </row>
    <row r="138" spans="1:12" x14ac:dyDescent="0.2">
      <c r="A138" s="6"/>
      <c r="B138" s="1"/>
      <c r="C138" s="1"/>
      <c r="D138" s="3"/>
      <c r="F138" s="16"/>
      <c r="J138" s="39"/>
      <c r="K138" s="39"/>
      <c r="L138" s="39"/>
    </row>
    <row r="139" spans="1:12" x14ac:dyDescent="0.2">
      <c r="A139" s="6"/>
      <c r="B139" s="1"/>
      <c r="C139" s="1"/>
      <c r="D139" s="3"/>
      <c r="F139" s="16"/>
      <c r="J139" s="39"/>
      <c r="K139" s="39"/>
      <c r="L139" s="39"/>
    </row>
    <row r="140" spans="1:12" x14ac:dyDescent="0.2">
      <c r="A140" s="6"/>
      <c r="B140" s="1"/>
      <c r="C140" s="1"/>
      <c r="D140" s="3"/>
      <c r="F140" s="16"/>
      <c r="J140" s="39"/>
      <c r="K140" s="39"/>
      <c r="L140" s="39"/>
    </row>
    <row r="141" spans="1:12" x14ac:dyDescent="0.2">
      <c r="A141" s="6"/>
      <c r="B141" s="1"/>
      <c r="C141" s="1"/>
      <c r="D141" s="3"/>
      <c r="F141" s="16"/>
      <c r="J141" s="39"/>
      <c r="K141" s="39"/>
      <c r="L141" s="39"/>
    </row>
    <row r="142" spans="1:12" x14ac:dyDescent="0.2">
      <c r="J142" s="39"/>
      <c r="K142" s="39"/>
      <c r="L142" s="39"/>
    </row>
    <row r="143" spans="1:12" x14ac:dyDescent="0.2">
      <c r="J143" s="39"/>
      <c r="K143" s="39"/>
      <c r="L143" s="39"/>
    </row>
    <row r="144" spans="1:12" x14ac:dyDescent="0.2">
      <c r="J144" s="39"/>
      <c r="K144" s="39"/>
      <c r="L144" s="39"/>
    </row>
    <row r="145" spans="10:12" x14ac:dyDescent="0.2">
      <c r="J145" s="39"/>
      <c r="K145" s="39"/>
      <c r="L145" s="39"/>
    </row>
    <row r="146" spans="10:12" x14ac:dyDescent="0.2">
      <c r="J146" s="39"/>
      <c r="K146" s="39"/>
      <c r="L146" s="39"/>
    </row>
    <row r="147" spans="10:12" x14ac:dyDescent="0.2">
      <c r="J147" s="39"/>
      <c r="K147" s="39"/>
      <c r="L147" s="39"/>
    </row>
    <row r="148" spans="10:12" x14ac:dyDescent="0.2">
      <c r="J148" s="39"/>
      <c r="K148" s="39"/>
      <c r="L148" s="39"/>
    </row>
    <row r="149" spans="10:12" x14ac:dyDescent="0.2">
      <c r="J149" s="39"/>
      <c r="K149" s="39"/>
      <c r="L149" s="39"/>
    </row>
    <row r="150" spans="10:12" x14ac:dyDescent="0.2">
      <c r="J150" s="39"/>
      <c r="K150" s="39"/>
      <c r="L150" s="39"/>
    </row>
    <row r="151" spans="10:12" x14ac:dyDescent="0.2">
      <c r="J151" s="39"/>
      <c r="K151" s="39"/>
      <c r="L151" s="39"/>
    </row>
    <row r="152" spans="10:12" x14ac:dyDescent="0.2">
      <c r="J152" s="39"/>
      <c r="K152" s="39"/>
      <c r="L152" s="39"/>
    </row>
    <row r="153" spans="10:12" x14ac:dyDescent="0.2">
      <c r="J153" s="39"/>
      <c r="K153" s="39"/>
      <c r="L153" s="39"/>
    </row>
    <row r="154" spans="10:12" x14ac:dyDescent="0.2">
      <c r="J154" s="39"/>
      <c r="K154" s="39"/>
      <c r="L154" s="39"/>
    </row>
    <row r="155" spans="10:12" x14ac:dyDescent="0.2">
      <c r="J155" s="39"/>
      <c r="K155" s="39"/>
      <c r="L155" s="39"/>
    </row>
    <row r="156" spans="10:12" x14ac:dyDescent="0.2">
      <c r="J156" s="39"/>
      <c r="K156" s="39"/>
      <c r="L156" s="39"/>
    </row>
    <row r="157" spans="10:12" x14ac:dyDescent="0.2">
      <c r="J157" s="39"/>
      <c r="K157" s="39"/>
      <c r="L157" s="39"/>
    </row>
    <row r="158" spans="10:12" ht="13.5" thickBot="1" x14ac:dyDescent="0.25">
      <c r="J158" s="40"/>
      <c r="K158" s="40"/>
      <c r="L158" s="40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zoomScale="75" workbookViewId="0">
      <selection activeCell="G33" sqref="G33"/>
    </sheetView>
  </sheetViews>
  <sheetFormatPr defaultRowHeight="12.75" x14ac:dyDescent="0.2"/>
  <cols>
    <col min="1" max="1" width="9.7109375" style="70" bestFit="1" customWidth="1"/>
    <col min="2" max="7" width="9.28515625" bestFit="1" customWidth="1"/>
  </cols>
  <sheetData>
    <row r="1" spans="1:9" x14ac:dyDescent="0.2">
      <c r="A1" s="70" t="s">
        <v>5</v>
      </c>
      <c r="H1" t="s">
        <v>31</v>
      </c>
    </row>
    <row r="2" spans="1:9" x14ac:dyDescent="0.2">
      <c r="A2" s="70" t="s">
        <v>6</v>
      </c>
      <c r="B2" t="s">
        <v>47</v>
      </c>
      <c r="D2" t="s">
        <v>19</v>
      </c>
      <c r="E2" t="s">
        <v>20</v>
      </c>
      <c r="H2" t="s">
        <v>30</v>
      </c>
    </row>
    <row r="3" spans="1:9" x14ac:dyDescent="0.2">
      <c r="A3" s="70" t="s">
        <v>7</v>
      </c>
      <c r="B3" t="s">
        <v>8</v>
      </c>
      <c r="C3" t="s">
        <v>0</v>
      </c>
      <c r="D3" t="s">
        <v>3</v>
      </c>
      <c r="E3" t="s">
        <v>3</v>
      </c>
      <c r="F3" t="s">
        <v>46</v>
      </c>
      <c r="G3" t="s">
        <v>25</v>
      </c>
      <c r="H3" t="s">
        <v>26</v>
      </c>
      <c r="I3" t="s">
        <v>27</v>
      </c>
    </row>
    <row r="4" spans="1:9" x14ac:dyDescent="0.2">
      <c r="A4" s="70">
        <v>37999</v>
      </c>
      <c r="B4">
        <v>188591</v>
      </c>
      <c r="C4">
        <v>1</v>
      </c>
      <c r="D4">
        <v>26.130187015503871</v>
      </c>
      <c r="E4">
        <v>16.056627906976743</v>
      </c>
      <c r="F4">
        <v>13</v>
      </c>
      <c r="G4">
        <v>237.93950000000001</v>
      </c>
      <c r="H4">
        <v>312.86624999999998</v>
      </c>
      <c r="I4">
        <v>36.083750000000002</v>
      </c>
    </row>
    <row r="5" spans="1:9" x14ac:dyDescent="0.2">
      <c r="A5" s="70">
        <v>38027</v>
      </c>
      <c r="B5">
        <v>260801</v>
      </c>
      <c r="C5">
        <v>1</v>
      </c>
      <c r="D5">
        <v>28.231572674418608</v>
      </c>
      <c r="E5">
        <v>15.149725775193799</v>
      </c>
      <c r="F5">
        <v>41</v>
      </c>
      <c r="G5">
        <v>297.72075000000001</v>
      </c>
      <c r="H5">
        <v>374.43875000000003</v>
      </c>
      <c r="I5">
        <v>40.157249999999998</v>
      </c>
    </row>
    <row r="6" spans="1:9" x14ac:dyDescent="0.2">
      <c r="A6" s="70">
        <v>38034</v>
      </c>
      <c r="B6">
        <v>263662</v>
      </c>
      <c r="C6">
        <v>1</v>
      </c>
      <c r="D6">
        <v>17.482951744186046</v>
      </c>
      <c r="E6">
        <v>9.6899619186046504</v>
      </c>
      <c r="F6">
        <v>48</v>
      </c>
      <c r="G6">
        <v>342.16049999999996</v>
      </c>
      <c r="H6">
        <v>407.03150000000005</v>
      </c>
      <c r="I6">
        <v>43.639000000000003</v>
      </c>
    </row>
    <row r="7" spans="1:9" x14ac:dyDescent="0.2">
      <c r="A7" s="70">
        <v>38065</v>
      </c>
      <c r="B7">
        <v>260820</v>
      </c>
      <c r="C7">
        <v>1</v>
      </c>
      <c r="D7">
        <v>38.607269767441856</v>
      </c>
      <c r="E7">
        <v>16.44020290697674</v>
      </c>
      <c r="F7">
        <v>79</v>
      </c>
      <c r="G7">
        <v>354.70849999999996</v>
      </c>
      <c r="H7">
        <v>382.80700000000002</v>
      </c>
      <c r="I7">
        <v>44.114750000000001</v>
      </c>
    </row>
    <row r="8" spans="1:9" x14ac:dyDescent="0.2">
      <c r="A8" s="70">
        <v>38083</v>
      </c>
      <c r="B8">
        <v>260830</v>
      </c>
      <c r="C8">
        <v>1</v>
      </c>
      <c r="D8">
        <v>668.84202193798455</v>
      </c>
      <c r="E8">
        <v>537.16058686046506</v>
      </c>
      <c r="F8">
        <v>97</v>
      </c>
      <c r="G8">
        <v>112.13575</v>
      </c>
      <c r="H8">
        <v>140.0735</v>
      </c>
      <c r="I8">
        <v>30.270249999999997</v>
      </c>
    </row>
    <row r="9" spans="1:9" x14ac:dyDescent="0.2">
      <c r="A9" s="70">
        <v>38095</v>
      </c>
      <c r="B9">
        <v>272810</v>
      </c>
      <c r="C9">
        <v>3</v>
      </c>
      <c r="D9">
        <v>95.055788063909787</v>
      </c>
      <c r="E9">
        <v>76.982302161654133</v>
      </c>
      <c r="F9">
        <v>109</v>
      </c>
      <c r="G9">
        <v>50.83775</v>
      </c>
      <c r="H9">
        <v>84.270250000000004</v>
      </c>
      <c r="I9">
        <v>22.858999999999998</v>
      </c>
    </row>
    <row r="10" spans="1:9" x14ac:dyDescent="0.2">
      <c r="A10" s="70">
        <v>38101</v>
      </c>
      <c r="B10">
        <v>272993</v>
      </c>
      <c r="C10">
        <v>4</v>
      </c>
      <c r="D10">
        <v>198.24204981203007</v>
      </c>
      <c r="E10">
        <v>154.14701879699251</v>
      </c>
      <c r="F10">
        <v>115</v>
      </c>
      <c r="G10">
        <v>117.46449999999999</v>
      </c>
      <c r="H10">
        <v>89.581000000000003</v>
      </c>
      <c r="I10">
        <v>28.408499999999997</v>
      </c>
    </row>
    <row r="11" spans="1:9" x14ac:dyDescent="0.2">
      <c r="A11" s="70">
        <v>38115</v>
      </c>
      <c r="B11">
        <v>273665</v>
      </c>
      <c r="C11">
        <v>4</v>
      </c>
      <c r="D11">
        <v>39.732850563909771</v>
      </c>
      <c r="E11">
        <v>12.457616541353383</v>
      </c>
      <c r="F11">
        <v>129</v>
      </c>
      <c r="G11">
        <v>105.54649999999999</v>
      </c>
      <c r="H11">
        <v>31.558</v>
      </c>
      <c r="I11">
        <v>32</v>
      </c>
    </row>
    <row r="12" spans="1:9" x14ac:dyDescent="0.2">
      <c r="A12" s="70">
        <v>38123</v>
      </c>
      <c r="B12">
        <v>277018</v>
      </c>
      <c r="C12">
        <v>1</v>
      </c>
      <c r="D12">
        <v>18.195460526315788</v>
      </c>
      <c r="E12">
        <v>13.178077067669172</v>
      </c>
      <c r="F12">
        <v>137</v>
      </c>
      <c r="G12">
        <v>30.135000000000002</v>
      </c>
      <c r="H12">
        <v>21.254249999999999</v>
      </c>
      <c r="I12">
        <v>53.874499999999998</v>
      </c>
    </row>
    <row r="13" spans="1:9" x14ac:dyDescent="0.2">
      <c r="A13" s="70">
        <v>38135</v>
      </c>
      <c r="B13">
        <v>260831</v>
      </c>
      <c r="C13">
        <v>1</v>
      </c>
      <c r="D13">
        <v>23.781308275193805</v>
      </c>
      <c r="E13">
        <v>20.462272810077522</v>
      </c>
      <c r="F13">
        <v>149</v>
      </c>
      <c r="G13">
        <v>59.173749999999998</v>
      </c>
      <c r="H13">
        <v>39.602499999999999</v>
      </c>
      <c r="I13">
        <v>21.401250000000001</v>
      </c>
    </row>
    <row r="14" spans="1:9" x14ac:dyDescent="0.2">
      <c r="A14" s="70">
        <v>38148</v>
      </c>
      <c r="B14">
        <v>278265</v>
      </c>
      <c r="C14">
        <v>2</v>
      </c>
      <c r="D14">
        <v>22.185706395348841</v>
      </c>
      <c r="E14">
        <v>14.807202131782951</v>
      </c>
      <c r="F14">
        <v>162</v>
      </c>
      <c r="G14">
        <v>144.18900000000002</v>
      </c>
      <c r="H14">
        <v>114.741</v>
      </c>
      <c r="I14">
        <v>30.547499999999999</v>
      </c>
    </row>
    <row r="15" spans="1:9" x14ac:dyDescent="0.2">
      <c r="A15" s="70">
        <v>38173</v>
      </c>
      <c r="B15">
        <v>263459</v>
      </c>
      <c r="C15">
        <v>1</v>
      </c>
      <c r="D15">
        <v>50.012756782945736</v>
      </c>
      <c r="E15">
        <v>32.471401162790698</v>
      </c>
      <c r="F15">
        <v>187</v>
      </c>
      <c r="G15">
        <v>0</v>
      </c>
      <c r="H15">
        <v>30.557500000000001</v>
      </c>
      <c r="I15">
        <v>16.081500000000002</v>
      </c>
    </row>
    <row r="16" spans="1:9" x14ac:dyDescent="0.2">
      <c r="A16" s="70">
        <v>38186</v>
      </c>
      <c r="B16">
        <v>257822</v>
      </c>
      <c r="C16">
        <v>1</v>
      </c>
      <c r="D16">
        <v>78.334531492248075</v>
      </c>
      <c r="E16">
        <v>49.098088178294574</v>
      </c>
      <c r="F16">
        <v>200</v>
      </c>
      <c r="G16">
        <v>4.4430000000000005</v>
      </c>
      <c r="H16">
        <v>43.278999999999989</v>
      </c>
      <c r="I16">
        <v>17.622</v>
      </c>
    </row>
    <row r="17" spans="1:9" x14ac:dyDescent="0.2">
      <c r="A17" s="70">
        <v>38198</v>
      </c>
      <c r="B17">
        <v>269080</v>
      </c>
      <c r="C17">
        <v>1</v>
      </c>
      <c r="D17">
        <v>59.231071899224816</v>
      </c>
      <c r="E17">
        <v>45.836679941860467</v>
      </c>
      <c r="F17">
        <v>212</v>
      </c>
      <c r="G17">
        <v>24.282250000000001</v>
      </c>
      <c r="H17">
        <v>45.271499999999996</v>
      </c>
      <c r="I17">
        <v>18.695</v>
      </c>
    </row>
    <row r="18" spans="1:9" x14ac:dyDescent="0.2">
      <c r="A18" s="70">
        <v>38217</v>
      </c>
      <c r="B18">
        <v>260841</v>
      </c>
      <c r="C18">
        <v>1</v>
      </c>
      <c r="D18">
        <v>44.040017393410857</v>
      </c>
      <c r="E18">
        <v>33.616378972868219</v>
      </c>
      <c r="F18">
        <v>231</v>
      </c>
      <c r="G18">
        <v>19.730250000000005</v>
      </c>
      <c r="H18">
        <v>66.306250000000006</v>
      </c>
      <c r="I18">
        <v>17.47025</v>
      </c>
    </row>
    <row r="19" spans="1:9" x14ac:dyDescent="0.2">
      <c r="A19" s="70">
        <v>38245</v>
      </c>
      <c r="B19">
        <v>260860</v>
      </c>
      <c r="C19">
        <v>1</v>
      </c>
      <c r="D19">
        <v>33.670056395348844</v>
      </c>
      <c r="E19">
        <v>28.667826550387598</v>
      </c>
      <c r="F19">
        <v>259</v>
      </c>
      <c r="G19">
        <v>59.729250000000008</v>
      </c>
      <c r="H19">
        <v>96.732749999999982</v>
      </c>
      <c r="I19">
        <v>21.00675</v>
      </c>
    </row>
    <row r="20" spans="1:9" x14ac:dyDescent="0.2">
      <c r="A20" s="70">
        <v>38279</v>
      </c>
      <c r="B20">
        <v>281510</v>
      </c>
      <c r="C20">
        <v>2</v>
      </c>
      <c r="D20">
        <v>28.699687406015038</v>
      </c>
      <c r="E20">
        <v>25.565793609022556</v>
      </c>
      <c r="F20">
        <v>293</v>
      </c>
      <c r="G20">
        <v>31.3125</v>
      </c>
      <c r="H20">
        <v>75.313249999999996</v>
      </c>
      <c r="I20">
        <v>16.361499999999999</v>
      </c>
    </row>
    <row r="21" spans="1:9" x14ac:dyDescent="0.2">
      <c r="A21" s="70">
        <v>38289</v>
      </c>
      <c r="B21">
        <v>281852</v>
      </c>
      <c r="C21">
        <v>3</v>
      </c>
      <c r="D21">
        <v>30.946867293233076</v>
      </c>
      <c r="E21">
        <v>27.907903477443607</v>
      </c>
      <c r="F21">
        <v>303</v>
      </c>
      <c r="G21">
        <v>16.267499999999998</v>
      </c>
      <c r="H21">
        <v>79.299250000000001</v>
      </c>
      <c r="I21">
        <v>16.103250000000003</v>
      </c>
    </row>
    <row r="22" spans="1:9" x14ac:dyDescent="0.2">
      <c r="A22" s="70">
        <v>38306</v>
      </c>
      <c r="B22">
        <v>279048</v>
      </c>
      <c r="C22">
        <v>1</v>
      </c>
      <c r="D22">
        <v>54.625</v>
      </c>
      <c r="E22">
        <v>39.4</v>
      </c>
      <c r="F22">
        <v>320</v>
      </c>
      <c r="G22">
        <v>78.900000000000006</v>
      </c>
      <c r="H22">
        <v>150.26249999999999</v>
      </c>
      <c r="I22">
        <v>24.35</v>
      </c>
    </row>
    <row r="23" spans="1:9" x14ac:dyDescent="0.2">
      <c r="A23" s="70">
        <v>38314</v>
      </c>
      <c r="B23">
        <v>260861</v>
      </c>
      <c r="C23">
        <v>1</v>
      </c>
      <c r="D23">
        <v>41.205758507751945</v>
      </c>
      <c r="E23">
        <v>28.182004825581402</v>
      </c>
      <c r="F23">
        <v>328</v>
      </c>
      <c r="G23">
        <v>93.361000000000004</v>
      </c>
      <c r="H23">
        <v>159.51499999999999</v>
      </c>
      <c r="I23">
        <v>25.903749999999999</v>
      </c>
    </row>
    <row r="24" spans="1:9" x14ac:dyDescent="0.2">
      <c r="A24" s="70">
        <v>38337</v>
      </c>
      <c r="B24">
        <v>260871</v>
      </c>
      <c r="C24">
        <v>1</v>
      </c>
      <c r="D24">
        <v>22.967874534883723</v>
      </c>
      <c r="E24">
        <v>17.827028682170546</v>
      </c>
      <c r="F24">
        <v>351</v>
      </c>
      <c r="G24">
        <v>191.34449999999998</v>
      </c>
      <c r="H24">
        <v>240.33975000000001</v>
      </c>
      <c r="I24">
        <v>36.018749999999997</v>
      </c>
    </row>
    <row r="26" spans="1:9" x14ac:dyDescent="0.2">
      <c r="A26" s="35"/>
      <c r="B26" s="14"/>
      <c r="C26" s="4"/>
      <c r="D26" s="3"/>
      <c r="F26" s="19"/>
    </row>
    <row r="27" spans="1:9" x14ac:dyDescent="0.2">
      <c r="A27" s="6"/>
      <c r="B27" s="14"/>
      <c r="C27" s="4"/>
      <c r="D27" s="24"/>
      <c r="F27" s="19"/>
    </row>
    <row r="28" spans="1:9" x14ac:dyDescent="0.2">
      <c r="A28" s="6"/>
      <c r="B28" s="14"/>
      <c r="C28" s="1"/>
      <c r="D28" s="24"/>
      <c r="F28" s="19"/>
    </row>
    <row r="29" spans="1:9" x14ac:dyDescent="0.2">
      <c r="A29" s="6"/>
      <c r="B29" s="14"/>
      <c r="C29" s="1"/>
      <c r="D29" s="3"/>
      <c r="F29" s="19"/>
    </row>
    <row r="30" spans="1:9" x14ac:dyDescent="0.2">
      <c r="A30" s="6"/>
      <c r="B30" s="14"/>
      <c r="C30" s="1"/>
      <c r="D30" s="3"/>
      <c r="F30" s="19"/>
    </row>
    <row r="31" spans="1:9" x14ac:dyDescent="0.2">
      <c r="A31" s="6"/>
      <c r="B31" s="14"/>
      <c r="C31" s="1"/>
      <c r="D31" s="34"/>
      <c r="F31" s="52"/>
    </row>
    <row r="32" spans="1:9" x14ac:dyDescent="0.2">
      <c r="A32" s="6"/>
      <c r="B32" s="14"/>
      <c r="C32" s="1"/>
      <c r="D32" s="34"/>
      <c r="F32" s="52"/>
    </row>
    <row r="33" spans="1:6" x14ac:dyDescent="0.2">
      <c r="A33" s="6"/>
      <c r="B33" s="14"/>
      <c r="C33" s="1"/>
      <c r="D33" s="24"/>
      <c r="F33" s="52"/>
    </row>
    <row r="34" spans="1:6" x14ac:dyDescent="0.2">
      <c r="A34" s="6"/>
      <c r="B34" s="14"/>
      <c r="C34" s="1"/>
      <c r="D34" s="3"/>
      <c r="F34" s="19"/>
    </row>
    <row r="35" spans="1:6" x14ac:dyDescent="0.2">
      <c r="A35" s="6"/>
      <c r="B35" s="14"/>
      <c r="C35" s="1"/>
      <c r="D35" s="3"/>
      <c r="F35" s="19"/>
    </row>
    <row r="36" spans="1:6" x14ac:dyDescent="0.2">
      <c r="A36" s="6"/>
      <c r="B36" s="14"/>
      <c r="C36" s="1"/>
      <c r="D36" s="3"/>
      <c r="F36" s="19"/>
    </row>
    <row r="37" spans="1:6" x14ac:dyDescent="0.2">
      <c r="A37" s="6"/>
      <c r="B37" s="14"/>
      <c r="C37" s="1"/>
      <c r="D37" s="24"/>
      <c r="F37" s="19"/>
    </row>
    <row r="38" spans="1:6" x14ac:dyDescent="0.2">
      <c r="A38" s="6"/>
      <c r="B38" s="14"/>
      <c r="C38" s="1"/>
      <c r="D38" s="3"/>
      <c r="F38" s="19"/>
    </row>
    <row r="39" spans="1:6" x14ac:dyDescent="0.2">
      <c r="A39" s="6"/>
      <c r="B39" s="14"/>
      <c r="C39" s="1"/>
      <c r="D39" s="3"/>
      <c r="F39" s="19"/>
    </row>
    <row r="40" spans="1:6" x14ac:dyDescent="0.2">
      <c r="A40" s="6"/>
      <c r="B40" s="14"/>
      <c r="C40" s="1"/>
      <c r="D40" s="3"/>
      <c r="F40" s="19"/>
    </row>
    <row r="41" spans="1:6" x14ac:dyDescent="0.2">
      <c r="A41" s="6"/>
      <c r="B41" s="14"/>
      <c r="C41" s="1"/>
      <c r="D41" s="3"/>
      <c r="F41" s="19"/>
    </row>
    <row r="42" spans="1:6" x14ac:dyDescent="0.2">
      <c r="A42" s="6"/>
      <c r="B42" s="14"/>
      <c r="C42" s="1"/>
      <c r="D42" s="59"/>
      <c r="E42" s="58"/>
      <c r="F42" s="52"/>
    </row>
    <row r="43" spans="1:6" x14ac:dyDescent="0.2">
      <c r="A43" s="6"/>
      <c r="B43" s="14"/>
      <c r="C43" s="1"/>
      <c r="D43" s="59"/>
      <c r="E43" s="58"/>
      <c r="F43" s="52"/>
    </row>
    <row r="44" spans="1:6" x14ac:dyDescent="0.2">
      <c r="A44" s="35"/>
      <c r="B44" s="14"/>
      <c r="C44" s="1"/>
      <c r="D44" s="17"/>
      <c r="E44" s="58"/>
      <c r="F44" s="52"/>
    </row>
    <row r="45" spans="1:6" x14ac:dyDescent="0.2">
      <c r="A45" s="6"/>
      <c r="B45" s="14"/>
      <c r="C45" s="1"/>
      <c r="D45" s="17"/>
      <c r="F45" s="19"/>
    </row>
    <row r="46" spans="1:6" x14ac:dyDescent="0.2">
      <c r="A46" s="6"/>
      <c r="B46" s="14"/>
      <c r="C46" s="1"/>
      <c r="D46" s="3"/>
      <c r="F46" s="19"/>
    </row>
    <row r="47" spans="1:6" x14ac:dyDescent="0.2">
      <c r="A47" s="6"/>
      <c r="B47" s="14"/>
      <c r="C47" s="1"/>
      <c r="D47" s="3"/>
      <c r="F47" s="13"/>
    </row>
    <row r="48" spans="1:6" x14ac:dyDescent="0.2">
      <c r="A48" s="6"/>
      <c r="B48" s="14"/>
      <c r="C48" s="1"/>
      <c r="D48" s="3"/>
      <c r="F48" s="13"/>
    </row>
    <row r="49" spans="1:6" x14ac:dyDescent="0.2">
      <c r="A49" s="6"/>
      <c r="B49" s="14"/>
      <c r="C49" s="1"/>
      <c r="D49" s="3"/>
      <c r="F49" s="13"/>
    </row>
    <row r="50" spans="1:6" x14ac:dyDescent="0.2">
      <c r="A50" s="6"/>
      <c r="B50" s="14"/>
      <c r="C50" s="1"/>
      <c r="D50" s="3"/>
      <c r="F50" s="13"/>
    </row>
    <row r="51" spans="1:6" x14ac:dyDescent="0.2">
      <c r="A51" s="6"/>
      <c r="B51" s="14"/>
      <c r="C51" s="1"/>
      <c r="D51" s="3"/>
      <c r="F51" s="13"/>
    </row>
    <row r="52" spans="1:6" x14ac:dyDescent="0.2">
      <c r="A52" s="6"/>
      <c r="B52" s="14"/>
      <c r="C52" s="1"/>
      <c r="D52" s="3"/>
      <c r="F52" s="13"/>
    </row>
    <row r="53" spans="1:6" x14ac:dyDescent="0.2">
      <c r="A53" s="6"/>
      <c r="B53" s="14"/>
      <c r="C53" s="1"/>
      <c r="D53" s="3"/>
      <c r="F53" s="13"/>
    </row>
    <row r="54" spans="1:6" x14ac:dyDescent="0.2">
      <c r="A54" s="6"/>
      <c r="B54" s="14"/>
      <c r="C54" s="1"/>
      <c r="D54" s="3"/>
      <c r="F54" s="13"/>
    </row>
    <row r="55" spans="1:6" x14ac:dyDescent="0.2">
      <c r="A55" s="6"/>
      <c r="B55" s="14"/>
      <c r="C55" s="1"/>
      <c r="D55" s="3"/>
      <c r="F55" s="13"/>
    </row>
    <row r="56" spans="1:6" x14ac:dyDescent="0.2">
      <c r="A56" s="6"/>
      <c r="B56" s="14"/>
      <c r="C56" s="1"/>
      <c r="D56" s="34"/>
      <c r="F56" s="13"/>
    </row>
    <row r="57" spans="1:6" x14ac:dyDescent="0.2">
      <c r="A57" s="6"/>
      <c r="B57" s="14"/>
      <c r="C57" s="1"/>
      <c r="D57" s="24"/>
      <c r="F57" s="13"/>
    </row>
    <row r="58" spans="1:6" x14ac:dyDescent="0.2">
      <c r="A58" s="6"/>
      <c r="B58" s="14"/>
      <c r="C58" s="1"/>
      <c r="D58" s="34"/>
      <c r="F58" s="13"/>
    </row>
    <row r="59" spans="1:6" x14ac:dyDescent="0.2">
      <c r="A59" s="6"/>
      <c r="B59" s="14"/>
      <c r="C59" s="1"/>
      <c r="D59" s="24"/>
      <c r="F59" s="13"/>
    </row>
    <row r="60" spans="1:6" x14ac:dyDescent="0.2">
      <c r="A60" s="6"/>
      <c r="B60" s="14"/>
      <c r="C60" s="1"/>
      <c r="D60" s="34"/>
      <c r="F60" s="13"/>
    </row>
    <row r="61" spans="1:6" x14ac:dyDescent="0.2">
      <c r="A61" s="6"/>
      <c r="B61" s="14"/>
      <c r="C61" s="1"/>
      <c r="D61" s="24"/>
      <c r="F61" s="13"/>
    </row>
    <row r="62" spans="1:6" x14ac:dyDescent="0.2">
      <c r="A62" s="6"/>
      <c r="B62" s="14"/>
      <c r="C62" s="1"/>
      <c r="D62" s="34"/>
      <c r="F62" s="13"/>
    </row>
    <row r="63" spans="1:6" x14ac:dyDescent="0.2">
      <c r="A63" s="6"/>
      <c r="B63" s="14"/>
      <c r="C63" s="1"/>
      <c r="D63" s="24"/>
      <c r="F63" s="13"/>
    </row>
    <row r="64" spans="1:6" x14ac:dyDescent="0.2">
      <c r="A64" s="6"/>
      <c r="B64" s="14"/>
      <c r="C64" s="1"/>
      <c r="D64" s="34"/>
      <c r="F64" s="13"/>
    </row>
    <row r="65" spans="1:6" x14ac:dyDescent="0.2">
      <c r="A65" s="6"/>
      <c r="B65" s="14"/>
      <c r="C65" s="1"/>
      <c r="D65" s="24"/>
      <c r="F65" s="19"/>
    </row>
    <row r="66" spans="1:6" x14ac:dyDescent="0.2">
      <c r="A66" s="6"/>
      <c r="B66" s="14"/>
      <c r="C66" s="1"/>
      <c r="D66" s="24"/>
      <c r="F66" s="19"/>
    </row>
    <row r="67" spans="1:6" x14ac:dyDescent="0.2">
      <c r="A67" s="6"/>
      <c r="B67" s="14"/>
      <c r="C67" s="1"/>
      <c r="D67" s="24"/>
      <c r="F67" s="19"/>
    </row>
    <row r="68" spans="1:6" x14ac:dyDescent="0.2">
      <c r="A68" s="6"/>
      <c r="B68" s="14"/>
      <c r="C68" s="1"/>
      <c r="D68" s="24"/>
      <c r="F68" s="19"/>
    </row>
    <row r="69" spans="1:6" x14ac:dyDescent="0.2">
      <c r="A69" s="6"/>
      <c r="B69" s="14"/>
      <c r="C69" s="1"/>
      <c r="D69" s="24"/>
      <c r="F69" s="19"/>
    </row>
    <row r="70" spans="1:6" x14ac:dyDescent="0.2">
      <c r="A70" s="6"/>
      <c r="B70" s="14"/>
      <c r="C70" s="1"/>
      <c r="D70" s="24"/>
      <c r="F70" s="19"/>
    </row>
    <row r="71" spans="1:6" x14ac:dyDescent="0.2">
      <c r="A71" s="6"/>
      <c r="B71" s="14"/>
      <c r="C71" s="1"/>
      <c r="D71" s="24"/>
      <c r="F71" s="19"/>
    </row>
    <row r="72" spans="1:6" x14ac:dyDescent="0.2">
      <c r="A72" s="6"/>
      <c r="B72" s="14"/>
      <c r="C72" s="1"/>
      <c r="D72" s="24"/>
      <c r="F72" s="19"/>
    </row>
    <row r="73" spans="1:6" x14ac:dyDescent="0.2">
      <c r="A73" s="6"/>
      <c r="B73" s="14"/>
      <c r="C73" s="1"/>
      <c r="D73" s="24"/>
      <c r="F73" s="19"/>
    </row>
    <row r="74" spans="1:6" x14ac:dyDescent="0.2">
      <c r="A74" s="6"/>
      <c r="B74" s="14"/>
      <c r="C74" s="1"/>
      <c r="D74" s="3"/>
      <c r="F74" s="13"/>
    </row>
    <row r="75" spans="1:6" x14ac:dyDescent="0.2">
      <c r="A75" s="6"/>
      <c r="B75" s="14"/>
      <c r="C75" s="1"/>
      <c r="D75" s="3"/>
      <c r="F75" s="13"/>
    </row>
    <row r="76" spans="1:6" x14ac:dyDescent="0.2">
      <c r="A76" s="6"/>
      <c r="B76" s="14"/>
      <c r="C76" s="1"/>
      <c r="D76" s="3"/>
      <c r="F76" s="13"/>
    </row>
    <row r="77" spans="1:6" x14ac:dyDescent="0.2">
      <c r="A77" s="6"/>
      <c r="B77" s="14"/>
      <c r="C77" s="1"/>
      <c r="D77" s="3"/>
      <c r="F77" s="13"/>
    </row>
    <row r="78" spans="1:6" x14ac:dyDescent="0.2">
      <c r="A78" s="6"/>
      <c r="B78" s="14"/>
      <c r="C78" s="1"/>
      <c r="D78" s="3"/>
      <c r="F78" s="13"/>
    </row>
    <row r="79" spans="1:6" x14ac:dyDescent="0.2">
      <c r="A79" s="6"/>
      <c r="B79" s="14"/>
      <c r="C79" s="1"/>
      <c r="D79" s="3"/>
      <c r="F79" s="13"/>
    </row>
    <row r="80" spans="1:6" x14ac:dyDescent="0.2">
      <c r="A80" s="6"/>
      <c r="B80" s="14"/>
      <c r="C80" s="1"/>
      <c r="D80" s="3"/>
      <c r="F80" s="13"/>
    </row>
    <row r="81" spans="1:6" x14ac:dyDescent="0.2">
      <c r="A81" s="6"/>
      <c r="B81" s="14"/>
      <c r="C81" s="1"/>
      <c r="D81" s="3"/>
      <c r="F81" s="13"/>
    </row>
    <row r="82" spans="1:6" x14ac:dyDescent="0.2">
      <c r="A82" s="6"/>
      <c r="B82" s="14"/>
      <c r="C82" s="1"/>
      <c r="D82" s="3"/>
      <c r="F82" s="13"/>
    </row>
    <row r="83" spans="1:6" x14ac:dyDescent="0.2">
      <c r="A83" s="6"/>
      <c r="B83" s="14"/>
      <c r="C83" s="1"/>
      <c r="D83" s="3"/>
      <c r="F83" s="13"/>
    </row>
    <row r="84" spans="1:6" x14ac:dyDescent="0.2">
      <c r="A84" s="6"/>
      <c r="B84" s="14"/>
      <c r="C84" s="1"/>
      <c r="D84" s="3"/>
      <c r="F84" s="13"/>
    </row>
    <row r="85" spans="1:6" x14ac:dyDescent="0.2">
      <c r="A85" s="6"/>
      <c r="B85" s="14"/>
      <c r="C85" s="1"/>
      <c r="D85" s="3"/>
      <c r="F85" s="13"/>
    </row>
    <row r="86" spans="1:6" x14ac:dyDescent="0.2">
      <c r="A86" s="6"/>
      <c r="B86" s="14"/>
      <c r="C86" s="1"/>
      <c r="D86" s="3"/>
      <c r="F86" s="13"/>
    </row>
    <row r="87" spans="1:6" x14ac:dyDescent="0.2">
      <c r="A87" s="6"/>
      <c r="B87" s="14"/>
      <c r="C87" s="1"/>
      <c r="D87" s="3"/>
      <c r="F87" s="13"/>
    </row>
    <row r="88" spans="1:6" x14ac:dyDescent="0.2">
      <c r="A88" s="6"/>
      <c r="B88" s="14"/>
      <c r="C88" s="1"/>
      <c r="D88" s="3"/>
      <c r="F88" s="13"/>
    </row>
    <row r="89" spans="1:6" x14ac:dyDescent="0.2">
      <c r="A89" s="6"/>
      <c r="B89" s="14"/>
      <c r="C89" s="1"/>
      <c r="D89" s="3"/>
      <c r="F89" s="13"/>
    </row>
    <row r="90" spans="1:6" x14ac:dyDescent="0.2">
      <c r="A90" s="6"/>
      <c r="B90" s="14"/>
      <c r="C90" s="1"/>
      <c r="D90" s="3"/>
      <c r="F90" s="13"/>
    </row>
    <row r="91" spans="1:6" x14ac:dyDescent="0.2">
      <c r="A91" s="6"/>
      <c r="B91" s="14"/>
      <c r="C91" s="1"/>
      <c r="D91" s="3"/>
      <c r="F91" s="13"/>
    </row>
    <row r="92" spans="1:6" x14ac:dyDescent="0.2">
      <c r="A92" s="6"/>
      <c r="B92" s="14"/>
      <c r="C92" s="1"/>
      <c r="D92" s="34"/>
      <c r="F92" s="51"/>
    </row>
    <row r="93" spans="1:6" x14ac:dyDescent="0.2">
      <c r="A93" s="6"/>
      <c r="B93" s="14"/>
      <c r="C93" s="1"/>
      <c r="D93" s="34"/>
      <c r="F93" s="51"/>
    </row>
    <row r="94" spans="1:6" x14ac:dyDescent="0.2">
      <c r="A94" s="6"/>
      <c r="B94" s="14"/>
      <c r="C94" s="1"/>
      <c r="D94" s="34"/>
      <c r="F94" s="51"/>
    </row>
    <row r="95" spans="1:6" x14ac:dyDescent="0.2">
      <c r="A95" s="6"/>
      <c r="B95" s="14"/>
      <c r="C95" s="1"/>
      <c r="D95" s="34"/>
      <c r="F95" s="51"/>
    </row>
    <row r="96" spans="1:6" x14ac:dyDescent="0.2">
      <c r="A96" s="6"/>
      <c r="B96" s="14"/>
      <c r="C96" s="1"/>
      <c r="D96" s="34"/>
      <c r="F96" s="51"/>
    </row>
    <row r="97" spans="1:6" x14ac:dyDescent="0.2">
      <c r="A97" s="6"/>
      <c r="B97" s="14"/>
      <c r="C97" s="1"/>
      <c r="D97" s="34"/>
      <c r="F97" s="51"/>
    </row>
    <row r="98" spans="1:6" x14ac:dyDescent="0.2">
      <c r="A98" s="6"/>
      <c r="B98" s="14"/>
      <c r="C98" s="1"/>
      <c r="D98" s="34"/>
      <c r="F98" s="51"/>
    </row>
    <row r="99" spans="1:6" x14ac:dyDescent="0.2">
      <c r="A99" s="6"/>
      <c r="B99" s="14"/>
      <c r="C99" s="1"/>
      <c r="D99" s="34"/>
      <c r="E99" s="30"/>
      <c r="F99" s="51"/>
    </row>
    <row r="100" spans="1:6" x14ac:dyDescent="0.2">
      <c r="A100" s="6"/>
      <c r="B100" s="14"/>
      <c r="C100" s="1"/>
      <c r="D100" s="34"/>
      <c r="E100" s="30"/>
      <c r="F100" s="31"/>
    </row>
    <row r="101" spans="1:6" x14ac:dyDescent="0.2">
      <c r="A101" s="6"/>
      <c r="B101" s="14"/>
      <c r="C101" s="1"/>
      <c r="D101" s="34"/>
      <c r="F101" s="51"/>
    </row>
    <row r="102" spans="1:6" x14ac:dyDescent="0.2">
      <c r="A102" s="6"/>
      <c r="B102" s="14"/>
      <c r="C102" s="1"/>
      <c r="D102" s="34"/>
      <c r="E102" s="38"/>
      <c r="F102" s="51"/>
    </row>
    <row r="103" spans="1:6" x14ac:dyDescent="0.2">
      <c r="A103" s="6"/>
      <c r="B103" s="14"/>
      <c r="C103" s="1"/>
      <c r="D103" s="34"/>
      <c r="F103" s="51"/>
    </row>
    <row r="104" spans="1:6" x14ac:dyDescent="0.2">
      <c r="A104" s="6"/>
      <c r="B104" s="14"/>
      <c r="C104" s="1"/>
      <c r="D104" s="34"/>
      <c r="F104" s="51"/>
    </row>
    <row r="105" spans="1:6" x14ac:dyDescent="0.2">
      <c r="A105" s="6"/>
      <c r="B105" s="14"/>
      <c r="C105" s="1"/>
      <c r="D105" s="34"/>
      <c r="F105" s="51"/>
    </row>
    <row r="106" spans="1:6" x14ac:dyDescent="0.2">
      <c r="A106" s="6"/>
      <c r="B106" s="14"/>
      <c r="C106" s="1"/>
      <c r="D106" s="34"/>
      <c r="F106" s="51"/>
    </row>
    <row r="107" spans="1:6" x14ac:dyDescent="0.2">
      <c r="A107" s="6"/>
      <c r="B107" s="14"/>
      <c r="C107" s="1"/>
      <c r="D107" s="34"/>
      <c r="F107" s="51"/>
    </row>
    <row r="108" spans="1:6" x14ac:dyDescent="0.2">
      <c r="A108" s="6"/>
      <c r="B108" s="14"/>
      <c r="C108" s="1"/>
      <c r="D108" s="34"/>
      <c r="F108" s="51"/>
    </row>
    <row r="109" spans="1:6" x14ac:dyDescent="0.2">
      <c r="A109" s="6"/>
      <c r="B109" s="14"/>
      <c r="C109" s="1"/>
      <c r="D109" s="34"/>
      <c r="F109" s="31"/>
    </row>
    <row r="110" spans="1:6" x14ac:dyDescent="0.2">
      <c r="A110" s="6"/>
      <c r="B110" s="14"/>
      <c r="C110" s="1"/>
      <c r="D110" s="3"/>
      <c r="F110" s="51"/>
    </row>
    <row r="111" spans="1:6" x14ac:dyDescent="0.2">
      <c r="A111" s="6"/>
      <c r="B111" s="14"/>
      <c r="C111" s="1"/>
      <c r="D111" s="24"/>
      <c r="F111" s="51"/>
    </row>
    <row r="112" spans="1:6" x14ac:dyDescent="0.2">
      <c r="A112" s="6"/>
      <c r="B112" s="14"/>
      <c r="C112" s="1"/>
      <c r="D112" s="3"/>
      <c r="F112" s="51"/>
    </row>
    <row r="113" spans="1:6" x14ac:dyDescent="0.2">
      <c r="A113" s="6"/>
      <c r="B113" s="14"/>
      <c r="C113" s="1"/>
      <c r="D113" s="24"/>
      <c r="F113" s="51"/>
    </row>
    <row r="114" spans="1:6" x14ac:dyDescent="0.2">
      <c r="A114" s="6"/>
      <c r="B114" s="14"/>
      <c r="C114" s="1"/>
      <c r="D114" s="3"/>
      <c r="F114" s="51"/>
    </row>
    <row r="115" spans="1:6" x14ac:dyDescent="0.2">
      <c r="A115" s="6"/>
      <c r="B115" s="14"/>
      <c r="C115" s="1"/>
      <c r="D115" s="24"/>
      <c r="F115" s="51"/>
    </row>
    <row r="116" spans="1:6" x14ac:dyDescent="0.2">
      <c r="A116" s="6"/>
      <c r="B116" s="14"/>
      <c r="C116" s="1"/>
      <c r="D116" s="3"/>
      <c r="F116" s="51"/>
    </row>
    <row r="117" spans="1:6" x14ac:dyDescent="0.2">
      <c r="A117" s="6"/>
      <c r="B117" s="14"/>
      <c r="C117" s="1"/>
      <c r="D117" s="24"/>
      <c r="F117" s="51"/>
    </row>
    <row r="118" spans="1:6" x14ac:dyDescent="0.2">
      <c r="A118" s="6"/>
      <c r="B118" s="14"/>
      <c r="C118" s="1"/>
      <c r="D118" s="3"/>
      <c r="F118" s="51"/>
    </row>
    <row r="119" spans="1:6" x14ac:dyDescent="0.2">
      <c r="A119" s="6"/>
      <c r="B119" s="14"/>
      <c r="C119" s="1"/>
      <c r="D119" s="3"/>
      <c r="F119" s="16"/>
    </row>
    <row r="120" spans="1:6" x14ac:dyDescent="0.2">
      <c r="A120" s="6"/>
      <c r="B120" s="14"/>
      <c r="C120" s="1"/>
      <c r="D120" s="3"/>
      <c r="F120" s="16"/>
    </row>
    <row r="121" spans="1:6" x14ac:dyDescent="0.2">
      <c r="A121" s="6"/>
      <c r="B121" s="14"/>
      <c r="C121" s="1"/>
      <c r="D121" s="3"/>
      <c r="F121" s="16"/>
    </row>
    <row r="122" spans="1:6" x14ac:dyDescent="0.2">
      <c r="A122" s="6"/>
      <c r="B122" s="14"/>
      <c r="C122" s="1"/>
      <c r="D122" s="3"/>
      <c r="F122" s="16"/>
    </row>
    <row r="123" spans="1:6" x14ac:dyDescent="0.2">
      <c r="A123" s="6"/>
      <c r="B123" s="14"/>
      <c r="C123" s="1"/>
      <c r="D123" s="3"/>
      <c r="F123" s="16"/>
    </row>
    <row r="124" spans="1:6" x14ac:dyDescent="0.2">
      <c r="A124" s="6"/>
      <c r="B124" s="14"/>
      <c r="C124" s="1"/>
      <c r="D124" s="3"/>
      <c r="F124" s="16"/>
    </row>
    <row r="125" spans="1:6" x14ac:dyDescent="0.2">
      <c r="A125" s="6"/>
      <c r="B125" s="14"/>
      <c r="C125" s="1"/>
      <c r="D125" s="3"/>
      <c r="F125" s="16"/>
    </row>
    <row r="126" spans="1:6" x14ac:dyDescent="0.2">
      <c r="A126" s="6"/>
      <c r="B126" s="14"/>
      <c r="C126" s="1"/>
      <c r="D126" s="3"/>
      <c r="F126" s="16"/>
    </row>
    <row r="127" spans="1:6" x14ac:dyDescent="0.2">
      <c r="A127" s="6"/>
      <c r="B127" s="14"/>
      <c r="C127" s="1"/>
      <c r="D127" s="3"/>
      <c r="F127" s="16"/>
    </row>
    <row r="128" spans="1:6" x14ac:dyDescent="0.2">
      <c r="A128" s="6"/>
      <c r="B128" s="14"/>
      <c r="C128" s="1"/>
      <c r="D128" s="3"/>
      <c r="F128" s="16"/>
    </row>
    <row r="129" spans="1:6" x14ac:dyDescent="0.2">
      <c r="A129" s="6"/>
      <c r="B129" s="14"/>
      <c r="C129" s="1"/>
      <c r="D129" s="3"/>
      <c r="F129" s="16"/>
    </row>
    <row r="130" spans="1:6" x14ac:dyDescent="0.2">
      <c r="A130" s="6"/>
      <c r="B130" s="14"/>
      <c r="C130" s="1"/>
      <c r="D130" s="3"/>
      <c r="F130" s="16"/>
    </row>
    <row r="131" spans="1:6" x14ac:dyDescent="0.2">
      <c r="A131" s="6"/>
      <c r="B131" s="14"/>
      <c r="C131" s="1"/>
      <c r="D131" s="3"/>
      <c r="F131" s="16"/>
    </row>
    <row r="132" spans="1:6" x14ac:dyDescent="0.2">
      <c r="A132" s="6"/>
      <c r="B132" s="14"/>
      <c r="C132" s="1"/>
      <c r="D132" s="3"/>
      <c r="F132" s="16"/>
    </row>
    <row r="133" spans="1:6" x14ac:dyDescent="0.2">
      <c r="A133" s="6"/>
      <c r="B133" s="14"/>
      <c r="C133" s="1"/>
      <c r="D133" s="3"/>
      <c r="F133" s="16"/>
    </row>
    <row r="134" spans="1:6" x14ac:dyDescent="0.2">
      <c r="A134" s="6"/>
      <c r="B134" s="14"/>
      <c r="C134" s="1"/>
      <c r="D134" s="3"/>
      <c r="F134" s="16"/>
    </row>
    <row r="135" spans="1:6" x14ac:dyDescent="0.2">
      <c r="A135" s="6"/>
      <c r="B135" s="14"/>
      <c r="C135" s="1"/>
      <c r="D135" s="3"/>
      <c r="F135" s="16"/>
    </row>
    <row r="136" spans="1:6" x14ac:dyDescent="0.2">
      <c r="A136" s="6"/>
      <c r="B136" s="14"/>
      <c r="C136" s="1"/>
      <c r="D136" s="3"/>
      <c r="F136" s="16"/>
    </row>
    <row r="137" spans="1:6" x14ac:dyDescent="0.2">
      <c r="A137" s="6"/>
      <c r="B137" s="14"/>
      <c r="C137" s="1"/>
      <c r="D137" s="3"/>
      <c r="F137" s="16"/>
    </row>
    <row r="138" spans="1:6" x14ac:dyDescent="0.2">
      <c r="A138" s="6"/>
      <c r="B138" s="14"/>
      <c r="C138" s="1"/>
      <c r="D138" s="3"/>
      <c r="F138" s="16"/>
    </row>
    <row r="139" spans="1:6" x14ac:dyDescent="0.2">
      <c r="A139" s="6"/>
      <c r="B139" s="14"/>
      <c r="C139" s="1"/>
      <c r="D139" s="3"/>
      <c r="F139" s="16"/>
    </row>
    <row r="140" spans="1:6" x14ac:dyDescent="0.2">
      <c r="A140" s="6"/>
      <c r="B140" s="14"/>
      <c r="C140" s="1"/>
      <c r="D140" s="3"/>
      <c r="F140" s="16"/>
    </row>
    <row r="141" spans="1:6" x14ac:dyDescent="0.2">
      <c r="A141" s="6"/>
      <c r="B141" s="14"/>
      <c r="C141" s="1"/>
      <c r="D141" s="3"/>
      <c r="F141" s="16"/>
    </row>
    <row r="142" spans="1:6" x14ac:dyDescent="0.2">
      <c r="A142" s="6"/>
      <c r="B142" s="14"/>
      <c r="C142" s="1"/>
      <c r="D142" s="3"/>
      <c r="F142" s="16"/>
    </row>
    <row r="143" spans="1:6" x14ac:dyDescent="0.2">
      <c r="A143" s="6"/>
      <c r="B143" s="14"/>
      <c r="C143" s="1"/>
      <c r="D143" s="3"/>
      <c r="F143" s="16"/>
    </row>
    <row r="144" spans="1:6" x14ac:dyDescent="0.2">
      <c r="A144" s="6"/>
      <c r="B144" s="14"/>
      <c r="C144" s="1"/>
      <c r="D144" s="3"/>
      <c r="F144" s="16"/>
    </row>
    <row r="145" spans="1:6" x14ac:dyDescent="0.2">
      <c r="A145" s="6"/>
      <c r="B145" s="14"/>
      <c r="C145" s="1"/>
      <c r="D145" s="3"/>
      <c r="F145" s="16"/>
    </row>
    <row r="146" spans="1:6" x14ac:dyDescent="0.2">
      <c r="A146" s="6"/>
      <c r="B146" s="14"/>
      <c r="C146" s="1"/>
      <c r="D146" s="24"/>
      <c r="F146" s="16"/>
    </row>
    <row r="147" spans="1:6" x14ac:dyDescent="0.2">
      <c r="A147" s="6"/>
      <c r="B147" s="14"/>
      <c r="C147" s="1"/>
      <c r="D147" s="24"/>
      <c r="F147" s="16"/>
    </row>
    <row r="148" spans="1:6" x14ac:dyDescent="0.2">
      <c r="A148" s="6"/>
      <c r="B148" s="14"/>
      <c r="C148" s="1"/>
      <c r="D148" s="24"/>
      <c r="F148" s="16"/>
    </row>
    <row r="149" spans="1:6" x14ac:dyDescent="0.2">
      <c r="A149" s="6"/>
      <c r="B149" s="14"/>
      <c r="C149" s="1"/>
      <c r="D149" s="24"/>
      <c r="F149" s="16"/>
    </row>
    <row r="150" spans="1:6" x14ac:dyDescent="0.2">
      <c r="A150" s="6"/>
      <c r="B150" s="14"/>
      <c r="C150" s="1"/>
      <c r="D150" s="24"/>
      <c r="F150" s="16"/>
    </row>
    <row r="151" spans="1:6" x14ac:dyDescent="0.2">
      <c r="A151" s="6"/>
      <c r="B151" s="14"/>
      <c r="C151" s="1"/>
      <c r="D151" s="24"/>
      <c r="F151" s="16"/>
    </row>
    <row r="152" spans="1:6" x14ac:dyDescent="0.2">
      <c r="A152" s="6"/>
      <c r="B152" s="14"/>
      <c r="C152" s="1"/>
      <c r="D152" s="24"/>
      <c r="F152" s="16"/>
    </row>
    <row r="153" spans="1:6" x14ac:dyDescent="0.2">
      <c r="A153" s="6"/>
      <c r="B153" s="14"/>
      <c r="C153" s="1"/>
      <c r="D153" s="24"/>
      <c r="F153" s="16"/>
    </row>
    <row r="154" spans="1:6" x14ac:dyDescent="0.2">
      <c r="A154" s="6"/>
      <c r="B154" s="14"/>
      <c r="C154" s="1"/>
      <c r="D154" s="24"/>
      <c r="F154" s="16"/>
    </row>
    <row r="155" spans="1:6" x14ac:dyDescent="0.2">
      <c r="A155" s="6"/>
      <c r="B155" s="14"/>
      <c r="C155" s="1"/>
      <c r="D155" s="3"/>
      <c r="F155" s="16"/>
    </row>
    <row r="156" spans="1:6" x14ac:dyDescent="0.2">
      <c r="A156" s="6"/>
      <c r="B156" s="14"/>
      <c r="C156" s="1"/>
      <c r="D156" s="3"/>
      <c r="F156" s="16"/>
    </row>
    <row r="157" spans="1:6" x14ac:dyDescent="0.2">
      <c r="A157" s="6"/>
      <c r="B157" s="14"/>
      <c r="C157" s="1"/>
      <c r="D157" s="3"/>
      <c r="F157" s="16"/>
    </row>
    <row r="158" spans="1:6" x14ac:dyDescent="0.2">
      <c r="A158" s="6"/>
      <c r="B158" s="14"/>
      <c r="C158" s="1"/>
      <c r="D158" s="3"/>
      <c r="F158" s="16"/>
    </row>
    <row r="159" spans="1:6" x14ac:dyDescent="0.2">
      <c r="A159" s="6"/>
      <c r="B159" s="14"/>
      <c r="C159" s="1"/>
      <c r="D159" s="3"/>
      <c r="F159" s="16"/>
    </row>
    <row r="160" spans="1:6" x14ac:dyDescent="0.2">
      <c r="A160" s="6"/>
      <c r="B160" s="14"/>
      <c r="C160" s="1"/>
      <c r="D160" s="3"/>
      <c r="F160" s="16"/>
    </row>
    <row r="161" spans="1:6" x14ac:dyDescent="0.2">
      <c r="A161" s="6"/>
      <c r="B161" s="14"/>
      <c r="C161" s="1"/>
      <c r="D161" s="3"/>
      <c r="F161" s="16"/>
    </row>
    <row r="162" spans="1:6" x14ac:dyDescent="0.2">
      <c r="A162" s="6"/>
      <c r="B162" s="14"/>
      <c r="C162" s="1"/>
      <c r="D162" s="3"/>
      <c r="F162" s="16"/>
    </row>
    <row r="163" spans="1:6" x14ac:dyDescent="0.2">
      <c r="A163" s="6"/>
      <c r="B163" s="14"/>
      <c r="C163" s="1"/>
      <c r="D163" s="3"/>
      <c r="F163" s="16"/>
    </row>
    <row r="164" spans="1:6" x14ac:dyDescent="0.2">
      <c r="A164" s="6"/>
      <c r="B164" s="14"/>
      <c r="C164" s="1"/>
      <c r="D164" s="3"/>
      <c r="F164" s="16"/>
    </row>
    <row r="165" spans="1:6" x14ac:dyDescent="0.2">
      <c r="A165" s="6"/>
      <c r="B165" s="14"/>
      <c r="C165" s="1"/>
      <c r="D165" s="3"/>
      <c r="F165" s="16"/>
    </row>
    <row r="166" spans="1:6" x14ac:dyDescent="0.2">
      <c r="A166" s="6"/>
      <c r="B166" s="14"/>
      <c r="C166" s="1"/>
      <c r="D166" s="3"/>
      <c r="F166" s="16"/>
    </row>
    <row r="167" spans="1:6" x14ac:dyDescent="0.2">
      <c r="A167" s="6"/>
      <c r="B167" s="14"/>
      <c r="C167" s="1"/>
      <c r="D167" s="3"/>
      <c r="F167" s="16"/>
    </row>
    <row r="168" spans="1:6" x14ac:dyDescent="0.2">
      <c r="A168" s="6"/>
      <c r="B168" s="14"/>
      <c r="C168" s="1"/>
      <c r="D168" s="3"/>
      <c r="F168" s="16"/>
    </row>
    <row r="169" spans="1:6" x14ac:dyDescent="0.2">
      <c r="A169" s="6"/>
      <c r="B169" s="14"/>
      <c r="C169" s="1"/>
      <c r="D169" s="3"/>
      <c r="F169" s="16"/>
    </row>
    <row r="170" spans="1:6" x14ac:dyDescent="0.2">
      <c r="A170" s="6"/>
      <c r="B170" s="14"/>
      <c r="C170" s="1"/>
      <c r="D170" s="3"/>
      <c r="F170" s="16"/>
    </row>
    <row r="171" spans="1:6" x14ac:dyDescent="0.2">
      <c r="A171" s="6"/>
      <c r="B171" s="14"/>
      <c r="C171" s="1"/>
      <c r="D171" s="3"/>
      <c r="F171" s="16"/>
    </row>
    <row r="172" spans="1:6" x14ac:dyDescent="0.2">
      <c r="A172" s="6"/>
      <c r="B172" s="14"/>
      <c r="C172" s="1"/>
      <c r="D172" s="3"/>
      <c r="F172" s="16"/>
    </row>
    <row r="173" spans="1:6" x14ac:dyDescent="0.2">
      <c r="A173" s="6"/>
      <c r="B173" s="14"/>
      <c r="C173" s="1"/>
      <c r="D173" s="3"/>
      <c r="F173" s="16"/>
    </row>
    <row r="174" spans="1:6" x14ac:dyDescent="0.2">
      <c r="A174" s="6"/>
      <c r="B174" s="14"/>
      <c r="C174" s="1"/>
      <c r="D174" s="3"/>
      <c r="F174" s="16"/>
    </row>
    <row r="175" spans="1:6" x14ac:dyDescent="0.2">
      <c r="A175" s="6"/>
      <c r="B175" s="14"/>
      <c r="C175" s="1"/>
      <c r="D175" s="3"/>
      <c r="F175" s="16"/>
    </row>
    <row r="176" spans="1:6" x14ac:dyDescent="0.2">
      <c r="A176" s="6"/>
      <c r="B176" s="14"/>
      <c r="C176" s="1"/>
      <c r="D176" s="3"/>
      <c r="F176" s="16"/>
    </row>
    <row r="177" spans="1:6" x14ac:dyDescent="0.2">
      <c r="A177" s="6"/>
      <c r="B177" s="14"/>
      <c r="C177" s="1"/>
      <c r="D177" s="3"/>
      <c r="F177" s="16"/>
    </row>
    <row r="178" spans="1:6" x14ac:dyDescent="0.2">
      <c r="A178" s="6"/>
      <c r="B178" s="14"/>
      <c r="C178" s="1"/>
      <c r="D178" s="3"/>
      <c r="F178" s="16"/>
    </row>
    <row r="179" spans="1:6" x14ac:dyDescent="0.2">
      <c r="A179" s="6"/>
      <c r="B179" s="14"/>
      <c r="C179" s="1"/>
      <c r="D179" s="3"/>
      <c r="F179" s="16"/>
    </row>
    <row r="180" spans="1:6" x14ac:dyDescent="0.2">
      <c r="A180" s="6"/>
      <c r="B180" s="14"/>
      <c r="C180" s="1"/>
      <c r="D180" s="3"/>
      <c r="F180" s="16"/>
    </row>
    <row r="181" spans="1:6" x14ac:dyDescent="0.2">
      <c r="A181" s="6"/>
      <c r="B181" s="14"/>
      <c r="C181" s="1"/>
      <c r="D181" s="3"/>
      <c r="F181" s="16"/>
    </row>
    <row r="182" spans="1:6" x14ac:dyDescent="0.2">
      <c r="A182" s="6"/>
      <c r="B182" s="14"/>
      <c r="C182" s="1"/>
      <c r="D182" s="3"/>
      <c r="F182" s="16"/>
    </row>
    <row r="183" spans="1:6" x14ac:dyDescent="0.2">
      <c r="A183" s="6"/>
      <c r="B183" s="14"/>
      <c r="C183" s="1"/>
      <c r="D183" s="3"/>
      <c r="F183" s="16"/>
    </row>
    <row r="184" spans="1:6" x14ac:dyDescent="0.2">
      <c r="A184" s="6"/>
      <c r="B184" s="14"/>
      <c r="C184" s="1"/>
      <c r="D184" s="3"/>
      <c r="F184" s="16"/>
    </row>
    <row r="185" spans="1:6" x14ac:dyDescent="0.2">
      <c r="A185" s="6"/>
      <c r="B185" s="14"/>
      <c r="C185" s="1"/>
      <c r="D185" s="3"/>
      <c r="F185" s="16"/>
    </row>
    <row r="186" spans="1:6" x14ac:dyDescent="0.2">
      <c r="A186" s="6"/>
      <c r="B186" s="14"/>
      <c r="C186" s="1"/>
      <c r="D186" s="3"/>
      <c r="F186" s="16"/>
    </row>
    <row r="187" spans="1:6" x14ac:dyDescent="0.2">
      <c r="A187" s="6"/>
      <c r="B187" s="14"/>
      <c r="C187" s="1"/>
      <c r="D187" s="3"/>
      <c r="F187" s="16"/>
    </row>
    <row r="188" spans="1:6" x14ac:dyDescent="0.2">
      <c r="A188" s="6"/>
      <c r="B188" s="14"/>
      <c r="C188" s="1"/>
      <c r="D188" s="3"/>
      <c r="F188" s="16"/>
    </row>
    <row r="189" spans="1:6" x14ac:dyDescent="0.2">
      <c r="A189" s="6"/>
      <c r="B189" s="14"/>
      <c r="C189" s="1"/>
      <c r="D189" s="3"/>
      <c r="F189" s="16"/>
    </row>
    <row r="190" spans="1:6" x14ac:dyDescent="0.2">
      <c r="A190" s="6"/>
      <c r="B190" s="14"/>
      <c r="C190" s="1"/>
      <c r="D190" s="3"/>
      <c r="F190" s="16"/>
    </row>
    <row r="191" spans="1:6" x14ac:dyDescent="0.2">
      <c r="A191" s="6"/>
      <c r="B191" s="14"/>
      <c r="C191" s="1"/>
      <c r="D191" s="59"/>
      <c r="E191" s="58"/>
      <c r="F191" s="51"/>
    </row>
    <row r="192" spans="1:6" x14ac:dyDescent="0.2">
      <c r="A192" s="6"/>
      <c r="B192" s="14"/>
      <c r="C192" s="1"/>
      <c r="D192" s="59"/>
      <c r="E192" s="58"/>
      <c r="F192" s="51"/>
    </row>
    <row r="193" spans="1:6" x14ac:dyDescent="0.2">
      <c r="A193" s="6"/>
      <c r="B193" s="14"/>
      <c r="C193" s="1"/>
      <c r="D193" s="59"/>
      <c r="E193" s="58"/>
      <c r="F193" s="51"/>
    </row>
    <row r="194" spans="1:6" x14ac:dyDescent="0.2">
      <c r="A194" s="6"/>
      <c r="B194" s="14"/>
      <c r="C194" s="1"/>
      <c r="D194" s="59"/>
      <c r="E194" s="58"/>
      <c r="F194" s="51"/>
    </row>
    <row r="195" spans="1:6" x14ac:dyDescent="0.2">
      <c r="A195" s="6"/>
      <c r="B195" s="14"/>
      <c r="C195" s="1"/>
      <c r="D195" s="59"/>
      <c r="E195" s="58"/>
      <c r="F195" s="51"/>
    </row>
    <row r="196" spans="1:6" x14ac:dyDescent="0.2">
      <c r="A196" s="6"/>
      <c r="B196" s="14"/>
      <c r="C196" s="1"/>
      <c r="D196" s="59"/>
      <c r="E196" s="58"/>
      <c r="F196" s="51"/>
    </row>
    <row r="197" spans="1:6" x14ac:dyDescent="0.2">
      <c r="A197" s="6"/>
      <c r="B197" s="14"/>
      <c r="C197" s="1"/>
      <c r="D197" s="59"/>
      <c r="E197" s="58"/>
      <c r="F197" s="51"/>
    </row>
    <row r="198" spans="1:6" x14ac:dyDescent="0.2">
      <c r="A198" s="6"/>
      <c r="B198" s="14"/>
      <c r="C198" s="1"/>
      <c r="D198" s="59"/>
      <c r="E198" s="57"/>
      <c r="F198" s="51"/>
    </row>
    <row r="199" spans="1:6" x14ac:dyDescent="0.2">
      <c r="A199" s="6"/>
      <c r="B199" s="14"/>
      <c r="C199" s="1"/>
      <c r="D199" s="59"/>
      <c r="E199" s="57"/>
      <c r="F199" s="51"/>
    </row>
    <row r="200" spans="1:6" x14ac:dyDescent="0.2">
      <c r="A200" s="6"/>
      <c r="B200" s="14"/>
      <c r="C200" s="1"/>
      <c r="D200" s="59"/>
      <c r="E200" s="58"/>
      <c r="F200" s="51"/>
    </row>
    <row r="201" spans="1:6" x14ac:dyDescent="0.2">
      <c r="A201" s="6"/>
      <c r="B201" s="14"/>
      <c r="C201" s="1"/>
      <c r="D201" s="59"/>
      <c r="E201" s="58"/>
      <c r="F201" s="51"/>
    </row>
    <row r="202" spans="1:6" x14ac:dyDescent="0.2">
      <c r="A202" s="6"/>
      <c r="B202" s="14"/>
      <c r="C202" s="1"/>
      <c r="D202" s="59"/>
      <c r="E202" s="58"/>
      <c r="F202" s="51"/>
    </row>
    <row r="203" spans="1:6" x14ac:dyDescent="0.2">
      <c r="A203" s="6"/>
      <c r="B203" s="14"/>
      <c r="C203" s="1"/>
      <c r="D203" s="59"/>
      <c r="E203" s="58"/>
      <c r="F203" s="51"/>
    </row>
    <row r="204" spans="1:6" x14ac:dyDescent="0.2">
      <c r="A204" s="6"/>
      <c r="B204" s="14"/>
      <c r="C204" s="1"/>
      <c r="D204" s="59"/>
      <c r="E204" s="58"/>
      <c r="F204" s="51"/>
    </row>
    <row r="205" spans="1:6" x14ac:dyDescent="0.2">
      <c r="A205" s="6"/>
      <c r="B205" s="14"/>
      <c r="C205" s="1"/>
      <c r="D205" s="59"/>
      <c r="E205" s="58"/>
      <c r="F205" s="51"/>
    </row>
    <row r="206" spans="1:6" x14ac:dyDescent="0.2">
      <c r="A206" s="6"/>
      <c r="B206" s="14"/>
      <c r="C206" s="1"/>
      <c r="D206" s="59"/>
      <c r="E206" s="58"/>
      <c r="F206" s="51"/>
    </row>
    <row r="207" spans="1:6" x14ac:dyDescent="0.2">
      <c r="A207" s="6"/>
      <c r="B207" s="14"/>
      <c r="C207" s="1"/>
      <c r="D207" s="59"/>
      <c r="E207" s="58"/>
      <c r="F207" s="51"/>
    </row>
    <row r="208" spans="1:6" x14ac:dyDescent="0.2">
      <c r="A208" s="6"/>
      <c r="B208" s="14"/>
      <c r="C208" s="1"/>
      <c r="D208" s="59"/>
      <c r="E208" s="58"/>
      <c r="F208" s="51"/>
    </row>
    <row r="209" spans="1:6" x14ac:dyDescent="0.2">
      <c r="A209" s="6"/>
      <c r="B209" s="14"/>
      <c r="C209" s="1"/>
      <c r="D209" s="59"/>
      <c r="E209" s="58"/>
      <c r="F209" s="51"/>
    </row>
    <row r="210" spans="1:6" x14ac:dyDescent="0.2">
      <c r="A210" s="6"/>
      <c r="B210" s="14"/>
      <c r="C210" s="1"/>
      <c r="D210" s="59"/>
      <c r="E210" s="58"/>
      <c r="F210" s="51"/>
    </row>
    <row r="211" spans="1:6" x14ac:dyDescent="0.2">
      <c r="A211" s="6"/>
      <c r="B211" s="14"/>
      <c r="C211" s="1"/>
      <c r="D211" s="17"/>
      <c r="F211" s="16"/>
    </row>
    <row r="212" spans="1:6" x14ac:dyDescent="0.2">
      <c r="A212" s="6"/>
      <c r="B212" s="14"/>
      <c r="C212" s="1"/>
      <c r="D212" s="17"/>
      <c r="F212" s="16"/>
    </row>
    <row r="213" spans="1:6" x14ac:dyDescent="0.2">
      <c r="A213" s="6"/>
      <c r="B213" s="14"/>
      <c r="C213" s="1"/>
      <c r="D213" s="17"/>
      <c r="F213" s="16"/>
    </row>
    <row r="214" spans="1:6" x14ac:dyDescent="0.2">
      <c r="A214" s="6"/>
      <c r="B214" s="14"/>
      <c r="C214" s="1"/>
      <c r="D214" s="17"/>
      <c r="F214" s="16"/>
    </row>
    <row r="215" spans="1:6" x14ac:dyDescent="0.2">
      <c r="A215" s="6"/>
      <c r="B215" s="14"/>
      <c r="C215" s="1"/>
      <c r="D215" s="17"/>
      <c r="F215" s="16"/>
    </row>
    <row r="216" spans="1:6" x14ac:dyDescent="0.2">
      <c r="A216" s="6"/>
      <c r="B216" s="14"/>
      <c r="C216" s="1"/>
      <c r="D216" s="17"/>
      <c r="F216" s="16"/>
    </row>
    <row r="217" spans="1:6" x14ac:dyDescent="0.2">
      <c r="A217" s="6"/>
      <c r="B217" s="14"/>
      <c r="C217" s="1"/>
      <c r="D217" s="17"/>
      <c r="F217" s="16"/>
    </row>
    <row r="218" spans="1:6" x14ac:dyDescent="0.2">
      <c r="A218" s="6"/>
      <c r="B218" s="14"/>
      <c r="C218" s="1"/>
      <c r="D218" s="17"/>
      <c r="F218" s="16"/>
    </row>
    <row r="219" spans="1:6" x14ac:dyDescent="0.2">
      <c r="A219" s="6"/>
      <c r="B219" s="14"/>
      <c r="C219" s="1"/>
      <c r="D219" s="17"/>
      <c r="F219" s="68"/>
    </row>
    <row r="220" spans="1:6" x14ac:dyDescent="0.2">
      <c r="A220" s="35"/>
      <c r="B220" s="14"/>
      <c r="C220" s="1"/>
      <c r="D220" s="17"/>
      <c r="F220" s="16"/>
    </row>
    <row r="221" spans="1:6" x14ac:dyDescent="0.2">
      <c r="A221" s="6"/>
      <c r="B221" s="14"/>
      <c r="C221" s="1"/>
      <c r="D221" s="3"/>
      <c r="F221" s="16"/>
    </row>
    <row r="222" spans="1:6" x14ac:dyDescent="0.2">
      <c r="A222" s="6"/>
      <c r="B222" s="14"/>
      <c r="C222" s="1"/>
      <c r="D222" s="17"/>
      <c r="F222" s="16"/>
    </row>
    <row r="223" spans="1:6" x14ac:dyDescent="0.2">
      <c r="A223" s="6"/>
      <c r="B223" s="14"/>
      <c r="C223" s="1"/>
      <c r="D223" s="3"/>
      <c r="F223" s="16"/>
    </row>
    <row r="224" spans="1:6" x14ac:dyDescent="0.2">
      <c r="A224" s="6"/>
      <c r="B224" s="14"/>
      <c r="C224" s="1"/>
      <c r="D224" s="17"/>
      <c r="F224" s="16"/>
    </row>
    <row r="225" spans="1:6" x14ac:dyDescent="0.2">
      <c r="A225" s="6"/>
      <c r="B225" s="14"/>
      <c r="C225" s="1"/>
      <c r="D225" s="3"/>
      <c r="F225" s="16"/>
    </row>
    <row r="226" spans="1:6" x14ac:dyDescent="0.2">
      <c r="A226" s="6"/>
      <c r="B226" s="14"/>
      <c r="C226" s="1"/>
      <c r="D226" s="17"/>
      <c r="F226" s="16"/>
    </row>
    <row r="227" spans="1:6" x14ac:dyDescent="0.2">
      <c r="A227" s="6"/>
      <c r="B227" s="14"/>
      <c r="C227" s="1"/>
      <c r="D227" s="3"/>
      <c r="F227" s="16"/>
    </row>
    <row r="228" spans="1:6" x14ac:dyDescent="0.2">
      <c r="A228" s="6"/>
      <c r="B228" s="14"/>
      <c r="C228" s="1"/>
      <c r="D228" s="17"/>
      <c r="F228" s="16"/>
    </row>
    <row r="229" spans="1:6" x14ac:dyDescent="0.2">
      <c r="A229" s="6"/>
      <c r="B229" s="14"/>
      <c r="C229" s="1"/>
      <c r="D229" s="3"/>
      <c r="F229" s="16"/>
    </row>
    <row r="230" spans="1:6" x14ac:dyDescent="0.2">
      <c r="A230" s="6"/>
      <c r="B230" s="14"/>
      <c r="C230" s="1"/>
      <c r="D230" s="17"/>
      <c r="F230" s="16"/>
    </row>
    <row r="231" spans="1:6" x14ac:dyDescent="0.2">
      <c r="A231" s="6"/>
      <c r="B231" s="14"/>
      <c r="C231" s="1"/>
      <c r="D231" s="3"/>
      <c r="F231" s="16"/>
    </row>
    <row r="232" spans="1:6" x14ac:dyDescent="0.2">
      <c r="A232" s="6"/>
      <c r="B232" s="14"/>
      <c r="C232" s="1"/>
      <c r="D232" s="17"/>
      <c r="F232" s="16"/>
    </row>
    <row r="233" spans="1:6" x14ac:dyDescent="0.2">
      <c r="A233" s="6"/>
      <c r="B233" s="14"/>
      <c r="C233" s="1"/>
      <c r="D233" s="3"/>
      <c r="F233" s="16"/>
    </row>
    <row r="234" spans="1:6" x14ac:dyDescent="0.2">
      <c r="A234" s="6"/>
      <c r="B234" s="14"/>
      <c r="C234" s="1"/>
      <c r="D234" s="17"/>
      <c r="F234" s="16"/>
    </row>
    <row r="235" spans="1:6" x14ac:dyDescent="0.2">
      <c r="A235" s="6"/>
      <c r="B235" s="14"/>
      <c r="C235" s="1"/>
      <c r="D235" s="3"/>
      <c r="F235" s="16"/>
    </row>
    <row r="236" spans="1:6" x14ac:dyDescent="0.2">
      <c r="A236" s="6"/>
      <c r="B236" s="14"/>
      <c r="C236" s="1"/>
      <c r="D236" s="17"/>
      <c r="F236" s="16"/>
    </row>
    <row r="237" spans="1:6" x14ac:dyDescent="0.2">
      <c r="A237" s="6"/>
      <c r="B237" s="14"/>
      <c r="C237" s="1"/>
      <c r="D237" s="3"/>
      <c r="E237" s="30"/>
      <c r="F237" s="16"/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6"/>
  <sheetViews>
    <sheetView workbookViewId="0">
      <selection activeCell="I15" sqref="I15"/>
    </sheetView>
  </sheetViews>
  <sheetFormatPr defaultRowHeight="12.75" x14ac:dyDescent="0.2"/>
  <cols>
    <col min="1" max="1" width="9.7109375" style="6" bestFit="1" customWidth="1"/>
    <col min="2" max="2" width="9.7109375" style="14" customWidth="1"/>
    <col min="3" max="3" width="15.28515625" style="1" customWidth="1"/>
    <col min="4" max="4" width="9.28515625" style="3" customWidth="1"/>
    <col min="6" max="6" width="9.28515625" style="16" customWidth="1"/>
    <col min="7" max="7" width="9.28515625" style="19" customWidth="1"/>
    <col min="8" max="8" width="9.28515625" style="13" customWidth="1"/>
    <col min="9" max="9" width="9.28515625" style="16" customWidth="1"/>
    <col min="10" max="10" width="9.28515625" style="13" customWidth="1"/>
    <col min="11" max="11" width="9.140625" style="3"/>
    <col min="12" max="12" width="10.5703125" style="24" customWidth="1"/>
    <col min="13" max="13" width="11.5703125" style="24" customWidth="1"/>
    <col min="14" max="14" width="9.28515625" style="22" customWidth="1"/>
    <col min="15" max="15" width="9.28515625" style="26" customWidth="1"/>
    <col min="16" max="17" width="9.28515625" style="16" customWidth="1"/>
    <col min="18" max="18" width="9.140625" style="13"/>
    <col min="19" max="19" width="9.28515625" style="3" customWidth="1"/>
  </cols>
  <sheetData>
    <row r="1" spans="1:19" x14ac:dyDescent="0.2">
      <c r="A1" s="71" t="s">
        <v>154</v>
      </c>
      <c r="B1" s="71" t="s">
        <v>155</v>
      </c>
      <c r="C1" s="71" t="s">
        <v>156</v>
      </c>
      <c r="D1" s="71" t="s">
        <v>157</v>
      </c>
      <c r="E1" s="71" t="s">
        <v>158</v>
      </c>
      <c r="F1" s="71" t="s">
        <v>159</v>
      </c>
      <c r="G1" s="71" t="s">
        <v>160</v>
      </c>
      <c r="H1" s="19" t="s">
        <v>161</v>
      </c>
      <c r="I1" s="71" t="s">
        <v>162</v>
      </c>
      <c r="J1" s="19" t="s">
        <v>163</v>
      </c>
      <c r="K1" s="71" t="s">
        <v>164</v>
      </c>
      <c r="L1" s="19" t="s">
        <v>165</v>
      </c>
      <c r="M1" s="72" t="s">
        <v>166</v>
      </c>
      <c r="N1" s="73" t="s">
        <v>167</v>
      </c>
      <c r="O1" s="72" t="s">
        <v>168</v>
      </c>
      <c r="P1" s="73" t="s">
        <v>169</v>
      </c>
      <c r="Q1" s="73" t="s">
        <v>170</v>
      </c>
      <c r="R1" s="52" t="s">
        <v>171</v>
      </c>
      <c r="S1" s="52" t="s">
        <v>172</v>
      </c>
    </row>
    <row r="2" spans="1:19" x14ac:dyDescent="0.2">
      <c r="A2" s="35">
        <v>37999</v>
      </c>
      <c r="B2" s="14">
        <v>164212</v>
      </c>
      <c r="C2" s="4" t="s">
        <v>21</v>
      </c>
      <c r="D2" s="3">
        <v>188591</v>
      </c>
      <c r="E2">
        <v>1</v>
      </c>
      <c r="F2" s="13">
        <v>0.3211325581395349</v>
      </c>
      <c r="G2" s="13">
        <v>0.1970267441860464</v>
      </c>
      <c r="H2" s="16">
        <v>26.130187015503871</v>
      </c>
      <c r="I2" s="19">
        <v>25.366697965116277</v>
      </c>
      <c r="J2" s="19">
        <v>16.056627906976743</v>
      </c>
      <c r="K2" s="19">
        <v>10.872668459302322</v>
      </c>
      <c r="L2" s="24">
        <v>13</v>
      </c>
      <c r="M2" s="41">
        <v>94.537910474999961</v>
      </c>
      <c r="N2" s="19">
        <v>7.3964999999999996</v>
      </c>
      <c r="O2" s="3">
        <v>330.5</v>
      </c>
      <c r="P2" s="13">
        <v>5.0960000000000001</v>
      </c>
      <c r="Q2" s="13">
        <v>6.4160000000000004</v>
      </c>
      <c r="R2" s="13">
        <v>0.84549999999999992</v>
      </c>
      <c r="S2" s="3">
        <v>31.193999999999999</v>
      </c>
    </row>
    <row r="3" spans="1:19" x14ac:dyDescent="0.2">
      <c r="D3" s="3">
        <v>188592</v>
      </c>
      <c r="E3">
        <v>5</v>
      </c>
      <c r="F3" s="13">
        <v>0.3508670542635659</v>
      </c>
      <c r="G3" s="13">
        <v>0.23564912790697667</v>
      </c>
      <c r="H3" s="16"/>
      <c r="I3" s="19"/>
      <c r="J3" s="16"/>
      <c r="K3" s="24"/>
      <c r="M3" s="41"/>
      <c r="N3" s="19"/>
      <c r="O3" s="3"/>
      <c r="P3" s="13">
        <v>4.6895000000000007</v>
      </c>
      <c r="Q3" s="13">
        <v>6.0884999999999998</v>
      </c>
      <c r="R3" s="13">
        <v>0.70300000000000007</v>
      </c>
    </row>
    <row r="4" spans="1:19" x14ac:dyDescent="0.2">
      <c r="D4" s="3">
        <v>188593</v>
      </c>
      <c r="E4">
        <v>10</v>
      </c>
      <c r="F4" s="13">
        <v>0.32707945736434108</v>
      </c>
      <c r="G4" s="13">
        <v>0.2213337209302326</v>
      </c>
      <c r="I4" s="19"/>
      <c r="J4" s="16"/>
      <c r="K4" s="24"/>
      <c r="P4" s="13">
        <v>4.7195</v>
      </c>
      <c r="Q4" s="13">
        <v>6.6059999999999999</v>
      </c>
      <c r="R4" s="13">
        <v>0.76950000000000007</v>
      </c>
    </row>
    <row r="5" spans="1:19" x14ac:dyDescent="0.2">
      <c r="D5" s="3">
        <v>188594</v>
      </c>
      <c r="E5">
        <v>20</v>
      </c>
      <c r="F5" s="13">
        <v>0.32113255813953484</v>
      </c>
      <c r="G5" s="13">
        <v>0.21210174418604644</v>
      </c>
      <c r="H5" s="16"/>
      <c r="I5" s="19"/>
      <c r="J5" s="16"/>
      <c r="K5" s="24"/>
      <c r="M5" s="41"/>
      <c r="N5" s="19"/>
      <c r="O5" s="3"/>
      <c r="P5" s="13">
        <v>5.0914999999999999</v>
      </c>
      <c r="Q5" s="13">
        <v>6.3680000000000003</v>
      </c>
      <c r="R5" s="13">
        <v>0.71849999999999992</v>
      </c>
    </row>
    <row r="6" spans="1:19" x14ac:dyDescent="0.2">
      <c r="D6" s="3">
        <v>188595</v>
      </c>
      <c r="E6">
        <v>30</v>
      </c>
      <c r="F6" s="13">
        <v>0.3032918604651163</v>
      </c>
      <c r="G6" s="13">
        <v>0.20701831395348833</v>
      </c>
      <c r="H6" s="16"/>
      <c r="I6" s="19"/>
      <c r="J6" s="16"/>
      <c r="K6" s="24"/>
      <c r="P6" s="13">
        <v>3.9255</v>
      </c>
      <c r="Q6" s="13">
        <v>5.0585000000000004</v>
      </c>
      <c r="R6" s="13">
        <v>0.63200000000000001</v>
      </c>
    </row>
    <row r="7" spans="1:19" x14ac:dyDescent="0.2">
      <c r="D7" s="3">
        <v>188596</v>
      </c>
      <c r="E7">
        <v>40</v>
      </c>
      <c r="F7" s="13">
        <v>0.33897325581395343</v>
      </c>
      <c r="G7" s="13">
        <v>0.23226017441860458</v>
      </c>
      <c r="H7" s="16"/>
      <c r="I7" s="19"/>
      <c r="J7" s="16"/>
      <c r="K7" s="24"/>
      <c r="M7" s="41">
        <v>92.962108211098098</v>
      </c>
      <c r="N7" s="19">
        <v>7.2629999999999999</v>
      </c>
      <c r="O7" s="3">
        <v>324.5</v>
      </c>
      <c r="P7" s="13">
        <v>5.1340000000000003</v>
      </c>
      <c r="Q7" s="13">
        <v>7.165</v>
      </c>
      <c r="R7" s="13">
        <v>0.75150000000000006</v>
      </c>
      <c r="S7" s="3">
        <v>31.263999999999999</v>
      </c>
    </row>
    <row r="8" spans="1:19" x14ac:dyDescent="0.2">
      <c r="D8" s="3">
        <v>188597</v>
      </c>
      <c r="E8">
        <v>50</v>
      </c>
      <c r="F8" s="13">
        <v>0.28545116279069765</v>
      </c>
      <c r="G8" s="13">
        <v>0.20947238372093019</v>
      </c>
      <c r="H8" s="16"/>
      <c r="I8" s="19"/>
      <c r="J8" s="16"/>
      <c r="K8" s="24"/>
      <c r="M8" s="41"/>
      <c r="N8" s="24"/>
      <c r="O8" s="41"/>
      <c r="P8" s="13">
        <v>4.9284999999999997</v>
      </c>
      <c r="Q8" s="13">
        <v>6.1520000000000001</v>
      </c>
      <c r="R8" s="13">
        <v>0.71849999999999992</v>
      </c>
    </row>
    <row r="9" spans="1:19" x14ac:dyDescent="0.2">
      <c r="D9" s="3">
        <v>188598</v>
      </c>
      <c r="E9">
        <v>75</v>
      </c>
      <c r="F9" s="13">
        <v>0.11299108527131785</v>
      </c>
      <c r="G9" s="13">
        <v>0.19802005813953485</v>
      </c>
      <c r="H9" s="16"/>
      <c r="I9" s="19"/>
      <c r="J9" s="16"/>
      <c r="K9" s="24"/>
      <c r="M9" s="41"/>
      <c r="N9" s="24"/>
      <c r="O9" s="41"/>
      <c r="P9" s="13">
        <v>6.9450000000000003</v>
      </c>
      <c r="Q9" s="13">
        <v>8.2195</v>
      </c>
      <c r="R9" s="13">
        <v>0.86399999999999999</v>
      </c>
    </row>
    <row r="10" spans="1:19" x14ac:dyDescent="0.2">
      <c r="D10" s="3">
        <v>188599</v>
      </c>
      <c r="E10">
        <v>100</v>
      </c>
      <c r="F10" s="13">
        <v>7.4043333333333322E-2</v>
      </c>
      <c r="G10" s="13">
        <v>0.14550000000000002</v>
      </c>
      <c r="H10" s="16"/>
      <c r="I10" s="19"/>
      <c r="J10" s="16"/>
      <c r="K10" s="24"/>
      <c r="M10" s="41"/>
      <c r="N10" s="24"/>
      <c r="O10" s="24"/>
      <c r="P10" s="13">
        <v>7.9749999999999996</v>
      </c>
      <c r="Q10" s="13">
        <v>9.2364999999999995</v>
      </c>
      <c r="R10" s="13">
        <v>0.95700000000000007</v>
      </c>
    </row>
    <row r="11" spans="1:19" x14ac:dyDescent="0.2">
      <c r="D11" s="3">
        <v>188600</v>
      </c>
      <c r="E11">
        <v>140</v>
      </c>
      <c r="F11" s="13">
        <v>6.3711705426356596E-2</v>
      </c>
      <c r="G11" s="13">
        <v>0.1098186627906977</v>
      </c>
      <c r="H11" s="16"/>
      <c r="I11" s="19"/>
      <c r="J11" s="16"/>
      <c r="K11" s="24"/>
      <c r="M11" s="41">
        <v>78.442645432918567</v>
      </c>
      <c r="N11" s="19">
        <v>5.9954999999999998</v>
      </c>
      <c r="O11" s="3">
        <v>267.5</v>
      </c>
      <c r="P11" s="13">
        <v>8.0299999999999994</v>
      </c>
      <c r="Q11" s="13">
        <v>9.0285000000000011</v>
      </c>
      <c r="R11" s="13">
        <v>0.92599999999999993</v>
      </c>
      <c r="S11" s="3">
        <v>32.765000000000001</v>
      </c>
    </row>
    <row r="12" spans="1:19" x14ac:dyDescent="0.2">
      <c r="A12" s="6">
        <v>38022</v>
      </c>
      <c r="B12" s="14">
        <v>164500</v>
      </c>
      <c r="C12" s="1" t="s">
        <v>69</v>
      </c>
      <c r="D12" s="3">
        <v>-999999</v>
      </c>
      <c r="E12" t="s">
        <v>74</v>
      </c>
      <c r="F12" s="13" t="s">
        <v>78</v>
      </c>
      <c r="G12" s="13" t="s">
        <v>78</v>
      </c>
      <c r="H12" s="16"/>
      <c r="I12" s="19"/>
      <c r="J12" s="16"/>
      <c r="K12" s="24"/>
      <c r="M12" s="41"/>
      <c r="N12" s="19"/>
      <c r="O12" s="3"/>
      <c r="P12" s="13"/>
      <c r="Q12" s="13"/>
    </row>
    <row r="13" spans="1:19" x14ac:dyDescent="0.2">
      <c r="A13" s="6">
        <v>38027</v>
      </c>
      <c r="B13" s="14">
        <v>144000</v>
      </c>
      <c r="C13" s="4" t="s">
        <v>21</v>
      </c>
      <c r="D13" s="24">
        <v>260801</v>
      </c>
      <c r="E13">
        <v>1</v>
      </c>
      <c r="F13" s="13">
        <v>0.3865484496124032</v>
      </c>
      <c r="G13" s="13">
        <v>0.17797848837209285</v>
      </c>
      <c r="H13" s="16">
        <v>28.231572674418608</v>
      </c>
      <c r="I13" s="19">
        <v>20.254730232558138</v>
      </c>
      <c r="J13" s="19">
        <v>15.149725775193799</v>
      </c>
      <c r="K13" s="19">
        <v>8.0967357558139526</v>
      </c>
      <c r="L13" s="24">
        <v>41</v>
      </c>
      <c r="M13" s="24">
        <v>92.85</v>
      </c>
      <c r="N13" s="24">
        <v>7.8529999999999998</v>
      </c>
      <c r="O13" s="24">
        <v>350.5</v>
      </c>
      <c r="P13" s="13">
        <v>6.9020000000000001</v>
      </c>
      <c r="Q13" s="13">
        <v>7.9135</v>
      </c>
      <c r="R13" s="13">
        <v>0.82750000000000001</v>
      </c>
      <c r="S13" s="3">
        <v>31.335000000000001</v>
      </c>
    </row>
    <row r="14" spans="1:19" x14ac:dyDescent="0.2">
      <c r="D14" s="34">
        <v>260802</v>
      </c>
      <c r="E14">
        <v>5</v>
      </c>
      <c r="F14" s="13">
        <v>0.29734496124031007</v>
      </c>
      <c r="G14" s="13">
        <v>0.16763633720930232</v>
      </c>
      <c r="H14" s="16"/>
      <c r="I14" s="19"/>
      <c r="J14" s="16"/>
      <c r="K14" s="19"/>
      <c r="N14" s="24"/>
      <c r="O14" s="41"/>
      <c r="P14" s="13">
        <v>4.8929999999999998</v>
      </c>
      <c r="Q14" s="13">
        <v>6.3010000000000002</v>
      </c>
      <c r="R14" s="13">
        <v>0.73299999999999998</v>
      </c>
    </row>
    <row r="15" spans="1:19" x14ac:dyDescent="0.2">
      <c r="D15" s="24">
        <v>260803</v>
      </c>
      <c r="E15">
        <v>10</v>
      </c>
      <c r="F15" s="13">
        <v>0.33897325581395354</v>
      </c>
      <c r="G15" s="13">
        <v>0.12673517441860457</v>
      </c>
      <c r="I15" s="19"/>
      <c r="J15" s="16"/>
      <c r="K15" s="24"/>
      <c r="P15" s="13">
        <v>5.4264999999999999</v>
      </c>
      <c r="Q15" s="13">
        <v>6.9115000000000002</v>
      </c>
      <c r="R15" s="13">
        <v>0.76749999999999996</v>
      </c>
    </row>
    <row r="16" spans="1:19" x14ac:dyDescent="0.2">
      <c r="D16" s="34">
        <v>260804</v>
      </c>
      <c r="E16">
        <v>20</v>
      </c>
      <c r="F16" s="13">
        <v>0.30329186046511625</v>
      </c>
      <c r="G16" s="13">
        <v>0.16933081395348834</v>
      </c>
      <c r="H16" s="16"/>
      <c r="I16" s="19"/>
      <c r="J16" s="16"/>
      <c r="K16" s="24"/>
      <c r="N16" s="24"/>
      <c r="O16" s="41"/>
      <c r="P16" s="13">
        <v>6.016</v>
      </c>
      <c r="Q16" s="13">
        <v>7.5179999999999998</v>
      </c>
      <c r="R16" s="13">
        <v>0.8125</v>
      </c>
    </row>
    <row r="17" spans="1:19" x14ac:dyDescent="0.2">
      <c r="D17" s="24">
        <v>260805</v>
      </c>
      <c r="E17">
        <v>30</v>
      </c>
      <c r="F17" s="13">
        <v>0.27950426356589153</v>
      </c>
      <c r="G17" s="13">
        <v>0.16255290697674413</v>
      </c>
      <c r="H17" s="16"/>
      <c r="I17" s="19"/>
      <c r="J17" s="16"/>
      <c r="K17" s="24"/>
      <c r="P17" s="13">
        <v>6.1825000000000001</v>
      </c>
      <c r="Q17" s="13">
        <v>7.7865000000000002</v>
      </c>
      <c r="R17" s="13">
        <v>0.82499999999999996</v>
      </c>
    </row>
    <row r="18" spans="1:19" x14ac:dyDescent="0.2">
      <c r="D18" s="34">
        <v>260806</v>
      </c>
      <c r="E18">
        <v>40</v>
      </c>
      <c r="F18" s="13">
        <v>0.29734496124031007</v>
      </c>
      <c r="G18" s="13">
        <v>0.17517383720930235</v>
      </c>
      <c r="H18" s="16"/>
      <c r="I18" s="19"/>
      <c r="J18" s="16"/>
      <c r="K18" s="24"/>
      <c r="M18" s="19">
        <v>95.1</v>
      </c>
      <c r="N18" s="24">
        <v>7.8740000000000006</v>
      </c>
      <c r="O18" s="24">
        <v>351.5</v>
      </c>
      <c r="P18" s="13">
        <v>6.1944999999999997</v>
      </c>
      <c r="Q18" s="13">
        <v>7.8469999999999995</v>
      </c>
      <c r="R18" s="13">
        <v>0.80249999999999999</v>
      </c>
      <c r="S18" s="3">
        <v>31.483000000000001</v>
      </c>
    </row>
    <row r="19" spans="1:19" x14ac:dyDescent="0.2">
      <c r="D19" s="24">
        <v>260807</v>
      </c>
      <c r="E19">
        <v>50</v>
      </c>
      <c r="F19" s="13">
        <v>0.26166356589147288</v>
      </c>
      <c r="G19" s="13">
        <v>0.15746947674418604</v>
      </c>
      <c r="H19" s="16"/>
      <c r="I19" s="19"/>
      <c r="J19" s="16"/>
      <c r="K19" s="24"/>
      <c r="N19" s="24"/>
      <c r="O19" s="41"/>
      <c r="P19" s="13">
        <v>6.0734999999999992</v>
      </c>
      <c r="Q19" s="13">
        <v>7.7985000000000007</v>
      </c>
      <c r="R19" s="13">
        <v>0.84399999999999997</v>
      </c>
    </row>
    <row r="20" spans="1:19" x14ac:dyDescent="0.2">
      <c r="D20" s="34">
        <v>260808</v>
      </c>
      <c r="E20">
        <v>75</v>
      </c>
      <c r="F20" s="13">
        <v>0.17246007751937986</v>
      </c>
      <c r="G20" s="13">
        <v>0.15466482558139527</v>
      </c>
      <c r="H20" s="16"/>
      <c r="I20" s="19"/>
      <c r="J20" s="16"/>
      <c r="K20" s="24"/>
      <c r="N20" s="24"/>
      <c r="O20" s="41"/>
      <c r="P20" s="13">
        <v>6.8650000000000002</v>
      </c>
      <c r="Q20" s="13">
        <v>7.9079999999999995</v>
      </c>
      <c r="R20" s="13">
        <v>0.85149999999999992</v>
      </c>
    </row>
    <row r="21" spans="1:19" x14ac:dyDescent="0.2">
      <c r="D21" s="24">
        <v>260809</v>
      </c>
      <c r="E21">
        <v>100</v>
      </c>
      <c r="F21" s="13">
        <v>0.1427255813953488</v>
      </c>
      <c r="G21" s="13">
        <v>0.13865494186046515</v>
      </c>
      <c r="H21" s="16"/>
      <c r="I21" s="19"/>
      <c r="J21" s="16"/>
      <c r="K21" s="24"/>
      <c r="N21" s="24"/>
      <c r="O21" s="41"/>
      <c r="P21" s="13">
        <v>6.9844999999999997</v>
      </c>
      <c r="Q21" s="13">
        <v>7.6210000000000004</v>
      </c>
      <c r="R21" s="13">
        <v>0.89349999999999996</v>
      </c>
    </row>
    <row r="22" spans="1:19" x14ac:dyDescent="0.2">
      <c r="D22" s="34">
        <v>260810</v>
      </c>
      <c r="E22">
        <v>140</v>
      </c>
      <c r="F22" s="13">
        <v>4.3048449612403103E-2</v>
      </c>
      <c r="G22" s="13">
        <v>9.0835988372093029E-2</v>
      </c>
      <c r="H22" s="16"/>
      <c r="I22" s="19"/>
      <c r="J22" s="16"/>
      <c r="K22" s="24"/>
      <c r="M22" s="19">
        <v>78.45</v>
      </c>
      <c r="N22" s="24">
        <v>5.7919999999999998</v>
      </c>
      <c r="O22" s="41">
        <v>258.5</v>
      </c>
      <c r="P22" s="13">
        <v>10.571999999999999</v>
      </c>
      <c r="Q22" s="13">
        <v>11.179500000000001</v>
      </c>
      <c r="R22" s="13">
        <v>1.0585</v>
      </c>
      <c r="S22" s="3">
        <v>33.000999999999998</v>
      </c>
    </row>
    <row r="23" spans="1:19" x14ac:dyDescent="0.2">
      <c r="A23" s="6">
        <v>38034</v>
      </c>
      <c r="B23" s="14">
        <v>85200</v>
      </c>
      <c r="C23" s="1" t="s">
        <v>69</v>
      </c>
      <c r="D23" s="24">
        <v>263662</v>
      </c>
      <c r="E23">
        <v>1</v>
      </c>
      <c r="F23" s="19">
        <v>0.18000465116279066</v>
      </c>
      <c r="G23" s="13">
        <v>0.12587703488372098</v>
      </c>
      <c r="H23" s="16">
        <v>17.482951744186046</v>
      </c>
      <c r="I23" s="19">
        <v>15.339286700581393</v>
      </c>
      <c r="J23" s="19">
        <v>9.6899619186046504</v>
      </c>
      <c r="K23" s="19">
        <v>6.4443106831395349</v>
      </c>
      <c r="L23" s="24">
        <v>48</v>
      </c>
      <c r="N23" s="24"/>
      <c r="O23" s="41"/>
      <c r="P23" s="13">
        <v>6.7925000000000004</v>
      </c>
      <c r="Q23" s="13">
        <v>8.0384999999999991</v>
      </c>
      <c r="R23" s="13">
        <v>0.83950000000000002</v>
      </c>
    </row>
    <row r="24" spans="1:19" x14ac:dyDescent="0.2">
      <c r="C24" s="1" t="s">
        <v>81</v>
      </c>
      <c r="D24" s="24">
        <v>263661</v>
      </c>
      <c r="E24">
        <v>5</v>
      </c>
      <c r="F24" s="19">
        <v>0.1938511627906977</v>
      </c>
      <c r="G24" s="13">
        <v>0.13420988372093029</v>
      </c>
      <c r="H24" s="16"/>
      <c r="I24" s="19"/>
      <c r="N24" s="24"/>
      <c r="O24" s="41"/>
      <c r="P24" s="13">
        <v>6.4640000000000004</v>
      </c>
      <c r="Q24" s="13">
        <v>7.6955</v>
      </c>
      <c r="R24" s="13">
        <v>0.83400000000000007</v>
      </c>
    </row>
    <row r="25" spans="1:19" x14ac:dyDescent="0.2">
      <c r="D25" s="24">
        <v>263660</v>
      </c>
      <c r="E25">
        <v>10</v>
      </c>
      <c r="F25" s="19">
        <v>0.1921203488372093</v>
      </c>
      <c r="G25" s="13">
        <v>0.12055421511627906</v>
      </c>
      <c r="I25" s="19"/>
      <c r="N25" s="24"/>
      <c r="O25" s="41"/>
      <c r="P25" s="13">
        <v>6.9730000000000008</v>
      </c>
      <c r="Q25" s="13">
        <v>8.3774999999999995</v>
      </c>
      <c r="R25" s="13">
        <v>0.85799999999999998</v>
      </c>
    </row>
    <row r="26" spans="1:19" x14ac:dyDescent="0.2">
      <c r="D26" s="24">
        <v>263659</v>
      </c>
      <c r="E26">
        <v>20</v>
      </c>
      <c r="F26" s="19">
        <v>0.20077441860465117</v>
      </c>
      <c r="G26" s="13">
        <v>0.10985755813953488</v>
      </c>
      <c r="H26" s="16"/>
      <c r="I26" s="19"/>
      <c r="N26" s="24"/>
      <c r="O26" s="41"/>
      <c r="P26" s="13">
        <v>6.4844999999999997</v>
      </c>
      <c r="Q26" s="13">
        <v>7.6669999999999998</v>
      </c>
      <c r="R26" s="13">
        <v>0.84599999999999997</v>
      </c>
    </row>
    <row r="27" spans="1:19" x14ac:dyDescent="0.2">
      <c r="D27" s="24">
        <v>263658</v>
      </c>
      <c r="E27">
        <v>30</v>
      </c>
      <c r="F27" s="19">
        <v>0.18000465116279069</v>
      </c>
      <c r="G27" s="13">
        <v>0.1258770348837209</v>
      </c>
      <c r="H27" s="16"/>
      <c r="I27" s="19"/>
      <c r="N27" s="24"/>
      <c r="O27" s="41"/>
      <c r="P27" s="13">
        <v>7.0139999999999993</v>
      </c>
      <c r="Q27" s="13">
        <v>8.3189999999999991</v>
      </c>
      <c r="R27" s="13">
        <v>0.92649999999999999</v>
      </c>
    </row>
    <row r="28" spans="1:19" x14ac:dyDescent="0.2">
      <c r="D28" s="24">
        <v>263657</v>
      </c>
      <c r="E28">
        <v>40</v>
      </c>
      <c r="F28" s="19">
        <v>0.20423604651162794</v>
      </c>
      <c r="G28" s="13">
        <v>0.15033139534883719</v>
      </c>
      <c r="H28" s="16"/>
      <c r="I28" s="19"/>
      <c r="N28" s="24"/>
      <c r="O28" s="41"/>
      <c r="P28" s="13">
        <v>7.0135000000000005</v>
      </c>
      <c r="Q28" s="13">
        <v>8.3544999999999998</v>
      </c>
      <c r="R28" s="13">
        <v>0.89050000000000007</v>
      </c>
    </row>
    <row r="29" spans="1:19" x14ac:dyDescent="0.2">
      <c r="D29" s="24">
        <v>263656</v>
      </c>
      <c r="E29">
        <v>50</v>
      </c>
      <c r="F29" s="19">
        <v>0.19731279069767446</v>
      </c>
      <c r="G29" s="13">
        <v>0.13958372093023247</v>
      </c>
      <c r="H29" s="16"/>
      <c r="I29" s="19"/>
      <c r="N29" s="24"/>
      <c r="O29" s="41"/>
      <c r="P29" s="13">
        <v>7.0555000000000003</v>
      </c>
      <c r="Q29" s="13">
        <v>8.41</v>
      </c>
      <c r="R29" s="13">
        <v>0.86050000000000004</v>
      </c>
    </row>
    <row r="30" spans="1:19" x14ac:dyDescent="0.2">
      <c r="D30" s="24">
        <v>263655</v>
      </c>
      <c r="E30">
        <v>75</v>
      </c>
      <c r="F30" s="19">
        <v>7.269418604651165E-2</v>
      </c>
      <c r="G30" s="13">
        <v>9.5300581395348832E-2</v>
      </c>
      <c r="H30" s="16"/>
      <c r="I30" s="19"/>
      <c r="N30" s="24"/>
      <c r="O30" s="41"/>
      <c r="P30" s="13">
        <v>7.5369999999999999</v>
      </c>
      <c r="Q30" s="13">
        <v>7.6694999999999993</v>
      </c>
      <c r="R30" s="13">
        <v>0.88200000000000001</v>
      </c>
    </row>
    <row r="31" spans="1:19" x14ac:dyDescent="0.2">
      <c r="D31" s="24">
        <v>263654</v>
      </c>
      <c r="E31">
        <v>100</v>
      </c>
      <c r="F31" s="19">
        <v>6.7501744186046528E-2</v>
      </c>
      <c r="G31" s="13">
        <v>7.8464825581395309E-2</v>
      </c>
      <c r="H31" s="16"/>
      <c r="I31" s="19"/>
      <c r="N31" s="24"/>
      <c r="O31" s="41"/>
      <c r="P31" s="13">
        <v>9.0010000000000012</v>
      </c>
      <c r="Q31" s="13">
        <v>9.1905000000000001</v>
      </c>
      <c r="R31" s="13">
        <v>0.95750000000000002</v>
      </c>
    </row>
    <row r="32" spans="1:19" x14ac:dyDescent="0.2">
      <c r="D32" s="24">
        <v>263653</v>
      </c>
      <c r="E32">
        <v>140</v>
      </c>
      <c r="F32" s="19">
        <v>6.5770930232558172E-2</v>
      </c>
      <c r="G32" s="13">
        <v>0.11087790697674416</v>
      </c>
      <c r="H32" s="16"/>
      <c r="I32" s="19"/>
      <c r="M32" s="41"/>
      <c r="N32" s="19"/>
      <c r="O32" s="24"/>
      <c r="P32" s="13">
        <v>14.6425</v>
      </c>
      <c r="Q32" s="13">
        <v>14.010999999999999</v>
      </c>
      <c r="R32" s="13">
        <v>1.171</v>
      </c>
    </row>
    <row r="33" spans="1:19" x14ac:dyDescent="0.2">
      <c r="A33" s="6">
        <v>38065</v>
      </c>
      <c r="B33" s="14">
        <v>142600</v>
      </c>
      <c r="C33" s="1" t="s">
        <v>21</v>
      </c>
      <c r="D33" s="3">
        <v>260820</v>
      </c>
      <c r="E33">
        <v>1</v>
      </c>
      <c r="F33" s="13">
        <v>0.27950426356589142</v>
      </c>
      <c r="G33" s="13">
        <v>0.13994040697674426</v>
      </c>
      <c r="H33" s="16">
        <v>38.607269767441856</v>
      </c>
      <c r="I33" s="19">
        <v>21.824393023255826</v>
      </c>
      <c r="J33" s="19">
        <v>16.44020290697674</v>
      </c>
      <c r="K33" s="19">
        <v>7.7822934593023287</v>
      </c>
      <c r="L33" s="24">
        <v>79</v>
      </c>
      <c r="M33" s="41">
        <v>93.7</v>
      </c>
      <c r="N33" s="19">
        <v>7.9580000000000002</v>
      </c>
      <c r="O33" s="24">
        <v>355.5</v>
      </c>
      <c r="P33" s="13">
        <v>7.16</v>
      </c>
      <c r="Q33" s="13">
        <v>7.8685</v>
      </c>
      <c r="R33" s="13">
        <v>0.88850000000000007</v>
      </c>
      <c r="S33" s="3">
        <v>31.538</v>
      </c>
    </row>
    <row r="34" spans="1:19" x14ac:dyDescent="0.2">
      <c r="D34" s="3">
        <v>260819</v>
      </c>
      <c r="E34">
        <v>5</v>
      </c>
      <c r="F34" s="13">
        <v>0.2854511627906976</v>
      </c>
      <c r="G34" s="13">
        <v>0.12655988372093036</v>
      </c>
      <c r="H34" s="16"/>
      <c r="I34" s="19"/>
      <c r="J34" s="16"/>
      <c r="K34" s="24"/>
      <c r="P34" s="13">
        <v>6.8254999999999999</v>
      </c>
      <c r="Q34" s="13">
        <v>7.2044999999999995</v>
      </c>
      <c r="R34" s="13">
        <v>0.83650000000000002</v>
      </c>
    </row>
    <row r="35" spans="1:19" x14ac:dyDescent="0.2">
      <c r="D35" s="3">
        <v>260818</v>
      </c>
      <c r="E35">
        <v>10</v>
      </c>
      <c r="F35" s="13">
        <v>0.30329186046511625</v>
      </c>
      <c r="G35" s="13">
        <v>0.14671831395348855</v>
      </c>
      <c r="I35" s="19"/>
      <c r="J35" s="16"/>
      <c r="K35" s="24"/>
      <c r="N35" s="24"/>
      <c r="O35" s="41"/>
      <c r="P35" s="13">
        <v>7.0964999999999998</v>
      </c>
      <c r="Q35" s="13">
        <v>7.7225000000000001</v>
      </c>
      <c r="R35" s="13">
        <v>0.88200000000000001</v>
      </c>
    </row>
    <row r="36" spans="1:19" x14ac:dyDescent="0.2">
      <c r="D36" s="3">
        <v>260817</v>
      </c>
      <c r="E36">
        <v>20</v>
      </c>
      <c r="F36" s="13">
        <v>0.37465465116279068</v>
      </c>
      <c r="G36" s="13">
        <v>0.15197703488372089</v>
      </c>
      <c r="H36" s="16"/>
      <c r="I36" s="19"/>
      <c r="J36" s="16"/>
      <c r="K36" s="24"/>
      <c r="P36" s="13">
        <v>7.1245000000000003</v>
      </c>
      <c r="Q36" s="13">
        <v>7.8529999999999998</v>
      </c>
      <c r="R36" s="13">
        <v>0.88450000000000006</v>
      </c>
    </row>
    <row r="37" spans="1:19" x14ac:dyDescent="0.2">
      <c r="D37" s="3">
        <v>260816</v>
      </c>
      <c r="E37">
        <v>30</v>
      </c>
      <c r="F37" s="13">
        <v>0.38060155038759691</v>
      </c>
      <c r="G37" s="13">
        <v>0.183821511627907</v>
      </c>
      <c r="H37" s="16"/>
      <c r="I37" s="19"/>
      <c r="J37" s="16"/>
      <c r="K37" s="24"/>
      <c r="M37" s="41"/>
      <c r="N37" s="19"/>
      <c r="O37" s="24"/>
      <c r="P37" s="13">
        <v>7.1974999999999998</v>
      </c>
      <c r="Q37" s="13">
        <v>7.9909999999999997</v>
      </c>
      <c r="R37" s="13">
        <v>0.89149999999999996</v>
      </c>
    </row>
    <row r="38" spans="1:19" x14ac:dyDescent="0.2">
      <c r="D38" s="3">
        <v>260815</v>
      </c>
      <c r="E38">
        <v>40</v>
      </c>
      <c r="F38" s="13">
        <v>0.30329186046511625</v>
      </c>
      <c r="G38" s="13">
        <v>0.1617933139534885</v>
      </c>
      <c r="H38" s="16"/>
      <c r="I38" s="19"/>
      <c r="J38" s="16"/>
      <c r="K38" s="24"/>
      <c r="M38" s="41">
        <v>93.15</v>
      </c>
      <c r="N38" s="19">
        <v>7.8940000000000001</v>
      </c>
      <c r="O38" s="24">
        <v>353</v>
      </c>
      <c r="P38" s="13">
        <v>7.056</v>
      </c>
      <c r="Q38" s="13">
        <v>7.4444999999999997</v>
      </c>
      <c r="R38" s="13">
        <v>0.88749999999999996</v>
      </c>
      <c r="S38" s="3">
        <v>31.593</v>
      </c>
    </row>
    <row r="39" spans="1:19" x14ac:dyDescent="0.2">
      <c r="D39" s="3">
        <v>260814</v>
      </c>
      <c r="E39">
        <v>50</v>
      </c>
      <c r="F39" s="13">
        <v>0.29139806201550378</v>
      </c>
      <c r="G39" s="13">
        <v>0.14332936046511641</v>
      </c>
      <c r="H39" s="16"/>
      <c r="I39" s="19"/>
      <c r="J39" s="16"/>
      <c r="K39" s="24"/>
      <c r="N39" s="24"/>
      <c r="O39" s="41"/>
      <c r="P39" s="13">
        <v>7.1020000000000003</v>
      </c>
      <c r="Q39" s="13">
        <v>7.1955</v>
      </c>
      <c r="R39" s="13">
        <v>0.88700000000000001</v>
      </c>
    </row>
    <row r="40" spans="1:19" x14ac:dyDescent="0.2">
      <c r="D40" s="3">
        <v>260813</v>
      </c>
      <c r="E40">
        <v>75</v>
      </c>
      <c r="F40" s="13">
        <v>0.28545116279069765</v>
      </c>
      <c r="G40" s="13">
        <v>0.2019348837209303</v>
      </c>
      <c r="H40" s="16"/>
      <c r="I40" s="19"/>
      <c r="J40" s="16"/>
      <c r="K40" s="24"/>
      <c r="N40" s="24"/>
      <c r="O40" s="41"/>
      <c r="P40" s="13">
        <v>7.0369999999999999</v>
      </c>
      <c r="Q40" s="13">
        <v>7.12</v>
      </c>
      <c r="R40" s="13">
        <v>0.88200000000000001</v>
      </c>
    </row>
    <row r="41" spans="1:19" x14ac:dyDescent="0.2">
      <c r="D41" s="3">
        <v>260812</v>
      </c>
      <c r="E41">
        <v>100</v>
      </c>
      <c r="F41" s="13">
        <v>0.22598217054263564</v>
      </c>
      <c r="G41" s="13">
        <v>0.13976511627906985</v>
      </c>
      <c r="H41" s="16"/>
      <c r="I41" s="19"/>
      <c r="J41" s="16"/>
      <c r="K41" s="24"/>
      <c r="N41" s="24"/>
      <c r="O41" s="41"/>
      <c r="P41" s="13">
        <v>7.1455000000000002</v>
      </c>
      <c r="Q41" s="13">
        <v>7.0280000000000005</v>
      </c>
      <c r="R41" s="13">
        <v>0.87949999999999995</v>
      </c>
    </row>
    <row r="42" spans="1:19" x14ac:dyDescent="0.2">
      <c r="D42" s="3">
        <v>260811</v>
      </c>
      <c r="E42">
        <v>140</v>
      </c>
      <c r="F42" s="13">
        <v>0.20219457364341087</v>
      </c>
      <c r="G42" s="13">
        <v>0.1329872093023256</v>
      </c>
      <c r="H42" s="16"/>
      <c r="I42" s="19"/>
      <c r="J42" s="16"/>
      <c r="K42" s="24"/>
      <c r="M42" s="24">
        <v>92.05</v>
      </c>
      <c r="N42" s="24">
        <v>7.5220000000000002</v>
      </c>
      <c r="O42" s="41">
        <v>336</v>
      </c>
      <c r="P42" s="13">
        <v>7.431</v>
      </c>
      <c r="Q42" s="13">
        <v>8.1370000000000005</v>
      </c>
      <c r="R42" s="13">
        <v>0.90149999999999997</v>
      </c>
      <c r="S42" s="3">
        <v>32.024000000000001</v>
      </c>
    </row>
    <row r="43" spans="1:19" x14ac:dyDescent="0.2">
      <c r="A43" s="6">
        <v>38083</v>
      </c>
      <c r="B43" s="14">
        <v>164837</v>
      </c>
      <c r="C43" s="1" t="s">
        <v>82</v>
      </c>
      <c r="D43" s="3">
        <v>260830</v>
      </c>
      <c r="E43">
        <v>1</v>
      </c>
      <c r="F43" s="13">
        <v>11.535777364341087</v>
      </c>
      <c r="G43" s="13">
        <v>2.2785809302325593</v>
      </c>
      <c r="H43" s="16">
        <v>668.84202193798455</v>
      </c>
      <c r="I43" s="19">
        <v>196.72796376453482</v>
      </c>
      <c r="J43" s="19">
        <v>537.16058686046506</v>
      </c>
      <c r="K43" s="19">
        <v>109.91564581395343</v>
      </c>
      <c r="L43" s="24">
        <v>97</v>
      </c>
      <c r="M43" s="41">
        <v>109.7</v>
      </c>
      <c r="N43" s="19">
        <v>9.0039999999999996</v>
      </c>
      <c r="O43" s="24">
        <v>402</v>
      </c>
      <c r="P43" s="13">
        <v>1.5925</v>
      </c>
      <c r="Q43" s="13">
        <v>2.665</v>
      </c>
      <c r="R43" s="13">
        <v>0.56999999999999995</v>
      </c>
      <c r="S43" s="3">
        <v>31.606999999999999</v>
      </c>
    </row>
    <row r="44" spans="1:19" x14ac:dyDescent="0.2">
      <c r="D44" s="3">
        <v>260829</v>
      </c>
      <c r="E44">
        <v>5</v>
      </c>
      <c r="F44" s="13">
        <v>12.331348217054263</v>
      </c>
      <c r="G44" s="13">
        <v>2.2531765116279061</v>
      </c>
      <c r="H44" s="16"/>
      <c r="I44" s="19"/>
      <c r="J44" s="16"/>
      <c r="K44" s="19"/>
      <c r="M44" s="41"/>
      <c r="N44" s="19"/>
      <c r="O44" s="24"/>
      <c r="P44" s="13">
        <v>1.3660000000000001</v>
      </c>
      <c r="Q44" s="13">
        <v>2.2105000000000001</v>
      </c>
      <c r="R44" s="13">
        <v>0.50700000000000001</v>
      </c>
    </row>
    <row r="45" spans="1:19" x14ac:dyDescent="0.2">
      <c r="D45" s="3">
        <v>260828</v>
      </c>
      <c r="E45">
        <v>10</v>
      </c>
      <c r="F45" s="13">
        <v>14.121382635658914</v>
      </c>
      <c r="G45" s="13">
        <v>2.5111290697674398</v>
      </c>
      <c r="I45" s="19"/>
      <c r="J45" s="16"/>
      <c r="K45" s="24"/>
      <c r="M45" s="41"/>
      <c r="N45" s="19"/>
      <c r="O45" s="24"/>
      <c r="P45" s="13">
        <v>1.4275</v>
      </c>
      <c r="Q45" s="13">
        <v>2.2974999999999999</v>
      </c>
      <c r="R45" s="13">
        <v>0.59250000000000003</v>
      </c>
    </row>
    <row r="46" spans="1:19" x14ac:dyDescent="0.2">
      <c r="D46" s="3">
        <v>260827</v>
      </c>
      <c r="E46">
        <v>20</v>
      </c>
      <c r="F46" s="13">
        <v>14.121382635658914</v>
      </c>
      <c r="G46" s="13">
        <v>2.5111290697674398</v>
      </c>
      <c r="I46" s="19"/>
      <c r="J46" s="16"/>
      <c r="K46" s="24"/>
      <c r="M46" s="41"/>
      <c r="N46" s="19"/>
      <c r="O46" s="24"/>
      <c r="P46" s="13">
        <v>1.5475000000000001</v>
      </c>
      <c r="Q46" s="13">
        <v>2.5434999999999999</v>
      </c>
      <c r="R46" s="13">
        <v>0.5754999999999999</v>
      </c>
    </row>
    <row r="47" spans="1:19" x14ac:dyDescent="0.2">
      <c r="D47" s="3">
        <v>260826</v>
      </c>
      <c r="E47">
        <v>30</v>
      </c>
      <c r="F47" s="13">
        <v>8.6430103100775195</v>
      </c>
      <c r="G47" s="13">
        <v>2.0466893023255794</v>
      </c>
      <c r="H47" s="16"/>
      <c r="I47" s="19"/>
      <c r="J47" s="16"/>
      <c r="K47" s="24"/>
      <c r="N47" s="24"/>
      <c r="O47" s="41"/>
      <c r="P47" s="13">
        <v>2.7515000000000001</v>
      </c>
      <c r="Q47" s="13">
        <v>2.9864999999999999</v>
      </c>
      <c r="R47" s="13">
        <v>0.63450000000000006</v>
      </c>
    </row>
    <row r="48" spans="1:19" x14ac:dyDescent="0.2">
      <c r="D48" s="3">
        <v>260825</v>
      </c>
      <c r="E48">
        <v>40</v>
      </c>
      <c r="F48" s="13">
        <v>7.4395531782945739</v>
      </c>
      <c r="G48" s="13">
        <v>1.7731165988372082</v>
      </c>
      <c r="H48" s="16"/>
      <c r="I48" s="19"/>
      <c r="J48" s="16"/>
      <c r="K48" s="24"/>
      <c r="M48" s="41">
        <v>105.4</v>
      </c>
      <c r="N48" s="19">
        <v>8.67</v>
      </c>
      <c r="O48" s="24">
        <v>387.5</v>
      </c>
      <c r="P48" s="13">
        <v>2.8774999999999999</v>
      </c>
      <c r="Q48" s="13">
        <v>3.0245000000000002</v>
      </c>
      <c r="R48" s="13">
        <v>0.61550000000000005</v>
      </c>
      <c r="S48" s="3">
        <v>31.745000000000001</v>
      </c>
    </row>
    <row r="49" spans="1:19" x14ac:dyDescent="0.2">
      <c r="D49" s="3">
        <v>260824</v>
      </c>
      <c r="E49">
        <v>50</v>
      </c>
      <c r="F49" s="13">
        <v>7.8224713565891477</v>
      </c>
      <c r="G49" s="13">
        <v>2.1595581976744187</v>
      </c>
      <c r="H49" s="16"/>
      <c r="I49" s="19"/>
      <c r="K49" s="24"/>
      <c r="M49" s="41"/>
      <c r="N49" s="19"/>
      <c r="O49" s="24"/>
      <c r="P49" s="13">
        <v>3.7480000000000002</v>
      </c>
      <c r="Q49" s="13">
        <v>3.871</v>
      </c>
      <c r="R49" s="13">
        <v>0.71599999999999997</v>
      </c>
    </row>
    <row r="50" spans="1:19" x14ac:dyDescent="0.2">
      <c r="D50" s="3">
        <v>260823</v>
      </c>
      <c r="E50">
        <v>75</v>
      </c>
      <c r="F50" s="13">
        <v>0.84875122093023259</v>
      </c>
      <c r="G50" s="13">
        <v>0.90046975290697662</v>
      </c>
      <c r="H50" s="16"/>
      <c r="I50" s="19"/>
      <c r="K50" s="24"/>
      <c r="M50" s="41"/>
      <c r="N50" s="19"/>
      <c r="O50" s="24"/>
      <c r="P50" s="13">
        <v>5.5459999999999994</v>
      </c>
      <c r="Q50" s="13">
        <v>5.5914999999999999</v>
      </c>
      <c r="R50" s="13">
        <v>0.79449999999999998</v>
      </c>
    </row>
    <row r="51" spans="1:19" x14ac:dyDescent="0.2">
      <c r="D51" s="3">
        <v>260822</v>
      </c>
      <c r="E51">
        <v>100</v>
      </c>
      <c r="F51" s="13">
        <v>0.29139806201550394</v>
      </c>
      <c r="G51" s="13">
        <v>0.77647936046511623</v>
      </c>
      <c r="H51" s="16"/>
      <c r="I51" s="19"/>
      <c r="K51" s="24"/>
      <c r="N51" s="24"/>
      <c r="O51" s="41"/>
      <c r="P51" s="13">
        <v>7.1494999999999997</v>
      </c>
      <c r="Q51" s="13">
        <v>6.9379999999999997</v>
      </c>
      <c r="R51" s="13">
        <v>0.86199999999999999</v>
      </c>
    </row>
    <row r="52" spans="1:19" x14ac:dyDescent="0.2">
      <c r="D52" s="3">
        <v>260821</v>
      </c>
      <c r="E52">
        <v>140</v>
      </c>
      <c r="F52" s="13">
        <v>0.16056627906976739</v>
      </c>
      <c r="G52" s="13">
        <v>0.60352587209302322</v>
      </c>
      <c r="H52" s="16"/>
      <c r="I52" s="19"/>
      <c r="K52" s="24"/>
      <c r="M52" s="41">
        <v>72.2</v>
      </c>
      <c r="N52" s="19">
        <v>5.03</v>
      </c>
      <c r="O52" s="24">
        <v>224.5</v>
      </c>
      <c r="P52" s="13">
        <v>13.2745</v>
      </c>
      <c r="Q52" s="13">
        <v>11.827500000000001</v>
      </c>
      <c r="R52" s="13">
        <v>1.1415000000000002</v>
      </c>
      <c r="S52" s="3">
        <v>33.817999999999998</v>
      </c>
    </row>
    <row r="53" spans="1:19" x14ac:dyDescent="0.2">
      <c r="A53" s="6">
        <v>38095</v>
      </c>
      <c r="B53" s="14">
        <v>193700</v>
      </c>
      <c r="C53" s="1" t="s">
        <v>82</v>
      </c>
      <c r="D53" s="34">
        <v>272810</v>
      </c>
      <c r="E53">
        <v>3</v>
      </c>
      <c r="F53" s="51">
        <v>4.1534877819548877</v>
      </c>
      <c r="G53" s="52">
        <v>0.50290249060150394</v>
      </c>
      <c r="H53" s="16">
        <v>95.055788063909787</v>
      </c>
      <c r="I53" s="19">
        <v>84.235133106203008</v>
      </c>
      <c r="J53" s="19">
        <v>76.982302161654133</v>
      </c>
      <c r="K53" s="19">
        <v>21.707320136278195</v>
      </c>
      <c r="L53" s="24">
        <v>109</v>
      </c>
      <c r="P53" s="54">
        <v>0.23799999999999999</v>
      </c>
      <c r="Q53" s="54">
        <v>1.3479999999999999</v>
      </c>
      <c r="R53" s="54">
        <v>0.39549999999999996</v>
      </c>
    </row>
    <row r="54" spans="1:19" x14ac:dyDescent="0.2">
      <c r="D54" s="34">
        <v>272809</v>
      </c>
      <c r="E54">
        <v>10</v>
      </c>
      <c r="F54" s="51">
        <v>3.0671909774436097</v>
      </c>
      <c r="G54" s="52">
        <v>0.64914530075187904</v>
      </c>
      <c r="I54" s="19"/>
      <c r="M54" s="53">
        <v>106.12675186935203</v>
      </c>
      <c r="N54" s="53">
        <v>8.31</v>
      </c>
      <c r="O54" s="53">
        <v>371</v>
      </c>
      <c r="P54" s="54">
        <v>0.26949999999999996</v>
      </c>
      <c r="Q54" s="54">
        <v>1.3445</v>
      </c>
      <c r="R54" s="54">
        <v>0.40949999999999998</v>
      </c>
    </row>
    <row r="55" spans="1:19" x14ac:dyDescent="0.2">
      <c r="D55" s="34">
        <v>272808</v>
      </c>
      <c r="E55">
        <v>20</v>
      </c>
      <c r="F55" s="51">
        <v>1.5635526315789474</v>
      </c>
      <c r="G55" s="52">
        <v>0.37872532894736854</v>
      </c>
      <c r="I55" s="19"/>
      <c r="M55" s="53"/>
      <c r="N55" s="53"/>
      <c r="O55" s="53"/>
      <c r="P55" s="54">
        <v>0.20650000000000002</v>
      </c>
      <c r="Q55" s="54">
        <v>0.91849999999999998</v>
      </c>
      <c r="R55" s="54">
        <v>0.34499999999999997</v>
      </c>
    </row>
    <row r="56" spans="1:19" x14ac:dyDescent="0.2">
      <c r="D56" s="34">
        <v>272807</v>
      </c>
      <c r="E56">
        <v>30</v>
      </c>
      <c r="F56" s="51">
        <v>0.33399586466165415</v>
      </c>
      <c r="G56" s="52">
        <v>0.20329680451127813</v>
      </c>
      <c r="I56" s="19"/>
      <c r="K56" s="24"/>
      <c r="L56" s="3"/>
      <c r="P56" s="54">
        <v>0.74</v>
      </c>
      <c r="Q56" s="54">
        <v>1.258</v>
      </c>
      <c r="R56" s="54">
        <v>0.439</v>
      </c>
    </row>
    <row r="57" spans="1:19" x14ac:dyDescent="0.2">
      <c r="D57" s="34">
        <v>272806</v>
      </c>
      <c r="E57">
        <v>40</v>
      </c>
      <c r="F57" s="51">
        <v>0.29628665413533828</v>
      </c>
      <c r="G57" s="52">
        <v>0.44035502819548894</v>
      </c>
      <c r="I57" s="19"/>
      <c r="K57" s="24"/>
      <c r="M57" s="53"/>
      <c r="N57" s="53"/>
      <c r="O57" s="53"/>
      <c r="P57" s="54">
        <v>3.5409999999999999</v>
      </c>
      <c r="Q57" s="54">
        <v>3.7845</v>
      </c>
      <c r="R57" s="54">
        <v>0.65549999999999997</v>
      </c>
    </row>
    <row r="58" spans="1:19" x14ac:dyDescent="0.2">
      <c r="D58" s="34">
        <v>272805</v>
      </c>
      <c r="E58">
        <v>50</v>
      </c>
      <c r="F58" s="51">
        <v>0.17777199248120301</v>
      </c>
      <c r="G58" s="52">
        <v>0.56863801691729321</v>
      </c>
      <c r="I58" s="19"/>
      <c r="K58" s="24"/>
      <c r="M58" s="53"/>
      <c r="N58" s="53"/>
      <c r="O58" s="53"/>
      <c r="P58" s="54">
        <v>0.42499999999999999</v>
      </c>
      <c r="Q58" s="54">
        <v>0.89400000000000002</v>
      </c>
      <c r="R58" s="54">
        <v>0.48249999999999998</v>
      </c>
    </row>
    <row r="59" spans="1:19" x14ac:dyDescent="0.2">
      <c r="D59" s="34">
        <v>272804</v>
      </c>
      <c r="E59">
        <v>60</v>
      </c>
      <c r="F59" s="51">
        <v>0.19393308270676696</v>
      </c>
      <c r="G59" s="52">
        <v>0.53919431390977457</v>
      </c>
      <c r="I59" s="19"/>
      <c r="K59" s="24"/>
      <c r="M59" s="53"/>
      <c r="N59" s="53"/>
      <c r="O59" s="53"/>
      <c r="P59" s="54">
        <v>0.67599999999999993</v>
      </c>
      <c r="Q59" s="54">
        <v>0.93450000000000011</v>
      </c>
      <c r="R59" s="54">
        <v>0.50900000000000001</v>
      </c>
      <c r="S59" s="51"/>
    </row>
    <row r="60" spans="1:19" x14ac:dyDescent="0.2">
      <c r="D60" s="34">
        <v>272803</v>
      </c>
      <c r="E60">
        <v>80</v>
      </c>
      <c r="F60" s="51">
        <v>0.16161090225563912</v>
      </c>
      <c r="G60" s="52">
        <v>0.81256296992481214</v>
      </c>
      <c r="I60" s="19"/>
      <c r="J60" s="3"/>
      <c r="K60" s="32"/>
      <c r="L60" s="31"/>
      <c r="M60" s="53">
        <v>94.22496463210652</v>
      </c>
      <c r="N60" s="53">
        <v>7.3864999999999998</v>
      </c>
      <c r="O60" s="53">
        <v>330</v>
      </c>
      <c r="P60" s="54">
        <v>1.6105</v>
      </c>
      <c r="Q60" s="54">
        <v>1.2224999999999999</v>
      </c>
      <c r="R60" s="54">
        <v>0.64850000000000008</v>
      </c>
      <c r="S60" s="52">
        <v>32.448999999999998</v>
      </c>
    </row>
    <row r="61" spans="1:19" x14ac:dyDescent="0.2">
      <c r="D61" s="34">
        <v>272802</v>
      </c>
      <c r="E61" s="30">
        <v>100</v>
      </c>
      <c r="F61" s="51">
        <v>0.22086823308270676</v>
      </c>
      <c r="G61" s="52">
        <v>0.70690897556390986</v>
      </c>
      <c r="I61" s="19"/>
      <c r="J61" s="3"/>
      <c r="K61" s="32"/>
      <c r="L61" s="31"/>
      <c r="M61" s="53"/>
      <c r="N61" s="53"/>
      <c r="O61" s="53"/>
      <c r="P61" s="54">
        <v>4.8819999999999997</v>
      </c>
      <c r="Q61" s="54">
        <v>3.8355000000000001</v>
      </c>
      <c r="R61" s="54">
        <v>0.77900000000000003</v>
      </c>
      <c r="S61" s="24"/>
    </row>
    <row r="62" spans="1:19" x14ac:dyDescent="0.2">
      <c r="D62" s="34">
        <v>272801</v>
      </c>
      <c r="E62" s="30">
        <v>140</v>
      </c>
      <c r="F62" s="31"/>
      <c r="G62" s="32"/>
      <c r="I62" s="19"/>
      <c r="K62" s="24"/>
      <c r="M62" s="53">
        <v>64.598461399502895</v>
      </c>
      <c r="N62" s="53">
        <v>4.4019999999999992</v>
      </c>
      <c r="O62" s="53">
        <v>196.5</v>
      </c>
      <c r="P62" s="54">
        <v>14.413</v>
      </c>
      <c r="Q62" s="54">
        <v>13.25</v>
      </c>
      <c r="R62" s="54">
        <v>1.2050000000000001</v>
      </c>
      <c r="S62" s="52">
        <v>33.947000000000003</v>
      </c>
    </row>
    <row r="63" spans="1:19" x14ac:dyDescent="0.2">
      <c r="A63" s="6">
        <v>38101</v>
      </c>
      <c r="B63" s="14">
        <v>13600</v>
      </c>
      <c r="C63" s="1" t="s">
        <v>82</v>
      </c>
      <c r="D63" s="34">
        <v>272993</v>
      </c>
      <c r="E63">
        <v>4</v>
      </c>
      <c r="F63" s="51">
        <v>2.939391353383459</v>
      </c>
      <c r="G63" s="52">
        <v>0.44428195488721767</v>
      </c>
      <c r="H63" s="16">
        <v>198.24204981203007</v>
      </c>
      <c r="I63" s="19">
        <v>113.12215354793233</v>
      </c>
      <c r="J63" s="13">
        <v>154.14701879699251</v>
      </c>
      <c r="K63" s="24">
        <v>39.881910831766916</v>
      </c>
      <c r="L63" s="24">
        <v>115</v>
      </c>
      <c r="P63" s="13">
        <v>6.7000000000000004E-2</v>
      </c>
      <c r="Q63" s="13">
        <v>0.54400000000000004</v>
      </c>
      <c r="R63" s="13">
        <v>0.39949999999999997</v>
      </c>
    </row>
    <row r="64" spans="1:19" x14ac:dyDescent="0.2">
      <c r="D64" s="34">
        <v>272992</v>
      </c>
      <c r="E64">
        <v>10</v>
      </c>
      <c r="F64" s="51">
        <v>4.4729868421052625</v>
      </c>
      <c r="G64" s="52">
        <v>0.68678585526315872</v>
      </c>
      <c r="I64" s="24"/>
      <c r="K64" s="24"/>
      <c r="L64" s="3"/>
      <c r="M64" s="53">
        <v>131.3502392163694</v>
      </c>
      <c r="N64" s="53">
        <v>10.376000000000001</v>
      </c>
      <c r="O64" s="53">
        <v>463</v>
      </c>
      <c r="P64" s="13">
        <v>0.33350000000000002</v>
      </c>
      <c r="Q64" s="13">
        <v>0.8085</v>
      </c>
      <c r="R64" s="13">
        <v>0.43149999999999999</v>
      </c>
    </row>
    <row r="65" spans="1:19" x14ac:dyDescent="0.2">
      <c r="D65" s="34">
        <v>272991</v>
      </c>
      <c r="E65" s="38">
        <v>20</v>
      </c>
      <c r="F65" s="51">
        <v>4.7924859022556392</v>
      </c>
      <c r="G65" s="52">
        <v>0.95273796992481186</v>
      </c>
      <c r="I65" s="19"/>
      <c r="K65" s="24"/>
      <c r="L65" s="3"/>
      <c r="M65" s="53"/>
      <c r="N65" s="53"/>
      <c r="O65" s="53"/>
      <c r="P65" s="13">
        <v>1.369</v>
      </c>
      <c r="Q65" s="13">
        <v>1.0819999999999999</v>
      </c>
      <c r="R65" s="13">
        <v>0.495</v>
      </c>
    </row>
    <row r="66" spans="1:19" x14ac:dyDescent="0.2">
      <c r="D66" s="34">
        <v>272990</v>
      </c>
      <c r="E66">
        <v>30</v>
      </c>
      <c r="F66" s="51">
        <v>2.698989661654136</v>
      </c>
      <c r="G66" s="52">
        <v>0.90789826127819562</v>
      </c>
      <c r="I66" s="19"/>
      <c r="K66" s="24"/>
      <c r="M66" s="53"/>
      <c r="N66" s="53"/>
      <c r="O66" s="53"/>
      <c r="P66" s="13">
        <v>3.8715000000000002</v>
      </c>
      <c r="Q66" s="13">
        <v>2.5125000000000002</v>
      </c>
      <c r="R66" s="13">
        <v>0.70399999999999996</v>
      </c>
    </row>
    <row r="67" spans="1:19" x14ac:dyDescent="0.2">
      <c r="D67" s="34">
        <v>272989</v>
      </c>
      <c r="E67">
        <v>40</v>
      </c>
      <c r="F67" s="51">
        <v>1.8985996240601506</v>
      </c>
      <c r="G67" s="52">
        <v>0.9636195958646615</v>
      </c>
      <c r="I67" s="19"/>
      <c r="K67" s="24"/>
      <c r="M67" s="53"/>
      <c r="N67" s="53"/>
      <c r="O67" s="53"/>
      <c r="P67" s="13">
        <v>4.157</v>
      </c>
      <c r="Q67" s="13">
        <v>2.8780000000000001</v>
      </c>
      <c r="R67" s="13">
        <v>0.67199999999999993</v>
      </c>
    </row>
    <row r="68" spans="1:19" x14ac:dyDescent="0.2">
      <c r="D68" s="34">
        <v>272988</v>
      </c>
      <c r="E68">
        <v>50</v>
      </c>
      <c r="F68" s="51">
        <v>0.93068609022556392</v>
      </c>
      <c r="G68" s="52">
        <v>0.63126879699248128</v>
      </c>
      <c r="I68" s="19"/>
      <c r="K68" s="24"/>
      <c r="M68" s="53"/>
      <c r="N68" s="53"/>
      <c r="O68" s="53"/>
      <c r="P68" s="13">
        <v>4.0705</v>
      </c>
      <c r="Q68" s="13">
        <v>2.9159999999999999</v>
      </c>
      <c r="R68" s="13">
        <v>0.69</v>
      </c>
    </row>
    <row r="69" spans="1:19" x14ac:dyDescent="0.2">
      <c r="D69" s="34">
        <v>272987</v>
      </c>
      <c r="E69">
        <v>60</v>
      </c>
      <c r="F69" s="51">
        <v>1.1354370300751881</v>
      </c>
      <c r="G69" s="52">
        <v>0.79214168233082716</v>
      </c>
      <c r="I69" s="19"/>
      <c r="K69" s="24"/>
      <c r="M69" s="53"/>
      <c r="N69" s="53"/>
      <c r="O69" s="53"/>
      <c r="P69" s="13">
        <v>3.4604999999999997</v>
      </c>
      <c r="Q69" s="13">
        <v>2.04</v>
      </c>
      <c r="R69" s="13">
        <v>0.71399999999999997</v>
      </c>
    </row>
    <row r="70" spans="1:19" x14ac:dyDescent="0.2">
      <c r="D70" s="34">
        <v>272986</v>
      </c>
      <c r="E70">
        <v>80</v>
      </c>
      <c r="F70" s="51">
        <v>0.47405864661654129</v>
      </c>
      <c r="G70" s="52">
        <v>0.97439929511278223</v>
      </c>
      <c r="I70" s="19"/>
      <c r="K70" s="24"/>
      <c r="P70" s="13">
        <v>0.27450000000000002</v>
      </c>
      <c r="Q70" s="13">
        <v>0.53400000000000003</v>
      </c>
      <c r="R70" s="13">
        <v>0.41649999999999998</v>
      </c>
    </row>
    <row r="71" spans="1:19" x14ac:dyDescent="0.2">
      <c r="D71" s="34">
        <v>272985</v>
      </c>
      <c r="E71">
        <v>100</v>
      </c>
      <c r="F71" s="51">
        <v>0.25857744360902257</v>
      </c>
      <c r="G71" s="52">
        <v>0.77427575187969921</v>
      </c>
      <c r="I71" s="19"/>
      <c r="K71" s="24"/>
      <c r="M71" s="41"/>
      <c r="N71" s="19"/>
      <c r="O71" s="41"/>
      <c r="P71" s="13">
        <v>1.3725000000000001</v>
      </c>
      <c r="Q71" s="13">
        <v>0.84750000000000003</v>
      </c>
      <c r="R71" s="13">
        <v>0.49950000000000006</v>
      </c>
    </row>
    <row r="72" spans="1:19" x14ac:dyDescent="0.2">
      <c r="D72" s="34">
        <v>272984</v>
      </c>
      <c r="E72">
        <v>145</v>
      </c>
      <c r="F72" s="31"/>
      <c r="G72" s="32"/>
      <c r="I72" s="19"/>
      <c r="K72" s="24"/>
      <c r="M72" s="53">
        <v>103.28804253656529</v>
      </c>
      <c r="N72" s="53">
        <v>7.5845000000000002</v>
      </c>
      <c r="O72" s="53">
        <v>338.5</v>
      </c>
      <c r="P72" s="13">
        <v>3.8715000000000002</v>
      </c>
      <c r="Q72" s="13">
        <v>3.1945000000000001</v>
      </c>
      <c r="R72" s="13">
        <v>0.70099999999999996</v>
      </c>
      <c r="S72" s="52">
        <v>32.985999999999997</v>
      </c>
    </row>
    <row r="73" spans="1:19" x14ac:dyDescent="0.2">
      <c r="A73" s="6">
        <v>38115</v>
      </c>
      <c r="B73" s="14">
        <v>105600</v>
      </c>
      <c r="C73" s="1" t="s">
        <v>82</v>
      </c>
      <c r="D73" s="24">
        <v>273665</v>
      </c>
      <c r="E73">
        <v>4</v>
      </c>
      <c r="F73" s="51">
        <v>0.20321804511278196</v>
      </c>
      <c r="G73" s="52">
        <v>7.825939849624064E-2</v>
      </c>
      <c r="H73" s="22">
        <v>39.732850563909771</v>
      </c>
      <c r="I73" s="41">
        <v>39.821398731203018</v>
      </c>
      <c r="J73" s="3">
        <v>12.457616541353383</v>
      </c>
      <c r="K73" s="41">
        <v>6.5267065319548898</v>
      </c>
      <c r="L73" s="24">
        <v>129</v>
      </c>
      <c r="P73" s="13">
        <v>0.17649999999999999</v>
      </c>
      <c r="Q73" s="13">
        <v>0.35899999999999999</v>
      </c>
      <c r="R73" s="13">
        <v>0.34799999999999998</v>
      </c>
      <c r="S73" s="52">
        <v>31.221</v>
      </c>
    </row>
    <row r="74" spans="1:19" x14ac:dyDescent="0.2">
      <c r="D74" s="3">
        <v>273664</v>
      </c>
      <c r="E74">
        <v>10</v>
      </c>
      <c r="F74" s="51">
        <v>0.13839849624060149</v>
      </c>
      <c r="G74" s="52">
        <v>7.5603383458646672E-2</v>
      </c>
      <c r="H74" s="3"/>
      <c r="I74" s="41"/>
      <c r="K74" s="24"/>
      <c r="M74" s="53">
        <v>106.56383854284692</v>
      </c>
      <c r="N74" s="53">
        <v>8.1174999999999997</v>
      </c>
      <c r="O74" s="53">
        <v>362.5</v>
      </c>
      <c r="P74" s="13">
        <v>0.14699999999999999</v>
      </c>
      <c r="Q74" s="13">
        <v>0.27500000000000002</v>
      </c>
      <c r="R74" s="13">
        <v>0.33800000000000002</v>
      </c>
      <c r="S74" s="24"/>
    </row>
    <row r="75" spans="1:19" x14ac:dyDescent="0.2">
      <c r="D75" s="24">
        <v>273663</v>
      </c>
      <c r="E75">
        <v>20</v>
      </c>
      <c r="F75" s="51">
        <v>0.13839849624060152</v>
      </c>
      <c r="G75" s="52">
        <v>6.8853383458646611E-2</v>
      </c>
      <c r="I75" s="19"/>
      <c r="K75" s="24"/>
      <c r="M75" s="41"/>
      <c r="N75" s="19"/>
      <c r="O75" s="24"/>
      <c r="P75" s="13">
        <v>0.23299999999999998</v>
      </c>
      <c r="Q75" s="13">
        <v>0.26850000000000002</v>
      </c>
      <c r="R75" s="13">
        <v>0.36799999999999999</v>
      </c>
      <c r="S75" s="52"/>
    </row>
    <row r="76" spans="1:19" x14ac:dyDescent="0.2">
      <c r="D76" s="3">
        <v>273662</v>
      </c>
      <c r="E76">
        <v>30</v>
      </c>
      <c r="F76" s="51">
        <v>0.25857744360902263</v>
      </c>
      <c r="G76" s="52">
        <v>0.20693825187969925</v>
      </c>
      <c r="H76" s="19"/>
      <c r="I76" s="19"/>
      <c r="K76" s="24"/>
      <c r="M76" s="41"/>
      <c r="N76" s="19"/>
      <c r="O76" s="41"/>
      <c r="P76" s="13">
        <v>3.3540000000000001</v>
      </c>
      <c r="Q76" s="13">
        <v>0.61899999999999999</v>
      </c>
      <c r="R76" s="13">
        <v>0.71250000000000002</v>
      </c>
      <c r="S76" s="52"/>
    </row>
    <row r="77" spans="1:19" x14ac:dyDescent="0.2">
      <c r="D77" s="24">
        <v>273661</v>
      </c>
      <c r="E77">
        <v>40</v>
      </c>
      <c r="F77" s="51">
        <v>0.4417364661654134</v>
      </c>
      <c r="G77" s="52">
        <v>0.1546054511278197</v>
      </c>
      <c r="H77" s="19"/>
      <c r="I77" s="19"/>
      <c r="K77" s="24"/>
      <c r="M77" s="53">
        <v>102.6299373292556</v>
      </c>
      <c r="N77" s="53">
        <v>8.2040000000000006</v>
      </c>
      <c r="O77" s="53">
        <v>366.5</v>
      </c>
      <c r="P77" s="13">
        <v>1.2130000000000001</v>
      </c>
      <c r="Q77" s="13">
        <v>0.26450000000000001</v>
      </c>
      <c r="R77" s="13">
        <v>0.51</v>
      </c>
      <c r="S77" s="52">
        <v>31.928000000000001</v>
      </c>
    </row>
    <row r="78" spans="1:19" x14ac:dyDescent="0.2">
      <c r="D78" s="3">
        <v>273660</v>
      </c>
      <c r="E78">
        <v>50</v>
      </c>
      <c r="F78" s="51">
        <v>0.30167368421052632</v>
      </c>
      <c r="G78" s="52">
        <v>0.21375296052631582</v>
      </c>
      <c r="H78" s="19"/>
      <c r="I78" s="19"/>
      <c r="K78" s="24"/>
      <c r="P78" s="13">
        <v>2.6619999999999999</v>
      </c>
      <c r="Q78" s="13">
        <v>0.66349999999999998</v>
      </c>
      <c r="R78" s="13">
        <v>0.65</v>
      </c>
      <c r="S78" s="52"/>
    </row>
    <row r="79" spans="1:19" x14ac:dyDescent="0.2">
      <c r="D79" s="24">
        <v>273659</v>
      </c>
      <c r="E79">
        <v>60</v>
      </c>
      <c r="F79" s="51">
        <v>0.57641221804511256</v>
      </c>
      <c r="G79" s="52">
        <v>0.3358975093984965</v>
      </c>
      <c r="H79" s="19"/>
      <c r="I79" s="19"/>
      <c r="K79" s="24"/>
      <c r="M79" s="41"/>
      <c r="N79" s="19"/>
      <c r="O79" s="24"/>
      <c r="P79" s="13">
        <v>5.7029999999999994</v>
      </c>
      <c r="Q79" s="13">
        <v>1.738</v>
      </c>
      <c r="R79" s="13">
        <v>0.89100000000000001</v>
      </c>
      <c r="S79" s="24"/>
    </row>
    <row r="80" spans="1:19" x14ac:dyDescent="0.2">
      <c r="D80" s="3">
        <v>273658</v>
      </c>
      <c r="E80">
        <v>80</v>
      </c>
      <c r="F80" s="51">
        <v>0.45251052631578947</v>
      </c>
      <c r="G80" s="52">
        <v>0.42787006578947373</v>
      </c>
      <c r="H80" s="19"/>
      <c r="I80" s="19"/>
      <c r="K80" s="24"/>
      <c r="M80" s="41"/>
      <c r="N80" s="19"/>
      <c r="O80" s="24"/>
      <c r="P80" s="13">
        <v>6.2244999999999999</v>
      </c>
      <c r="Q80" s="13">
        <v>2.5960000000000001</v>
      </c>
      <c r="R80" s="13">
        <v>0.90849999999999997</v>
      </c>
      <c r="S80" s="52"/>
    </row>
    <row r="81" spans="1:19" x14ac:dyDescent="0.2">
      <c r="D81" s="24">
        <v>273657</v>
      </c>
      <c r="E81">
        <v>100</v>
      </c>
      <c r="F81" s="51">
        <v>0.23164229323308269</v>
      </c>
      <c r="G81" s="52">
        <v>0.43359234022556398</v>
      </c>
      <c r="H81" s="19"/>
      <c r="I81" s="19"/>
      <c r="K81" s="24"/>
      <c r="M81" s="43"/>
      <c r="N81" s="19"/>
      <c r="O81" s="24"/>
      <c r="P81" s="13">
        <v>6.0754999999999999</v>
      </c>
      <c r="Q81" s="13">
        <v>4.5045000000000002</v>
      </c>
      <c r="R81" s="13">
        <v>0.91650000000000009</v>
      </c>
      <c r="S81" s="52"/>
    </row>
    <row r="82" spans="1:19" x14ac:dyDescent="0.2">
      <c r="D82" s="3">
        <v>273656</v>
      </c>
      <c r="E82">
        <v>144</v>
      </c>
      <c r="F82" s="51">
        <v>5.6060150375939838E-2</v>
      </c>
      <c r="G82" s="52">
        <v>0.28111466165413534</v>
      </c>
      <c r="H82" s="19"/>
      <c r="I82" s="19"/>
      <c r="K82" s="24"/>
      <c r="M82" s="53">
        <v>52.571270601910157</v>
      </c>
      <c r="N82" s="53">
        <v>3.4224999999999999</v>
      </c>
      <c r="O82" s="53">
        <v>152.5</v>
      </c>
      <c r="P82" s="13">
        <v>16.491999999999997</v>
      </c>
      <c r="Q82" s="13">
        <v>15.890500000000001</v>
      </c>
      <c r="R82" s="13">
        <v>1.3109999999999999</v>
      </c>
      <c r="S82" s="52">
        <v>34.607999999999997</v>
      </c>
    </row>
    <row r="83" spans="1:19" x14ac:dyDescent="0.2">
      <c r="A83" s="6">
        <v>38123</v>
      </c>
      <c r="B83" s="14">
        <v>22431</v>
      </c>
      <c r="C83" s="1" t="s">
        <v>82</v>
      </c>
      <c r="D83" s="3">
        <v>277018</v>
      </c>
      <c r="E83">
        <v>1</v>
      </c>
      <c r="H83" s="16">
        <v>18.195460526315788</v>
      </c>
      <c r="I83" s="19">
        <v>21.720463815789479</v>
      </c>
      <c r="J83" s="13">
        <v>13.178077067669172</v>
      </c>
      <c r="K83" s="19">
        <v>4.7720765977443627</v>
      </c>
      <c r="L83" s="24">
        <v>137</v>
      </c>
      <c r="M83" s="53"/>
      <c r="N83" s="53"/>
      <c r="O83" s="53"/>
      <c r="P83" s="19"/>
      <c r="Q83" s="19"/>
      <c r="R83" s="19"/>
    </row>
    <row r="84" spans="1:19" x14ac:dyDescent="0.2">
      <c r="D84" s="3">
        <v>277017</v>
      </c>
      <c r="E84">
        <v>10</v>
      </c>
      <c r="F84" s="16">
        <v>0.35554398496240597</v>
      </c>
      <c r="G84" s="13">
        <v>0.11330103383458651</v>
      </c>
      <c r="I84" s="19"/>
      <c r="K84" s="16"/>
      <c r="M84" s="53"/>
      <c r="N84" s="53"/>
      <c r="O84" s="53"/>
      <c r="P84" s="13">
        <v>0.33</v>
      </c>
      <c r="Q84" s="13">
        <v>0.36149999999999999</v>
      </c>
      <c r="R84" s="13">
        <v>0.111</v>
      </c>
    </row>
    <row r="85" spans="1:19" x14ac:dyDescent="0.2">
      <c r="D85" s="3">
        <v>277016</v>
      </c>
      <c r="E85">
        <v>20</v>
      </c>
      <c r="F85" s="16">
        <v>0.3878661654135338</v>
      </c>
      <c r="G85" s="13">
        <v>5.4413627819548969E-2</v>
      </c>
      <c r="I85" s="19"/>
      <c r="M85" s="53"/>
      <c r="N85" s="53"/>
      <c r="O85" s="53"/>
      <c r="P85" s="13">
        <v>0.377</v>
      </c>
      <c r="Q85" s="13">
        <v>0.3725</v>
      </c>
      <c r="R85" s="13">
        <v>0.21099999999999999</v>
      </c>
    </row>
    <row r="86" spans="1:19" x14ac:dyDescent="0.2">
      <c r="D86" s="3">
        <v>277015</v>
      </c>
      <c r="E86">
        <v>30</v>
      </c>
      <c r="F86" s="16">
        <v>0.23825563909774439</v>
      </c>
      <c r="G86" s="13">
        <v>9.8424812030075179E-2</v>
      </c>
      <c r="I86" s="19"/>
      <c r="M86" s="53"/>
      <c r="N86" s="53"/>
      <c r="O86" s="53"/>
      <c r="P86" s="13">
        <v>0.47249999999999998</v>
      </c>
      <c r="Q86" s="13">
        <v>0.49149999999999999</v>
      </c>
      <c r="R86" s="13">
        <v>1.0225</v>
      </c>
    </row>
    <row r="87" spans="1:19" x14ac:dyDescent="0.2">
      <c r="D87" s="3">
        <v>277014</v>
      </c>
      <c r="E87">
        <v>40</v>
      </c>
      <c r="F87" s="16">
        <v>0.14015037593984961</v>
      </c>
      <c r="G87" s="13">
        <v>0.1076616541353384</v>
      </c>
      <c r="I87" s="19"/>
      <c r="P87" s="13">
        <v>0.56799999999999995</v>
      </c>
      <c r="Q87" s="13">
        <v>0.49199999999999999</v>
      </c>
      <c r="R87" s="13">
        <v>1.0880000000000001</v>
      </c>
    </row>
    <row r="88" spans="1:19" x14ac:dyDescent="0.2">
      <c r="D88" s="3">
        <v>277013</v>
      </c>
      <c r="E88">
        <v>50</v>
      </c>
      <c r="F88" s="16">
        <v>3.6439097744360903E-2</v>
      </c>
      <c r="G88" s="13">
        <v>9.3512030075187991E-2</v>
      </c>
      <c r="I88" s="19"/>
      <c r="M88" s="53"/>
      <c r="N88" s="53"/>
      <c r="O88" s="53"/>
      <c r="P88" s="13">
        <v>2.5649999999999999</v>
      </c>
      <c r="Q88" s="13">
        <v>0.85199999999999998</v>
      </c>
      <c r="R88" s="13">
        <v>5.9210000000000003</v>
      </c>
    </row>
    <row r="89" spans="1:19" x14ac:dyDescent="0.2">
      <c r="D89" s="3">
        <v>277012</v>
      </c>
      <c r="E89">
        <v>60</v>
      </c>
      <c r="F89" s="16">
        <v>5.6060150375939838E-2</v>
      </c>
      <c r="G89" s="13">
        <v>0.1528646616541354</v>
      </c>
      <c r="I89" s="19"/>
      <c r="M89" s="53"/>
      <c r="N89" s="53"/>
      <c r="O89" s="53"/>
      <c r="P89" s="13">
        <v>5.5205000000000002</v>
      </c>
      <c r="Q89" s="13">
        <v>0.91549999999999998</v>
      </c>
      <c r="R89" s="13">
        <v>7.5324999999999998</v>
      </c>
    </row>
    <row r="90" spans="1:19" x14ac:dyDescent="0.2">
      <c r="D90" s="3">
        <v>277011</v>
      </c>
      <c r="E90">
        <v>80</v>
      </c>
      <c r="F90" s="16">
        <v>5.9563909774436083E-2</v>
      </c>
      <c r="G90" s="13">
        <v>0.18098120300751885</v>
      </c>
      <c r="I90" s="19"/>
      <c r="M90" s="53"/>
      <c r="N90" s="53"/>
      <c r="O90" s="53"/>
      <c r="P90" s="13">
        <v>6.0139999999999993</v>
      </c>
      <c r="Q90" s="13">
        <v>1.004</v>
      </c>
      <c r="R90" s="13">
        <v>7.5630000000000006</v>
      </c>
    </row>
    <row r="91" spans="1:19" x14ac:dyDescent="0.2">
      <c r="D91" s="3">
        <v>277010</v>
      </c>
      <c r="E91">
        <v>100</v>
      </c>
      <c r="F91" s="16">
        <v>5.6060150375939852E-2</v>
      </c>
      <c r="G91" s="13">
        <v>0.21136466165413537</v>
      </c>
      <c r="I91" s="19"/>
      <c r="P91" s="13">
        <v>6.2694999999999999</v>
      </c>
      <c r="Q91" s="13">
        <v>0.93100000000000005</v>
      </c>
      <c r="R91" s="13">
        <v>7.5274999999999999</v>
      </c>
    </row>
    <row r="92" spans="1:19" x14ac:dyDescent="0.2">
      <c r="D92" s="3">
        <v>277009</v>
      </c>
      <c r="E92">
        <v>150</v>
      </c>
      <c r="I92" s="19"/>
      <c r="N92" s="24"/>
      <c r="O92" s="41"/>
      <c r="P92" s="13">
        <v>17.6005</v>
      </c>
      <c r="Q92" s="13">
        <v>1.3340000000000001</v>
      </c>
      <c r="R92" s="13">
        <v>16.0625</v>
      </c>
    </row>
    <row r="93" spans="1:19" x14ac:dyDescent="0.2">
      <c r="A93" s="6">
        <v>38135</v>
      </c>
      <c r="B93" s="14">
        <v>132432</v>
      </c>
      <c r="C93" s="1" t="s">
        <v>101</v>
      </c>
      <c r="D93" s="3">
        <v>260831</v>
      </c>
      <c r="E93">
        <v>1</v>
      </c>
      <c r="F93" s="16">
        <v>0.62357232558139541</v>
      </c>
      <c r="G93" s="19">
        <v>0.41917539244186031</v>
      </c>
      <c r="H93" s="16">
        <v>23.781308275193805</v>
      </c>
      <c r="I93" s="19">
        <v>27.941027005813954</v>
      </c>
      <c r="J93" s="19">
        <v>20.462272810077522</v>
      </c>
      <c r="K93" s="19">
        <v>19.498431802325584</v>
      </c>
      <c r="L93" s="24">
        <v>149</v>
      </c>
      <c r="M93" s="44">
        <v>95.598223316171541</v>
      </c>
      <c r="N93" s="13">
        <v>7.04</v>
      </c>
      <c r="O93" s="44">
        <v>314</v>
      </c>
      <c r="P93" s="13">
        <v>9.35E-2</v>
      </c>
      <c r="Q93" s="13">
        <v>0.32650000000000001</v>
      </c>
      <c r="R93" s="13">
        <v>0.316</v>
      </c>
      <c r="S93" s="3">
        <v>31.547999999999998</v>
      </c>
    </row>
    <row r="94" spans="1:19" x14ac:dyDescent="0.2">
      <c r="D94" s="3">
        <v>260832</v>
      </c>
      <c r="E94">
        <v>5</v>
      </c>
      <c r="F94" s="16">
        <v>0.67553668604651174</v>
      </c>
      <c r="G94" s="19">
        <v>0.56570808139534889</v>
      </c>
      <c r="H94" s="16"/>
      <c r="I94" s="19"/>
      <c r="J94" s="19"/>
      <c r="K94" s="24"/>
      <c r="M94" s="41"/>
      <c r="N94" s="16"/>
      <c r="P94" s="13">
        <v>0.11299999999999999</v>
      </c>
      <c r="Q94" s="13">
        <v>0.36249999999999999</v>
      </c>
      <c r="R94" s="13">
        <v>0.32450000000000001</v>
      </c>
    </row>
    <row r="95" spans="1:19" x14ac:dyDescent="0.2">
      <c r="D95" s="3">
        <v>260833</v>
      </c>
      <c r="E95">
        <v>10</v>
      </c>
      <c r="F95" s="16">
        <v>0.71017959302325573</v>
      </c>
      <c r="G95" s="19">
        <v>0.48776154069767452</v>
      </c>
      <c r="H95" s="16"/>
      <c r="I95" s="19"/>
      <c r="J95" s="19"/>
      <c r="K95" s="24"/>
      <c r="M95" s="41"/>
      <c r="N95" s="16"/>
      <c r="P95" s="13">
        <v>4.5999999999999999E-2</v>
      </c>
      <c r="Q95" s="13">
        <v>0.29049999999999998</v>
      </c>
      <c r="R95" s="13">
        <v>0.28400000000000003</v>
      </c>
    </row>
    <row r="96" spans="1:19" x14ac:dyDescent="0.2">
      <c r="D96" s="3">
        <v>260834</v>
      </c>
      <c r="E96">
        <v>20</v>
      </c>
      <c r="F96" s="16">
        <v>0.83142976744186048</v>
      </c>
      <c r="G96" s="19">
        <v>0.74185364825581401</v>
      </c>
      <c r="H96" s="16"/>
      <c r="I96" s="19"/>
      <c r="J96" s="19"/>
      <c r="K96" s="19"/>
      <c r="M96" s="41"/>
      <c r="N96" s="19"/>
      <c r="O96" s="41"/>
      <c r="P96" s="13">
        <v>2.8000000000000001E-2</v>
      </c>
      <c r="Q96" s="13">
        <v>0.3805</v>
      </c>
      <c r="R96" s="13">
        <v>0.32400000000000001</v>
      </c>
    </row>
    <row r="97" spans="1:19" x14ac:dyDescent="0.2">
      <c r="D97" s="3">
        <v>260835</v>
      </c>
      <c r="E97">
        <v>30</v>
      </c>
      <c r="F97" s="16">
        <v>0.13083178294573644</v>
      </c>
      <c r="G97" s="19">
        <v>0.17295348837209301</v>
      </c>
      <c r="H97" s="16"/>
      <c r="I97" s="19"/>
      <c r="J97" s="19"/>
      <c r="K97" s="24"/>
      <c r="M97" s="41"/>
      <c r="N97" s="19"/>
      <c r="O97" s="41"/>
      <c r="P97" s="13">
        <v>3.0570000000000004</v>
      </c>
      <c r="Q97" s="13">
        <v>1.4035</v>
      </c>
      <c r="R97" s="13">
        <v>0.64349999999999996</v>
      </c>
    </row>
    <row r="98" spans="1:19" x14ac:dyDescent="0.2">
      <c r="D98" s="3">
        <v>260836</v>
      </c>
      <c r="E98">
        <v>40</v>
      </c>
      <c r="F98" s="16">
        <v>4.1326511627906987E-2</v>
      </c>
      <c r="G98" s="19">
        <v>0.18201034883720929</v>
      </c>
      <c r="H98" s="16"/>
      <c r="I98" s="19"/>
      <c r="J98" s="19"/>
      <c r="K98" s="24"/>
      <c r="M98" s="44">
        <v>88.535809247082611</v>
      </c>
      <c r="N98" s="13">
        <v>7.2244999999999999</v>
      </c>
      <c r="O98" s="44">
        <v>322.5</v>
      </c>
      <c r="P98" s="13">
        <v>5.2629999999999999</v>
      </c>
      <c r="Q98" s="13">
        <v>2.738</v>
      </c>
      <c r="R98" s="13">
        <v>0.8165</v>
      </c>
      <c r="S98" s="3">
        <v>31.786000000000001</v>
      </c>
    </row>
    <row r="99" spans="1:19" x14ac:dyDescent="0.2">
      <c r="D99" s="3">
        <v>260837</v>
      </c>
      <c r="E99">
        <v>50</v>
      </c>
      <c r="F99" s="16">
        <v>3.7882635658914712E-2</v>
      </c>
      <c r="G99" s="19">
        <v>0.21376656976744191</v>
      </c>
      <c r="H99" s="16"/>
      <c r="I99" s="19"/>
      <c r="J99" s="19"/>
      <c r="K99" s="24"/>
      <c r="M99" s="41"/>
      <c r="N99" s="16"/>
      <c r="P99" s="13">
        <v>5.5455000000000005</v>
      </c>
      <c r="Q99" s="13">
        <v>3.1790000000000003</v>
      </c>
      <c r="R99" s="13">
        <v>0.80449999999999999</v>
      </c>
    </row>
    <row r="100" spans="1:19" x14ac:dyDescent="0.2">
      <c r="D100" s="3">
        <v>260838</v>
      </c>
      <c r="E100">
        <v>80</v>
      </c>
      <c r="F100" s="16">
        <v>4.4770387596899233E-2</v>
      </c>
      <c r="G100" s="19">
        <v>5.2041627906976716E-2</v>
      </c>
      <c r="H100" s="16"/>
      <c r="I100" s="19"/>
      <c r="J100" s="19"/>
      <c r="K100" s="24"/>
      <c r="M100" s="41"/>
      <c r="N100" s="19"/>
      <c r="O100" s="41"/>
      <c r="P100" s="13">
        <v>6.4610000000000003</v>
      </c>
      <c r="Q100" s="13">
        <v>4.1229999999999993</v>
      </c>
      <c r="R100" s="13">
        <v>0.82950000000000002</v>
      </c>
    </row>
    <row r="101" spans="1:19" x14ac:dyDescent="0.2">
      <c r="D101" s="3">
        <v>260839</v>
      </c>
      <c r="E101">
        <v>100</v>
      </c>
      <c r="F101" s="16">
        <v>3.6160697674418617E-2</v>
      </c>
      <c r="G101" s="19">
        <v>7.3595930232558143E-2</v>
      </c>
      <c r="H101" s="16"/>
      <c r="I101" s="19"/>
      <c r="J101" s="19"/>
      <c r="K101" s="24"/>
      <c r="M101" s="41"/>
      <c r="N101" s="19"/>
      <c r="O101" s="41"/>
      <c r="P101" s="13">
        <v>7.2560000000000002</v>
      </c>
      <c r="Q101" s="13">
        <v>5.4104999999999999</v>
      </c>
      <c r="R101" s="13">
        <v>0.88949999999999996</v>
      </c>
    </row>
    <row r="102" spans="1:19" x14ac:dyDescent="0.2">
      <c r="D102" s="3">
        <v>260840</v>
      </c>
      <c r="E102">
        <v>140</v>
      </c>
      <c r="F102" s="16">
        <v>2.7551007751937993E-2</v>
      </c>
      <c r="G102" s="19">
        <v>0.10388023255813954</v>
      </c>
      <c r="H102" s="16"/>
      <c r="I102" s="19"/>
      <c r="J102" s="19"/>
      <c r="K102" s="24"/>
      <c r="M102" s="44">
        <v>68.332922114811765</v>
      </c>
      <c r="N102" s="13">
        <v>4.9064999999999994</v>
      </c>
      <c r="O102" s="44">
        <v>219.5</v>
      </c>
      <c r="P102" s="13">
        <v>12.783000000000001</v>
      </c>
      <c r="Q102" s="13">
        <v>11.366</v>
      </c>
      <c r="R102" s="13">
        <v>1.1054999999999999</v>
      </c>
      <c r="S102" s="3">
        <v>33.500999999999998</v>
      </c>
    </row>
    <row r="103" spans="1:19" x14ac:dyDescent="0.2">
      <c r="A103" s="6">
        <v>38148</v>
      </c>
      <c r="B103" s="14">
        <v>190723</v>
      </c>
      <c r="C103" s="1" t="s">
        <v>82</v>
      </c>
      <c r="D103" s="3">
        <v>278265</v>
      </c>
      <c r="E103">
        <v>2</v>
      </c>
      <c r="F103" s="16">
        <v>0.39844224806201556</v>
      </c>
      <c r="G103" s="13">
        <v>0.36980494186046498</v>
      </c>
      <c r="H103" s="16">
        <v>22.185706395348841</v>
      </c>
      <c r="I103" s="19">
        <v>30.402323110465112</v>
      </c>
      <c r="J103" s="19">
        <v>14.807202131782951</v>
      </c>
      <c r="K103" s="19">
        <v>15.65234520348837</v>
      </c>
      <c r="L103" s="24">
        <v>162</v>
      </c>
      <c r="M103" s="44">
        <v>100.07088750926189</v>
      </c>
      <c r="N103" s="13">
        <v>6.9619999999999997</v>
      </c>
      <c r="O103" s="44">
        <v>311</v>
      </c>
      <c r="P103" s="13">
        <v>7.6999999999999999E-2</v>
      </c>
      <c r="Q103" s="13">
        <v>0.61299999999999999</v>
      </c>
      <c r="R103" s="13">
        <v>0.33850000000000002</v>
      </c>
      <c r="S103" s="3">
        <v>31.097999999999999</v>
      </c>
    </row>
    <row r="104" spans="1:19" x14ac:dyDescent="0.2">
      <c r="D104" s="3">
        <v>278264</v>
      </c>
      <c r="E104">
        <v>10</v>
      </c>
      <c r="F104" s="16">
        <v>0.39249534883720943</v>
      </c>
      <c r="G104" s="13">
        <v>0.45856046511627896</v>
      </c>
      <c r="I104" s="19"/>
      <c r="M104" s="41"/>
      <c r="N104" s="16"/>
      <c r="P104" s="13">
        <v>0.06</v>
      </c>
      <c r="Q104" s="13">
        <v>0.53900000000000003</v>
      </c>
      <c r="R104" s="13">
        <v>0.34450000000000003</v>
      </c>
    </row>
    <row r="105" spans="1:19" x14ac:dyDescent="0.2">
      <c r="D105" s="3">
        <v>278263</v>
      </c>
      <c r="E105">
        <v>20</v>
      </c>
      <c r="F105" s="16">
        <v>0.48764573643410858</v>
      </c>
      <c r="G105" s="13">
        <v>0.54597209302325567</v>
      </c>
      <c r="I105" s="19"/>
      <c r="M105" s="41"/>
      <c r="N105" s="16"/>
      <c r="P105" s="13">
        <v>0.42099999999999999</v>
      </c>
      <c r="Q105" s="13">
        <v>0.71450000000000002</v>
      </c>
      <c r="R105" s="13">
        <v>0.46099999999999997</v>
      </c>
    </row>
    <row r="106" spans="1:19" x14ac:dyDescent="0.2">
      <c r="D106" s="3">
        <v>278262</v>
      </c>
      <c r="E106">
        <v>30</v>
      </c>
      <c r="F106" s="16">
        <v>0.33302635658914725</v>
      </c>
      <c r="G106" s="13">
        <v>0.20795319767441861</v>
      </c>
      <c r="I106" s="19"/>
      <c r="M106" s="44">
        <v>84.930132471402487</v>
      </c>
      <c r="N106" s="13">
        <v>6.8085000000000004</v>
      </c>
      <c r="O106" s="44">
        <v>304</v>
      </c>
      <c r="P106" s="13">
        <v>4.2930000000000001</v>
      </c>
      <c r="Q106" s="13">
        <v>2.6444999999999999</v>
      </c>
      <c r="R106" s="13">
        <v>0.75749999999999995</v>
      </c>
    </row>
    <row r="107" spans="1:19" x14ac:dyDescent="0.2">
      <c r="D107" s="3">
        <v>278261</v>
      </c>
      <c r="E107">
        <v>34</v>
      </c>
      <c r="F107" s="16">
        <v>0.13947697674418602</v>
      </c>
      <c r="G107" s="13">
        <v>0.11612930232558141</v>
      </c>
      <c r="I107" s="19"/>
      <c r="M107" s="41"/>
      <c r="N107" s="16"/>
      <c r="P107" s="13">
        <v>4.9889999999999999</v>
      </c>
      <c r="Q107" s="13">
        <v>3.2755000000000001</v>
      </c>
      <c r="R107" s="13">
        <v>0.76249999999999996</v>
      </c>
    </row>
    <row r="108" spans="1:19" x14ac:dyDescent="0.2">
      <c r="D108" s="3">
        <v>278260</v>
      </c>
      <c r="E108">
        <v>40</v>
      </c>
      <c r="F108" s="16">
        <v>0.13431116279069771</v>
      </c>
      <c r="G108" s="13">
        <v>0.14957738372093024</v>
      </c>
      <c r="I108" s="19"/>
      <c r="M108" s="44"/>
      <c r="N108" s="13"/>
      <c r="O108" s="44"/>
      <c r="P108" s="13">
        <v>5.7645</v>
      </c>
      <c r="Q108" s="13">
        <v>4.1234999999999999</v>
      </c>
      <c r="R108" s="13">
        <v>0.83699999999999997</v>
      </c>
      <c r="S108" s="3">
        <v>31.968</v>
      </c>
    </row>
    <row r="109" spans="1:19" x14ac:dyDescent="0.2">
      <c r="D109" s="3">
        <v>278259</v>
      </c>
      <c r="E109">
        <v>50</v>
      </c>
      <c r="F109" s="16">
        <v>4.1326511627906966E-2</v>
      </c>
      <c r="G109" s="13">
        <v>0.18201034883720935</v>
      </c>
      <c r="I109" s="19"/>
      <c r="M109" s="44">
        <v>79.896624099573032</v>
      </c>
      <c r="N109" s="13">
        <v>6.5430000000000001</v>
      </c>
      <c r="O109" s="44">
        <v>292.5</v>
      </c>
      <c r="P109" s="13">
        <v>7.5730000000000004</v>
      </c>
      <c r="Q109" s="13">
        <v>6.2379999999999995</v>
      </c>
      <c r="R109" s="13">
        <v>0.999</v>
      </c>
    </row>
    <row r="110" spans="1:19" x14ac:dyDescent="0.2">
      <c r="D110" s="3">
        <v>278258</v>
      </c>
      <c r="E110">
        <v>60</v>
      </c>
      <c r="F110" s="16">
        <v>4.3048449612403103E-2</v>
      </c>
      <c r="G110" s="13">
        <v>0.15849348837209304</v>
      </c>
      <c r="I110" s="19"/>
      <c r="M110" s="41"/>
      <c r="N110" s="16"/>
      <c r="P110" s="13">
        <v>7.1914999999999996</v>
      </c>
      <c r="Q110" s="13">
        <v>5.681</v>
      </c>
      <c r="R110" s="13">
        <v>0.89500000000000002</v>
      </c>
    </row>
    <row r="111" spans="1:19" x14ac:dyDescent="0.2">
      <c r="D111" s="3">
        <v>278257</v>
      </c>
      <c r="E111">
        <v>80</v>
      </c>
      <c r="F111" s="16">
        <v>0.15153054263565893</v>
      </c>
      <c r="G111" s="13">
        <v>0.17194377906976738</v>
      </c>
      <c r="I111" s="19"/>
      <c r="M111" s="41"/>
      <c r="N111" s="16"/>
      <c r="P111" s="13">
        <v>5.2350000000000003</v>
      </c>
      <c r="Q111" s="13">
        <v>3.8559999999999999</v>
      </c>
      <c r="R111" s="13">
        <v>0.80699999999999994</v>
      </c>
    </row>
    <row r="112" spans="1:19" x14ac:dyDescent="0.2">
      <c r="D112" s="3">
        <v>278256</v>
      </c>
      <c r="E112">
        <v>145</v>
      </c>
      <c r="F112" s="16">
        <v>1.549744186046511E-2</v>
      </c>
      <c r="G112" s="13">
        <v>0.1528257558139535</v>
      </c>
      <c r="I112" s="19"/>
      <c r="M112" s="44">
        <v>66.282378864083455</v>
      </c>
      <c r="N112" s="13">
        <v>4.6805000000000003</v>
      </c>
      <c r="O112" s="44">
        <v>209.5</v>
      </c>
      <c r="P112" s="13">
        <v>12.395499999999998</v>
      </c>
      <c r="Q112" s="13">
        <v>11.207000000000001</v>
      </c>
      <c r="R112" s="13">
        <v>1.171</v>
      </c>
      <c r="S112" s="3">
        <v>33.658000000000001</v>
      </c>
    </row>
    <row r="113" spans="1:19" x14ac:dyDescent="0.2">
      <c r="A113" s="6">
        <v>38173</v>
      </c>
      <c r="B113" s="14">
        <v>224800</v>
      </c>
      <c r="C113" s="1" t="s">
        <v>112</v>
      </c>
      <c r="D113" s="24">
        <v>263459</v>
      </c>
      <c r="E113">
        <v>1</v>
      </c>
      <c r="F113" s="16">
        <v>0.26361627906976748</v>
      </c>
      <c r="G113" s="13">
        <v>0.11124069767441858</v>
      </c>
      <c r="H113" s="16">
        <v>50.012756782945736</v>
      </c>
      <c r="I113" s="19">
        <v>44.936015581395345</v>
      </c>
      <c r="J113" s="13">
        <v>32.471401162790698</v>
      </c>
      <c r="K113" s="19">
        <v>21.82899823643411</v>
      </c>
      <c r="L113" s="24">
        <v>187</v>
      </c>
      <c r="M113" s="60">
        <v>104.14347980394172</v>
      </c>
      <c r="N113" s="61">
        <v>6.2530000000000001</v>
      </c>
      <c r="O113" s="60">
        <v>279</v>
      </c>
      <c r="P113" s="13">
        <v>0</v>
      </c>
      <c r="Q113" s="13">
        <v>0.56600000000000006</v>
      </c>
      <c r="R113" s="13">
        <v>0.30099999999999999</v>
      </c>
      <c r="S113" s="61">
        <v>31.189</v>
      </c>
    </row>
    <row r="114" spans="1:19" x14ac:dyDescent="0.2">
      <c r="D114" s="24">
        <v>263458</v>
      </c>
      <c r="E114">
        <v>5</v>
      </c>
      <c r="F114" s="16">
        <v>0.28314341085271322</v>
      </c>
      <c r="G114" s="13">
        <v>0.11067769379844958</v>
      </c>
      <c r="I114" s="19"/>
      <c r="P114" s="13">
        <v>0</v>
      </c>
      <c r="Q114" s="13">
        <v>0.41849999999999998</v>
      </c>
      <c r="R114" s="13">
        <v>0.36799999999999999</v>
      </c>
    </row>
    <row r="115" spans="1:19" x14ac:dyDescent="0.2">
      <c r="D115" s="24">
        <v>263457</v>
      </c>
      <c r="E115">
        <v>10</v>
      </c>
      <c r="F115" s="16">
        <v>0.32219767441860464</v>
      </c>
      <c r="G115" s="13">
        <v>0.1829216860465116</v>
      </c>
      <c r="I115" s="19"/>
      <c r="M115" s="60"/>
      <c r="N115" s="61"/>
      <c r="O115" s="60"/>
      <c r="P115" s="13">
        <v>0</v>
      </c>
      <c r="Q115" s="13">
        <v>0.94950000000000001</v>
      </c>
      <c r="R115" s="13">
        <v>0.36399999999999999</v>
      </c>
    </row>
    <row r="116" spans="1:19" x14ac:dyDescent="0.2">
      <c r="D116" s="24">
        <v>263456</v>
      </c>
      <c r="E116">
        <v>20</v>
      </c>
      <c r="F116" s="16">
        <v>0.60733817829457348</v>
      </c>
      <c r="G116" s="13">
        <v>0.32464366279069778</v>
      </c>
      <c r="I116" s="19"/>
      <c r="M116" s="60"/>
      <c r="N116" s="61"/>
      <c r="O116" s="60"/>
      <c r="P116" s="13">
        <v>0</v>
      </c>
      <c r="Q116" s="13">
        <v>0.53300000000000003</v>
      </c>
      <c r="R116" s="13">
        <v>0.3755</v>
      </c>
    </row>
    <row r="117" spans="1:19" x14ac:dyDescent="0.2">
      <c r="D117" s="24">
        <v>263455</v>
      </c>
      <c r="E117">
        <v>30</v>
      </c>
      <c r="F117" s="16">
        <v>0.91968352713178314</v>
      </c>
      <c r="G117" s="13">
        <v>0.60844828488372082</v>
      </c>
      <c r="I117" s="19"/>
      <c r="M117" s="60"/>
      <c r="N117" s="61"/>
      <c r="O117" s="60"/>
      <c r="P117" s="13">
        <v>0</v>
      </c>
      <c r="Q117" s="13">
        <v>0.82499999999999996</v>
      </c>
      <c r="R117" s="13">
        <v>0.45650000000000002</v>
      </c>
    </row>
    <row r="118" spans="1:19" x14ac:dyDescent="0.2">
      <c r="D118" s="24">
        <v>263454</v>
      </c>
      <c r="E118">
        <v>40</v>
      </c>
      <c r="F118" s="16">
        <v>0.97174108527131786</v>
      </c>
      <c r="G118" s="13">
        <v>0.7759766298449613</v>
      </c>
      <c r="I118" s="19"/>
      <c r="M118" s="60">
        <v>99.104749895070796</v>
      </c>
      <c r="N118" s="61">
        <v>7.3514999999999997</v>
      </c>
      <c r="O118" s="60">
        <v>328.5</v>
      </c>
      <c r="P118" s="13">
        <v>0</v>
      </c>
      <c r="Q118" s="13">
        <v>1.2549999999999999</v>
      </c>
      <c r="R118" s="13">
        <v>0.49450000000000005</v>
      </c>
      <c r="S118" s="61">
        <v>32.220999999999997</v>
      </c>
    </row>
    <row r="119" spans="1:19" x14ac:dyDescent="0.2">
      <c r="D119" s="24">
        <v>263453</v>
      </c>
      <c r="E119">
        <v>50</v>
      </c>
      <c r="F119" s="16">
        <v>0.60045930232558131</v>
      </c>
      <c r="G119" s="13">
        <v>0.50692562015503873</v>
      </c>
      <c r="I119" s="19"/>
      <c r="M119" s="60"/>
      <c r="N119" s="61"/>
      <c r="O119" s="60"/>
      <c r="P119" s="13">
        <v>2.7519999999999998</v>
      </c>
      <c r="Q119" s="13">
        <v>2.5585</v>
      </c>
      <c r="R119" s="13">
        <v>0.75950000000000006</v>
      </c>
    </row>
    <row r="120" spans="1:19" x14ac:dyDescent="0.2">
      <c r="D120" s="24">
        <v>263452</v>
      </c>
      <c r="E120">
        <v>75</v>
      </c>
      <c r="F120" s="16">
        <v>0.26849806201550386</v>
      </c>
      <c r="G120" s="13">
        <v>0.28445168604651155</v>
      </c>
      <c r="I120" s="19"/>
      <c r="M120" s="60"/>
      <c r="N120" s="61"/>
      <c r="O120" s="60"/>
      <c r="P120" s="13">
        <v>6.016</v>
      </c>
      <c r="Q120" s="13">
        <v>4.8525</v>
      </c>
      <c r="R120" s="13">
        <v>0.95399999999999996</v>
      </c>
    </row>
    <row r="121" spans="1:19" x14ac:dyDescent="0.2">
      <c r="D121" s="24">
        <v>263451</v>
      </c>
      <c r="E121">
        <v>100</v>
      </c>
      <c r="F121" s="16">
        <v>8.3079069767441838E-2</v>
      </c>
      <c r="G121" s="13">
        <v>0.20608113953488374</v>
      </c>
      <c r="I121" s="19"/>
      <c r="M121" s="60"/>
      <c r="N121" s="61"/>
      <c r="O121" s="60"/>
      <c r="P121" s="13">
        <v>9.2919999999999998</v>
      </c>
      <c r="Q121" s="13">
        <v>8.9385000000000012</v>
      </c>
      <c r="R121" s="13">
        <v>1.0680000000000001</v>
      </c>
    </row>
    <row r="122" spans="1:19" x14ac:dyDescent="0.2">
      <c r="D122" s="24">
        <v>263450</v>
      </c>
      <c r="E122">
        <v>170</v>
      </c>
      <c r="F122" s="16">
        <v>3.1154651162790696E-2</v>
      </c>
      <c r="G122" s="13">
        <v>0.14807589534883719</v>
      </c>
      <c r="H122" s="16"/>
      <c r="I122" s="19"/>
      <c r="M122" s="60">
        <v>60.606488402414186</v>
      </c>
      <c r="N122" s="61">
        <v>4.1839999999999993</v>
      </c>
      <c r="O122" s="60">
        <v>187</v>
      </c>
      <c r="P122" s="13">
        <v>15.090999999999999</v>
      </c>
      <c r="Q122" s="13">
        <v>14.4535</v>
      </c>
      <c r="R122" s="13">
        <v>1.3145</v>
      </c>
      <c r="S122" s="61">
        <v>33.902000000000001</v>
      </c>
    </row>
    <row r="123" spans="1:19" x14ac:dyDescent="0.2">
      <c r="A123" s="6">
        <v>38186</v>
      </c>
      <c r="B123" s="14">
        <v>22204</v>
      </c>
      <c r="C123" s="1" t="s">
        <v>112</v>
      </c>
      <c r="D123" s="3">
        <v>257822</v>
      </c>
      <c r="E123">
        <v>1</v>
      </c>
      <c r="F123" s="16">
        <v>0.25873449612403104</v>
      </c>
      <c r="G123" s="13">
        <v>5.6140503875968917E-2</v>
      </c>
      <c r="H123" s="16">
        <v>78.334531492248075</v>
      </c>
      <c r="I123" s="19">
        <v>45.540585382751949</v>
      </c>
      <c r="J123" s="13">
        <v>49.098088178294574</v>
      </c>
      <c r="K123" s="19">
        <v>22.982810571705432</v>
      </c>
      <c r="L123" s="24">
        <v>200</v>
      </c>
      <c r="M123" s="64">
        <v>123.5806106400729</v>
      </c>
      <c r="N123" s="65">
        <v>7.3439999999999994</v>
      </c>
      <c r="O123" s="64">
        <v>328</v>
      </c>
      <c r="P123" s="13">
        <v>4.3499999999999997E-2</v>
      </c>
      <c r="Q123" s="13">
        <v>1.0065</v>
      </c>
      <c r="R123" s="13">
        <v>0.29649999999999999</v>
      </c>
      <c r="S123" s="13">
        <v>30.885999999999999</v>
      </c>
    </row>
    <row r="124" spans="1:19" x14ac:dyDescent="0.2">
      <c r="D124" s="3">
        <v>257821</v>
      </c>
      <c r="E124">
        <v>5</v>
      </c>
      <c r="F124" s="16">
        <v>0.25385271317829455</v>
      </c>
      <c r="G124" s="13">
        <v>8.6212286821705439E-2</v>
      </c>
      <c r="I124" s="19"/>
      <c r="J124" s="22"/>
      <c r="K124" s="24"/>
      <c r="M124" s="66"/>
      <c r="N124" s="66"/>
      <c r="O124" s="64"/>
      <c r="P124" s="13">
        <v>0.05</v>
      </c>
      <c r="Q124" s="13">
        <v>0.98599999999999999</v>
      </c>
      <c r="R124" s="13">
        <v>0.25</v>
      </c>
    </row>
    <row r="125" spans="1:19" x14ac:dyDescent="0.2">
      <c r="D125" s="3">
        <v>257820</v>
      </c>
      <c r="E125">
        <v>10</v>
      </c>
      <c r="F125" s="16">
        <v>0.25385271317829461</v>
      </c>
      <c r="G125" s="13">
        <v>7.3617286821705374E-2</v>
      </c>
      <c r="I125" s="19"/>
      <c r="J125" s="16"/>
      <c r="K125" s="24"/>
      <c r="M125" s="64"/>
      <c r="N125" s="65"/>
      <c r="O125" s="64"/>
      <c r="P125" s="13">
        <v>3.5000000000000003E-2</v>
      </c>
      <c r="Q125" s="13">
        <v>0.96599999999999997</v>
      </c>
      <c r="R125" s="13">
        <v>0.24</v>
      </c>
    </row>
    <row r="126" spans="1:19" x14ac:dyDescent="0.2">
      <c r="D126" s="3">
        <v>257819</v>
      </c>
      <c r="E126">
        <v>20</v>
      </c>
      <c r="F126" s="16">
        <v>0.64927713178294555</v>
      </c>
      <c r="G126" s="13">
        <v>0.30164536821705434</v>
      </c>
      <c r="I126" s="19"/>
      <c r="J126" s="16"/>
      <c r="K126" s="24"/>
      <c r="M126" s="64"/>
      <c r="N126" s="65"/>
      <c r="O126" s="64"/>
      <c r="P126" s="13">
        <v>5.3999999999999999E-2</v>
      </c>
      <c r="Q126" s="13">
        <v>0.76849999999999996</v>
      </c>
      <c r="R126" s="13">
        <v>0.35450000000000004</v>
      </c>
    </row>
    <row r="127" spans="1:19" x14ac:dyDescent="0.2">
      <c r="D127" s="3">
        <v>257818</v>
      </c>
      <c r="E127">
        <v>30</v>
      </c>
      <c r="F127" s="16">
        <v>1.3014389534883719</v>
      </c>
      <c r="G127" s="13">
        <v>0.66841904651162831</v>
      </c>
      <c r="I127" s="19"/>
      <c r="J127" s="16"/>
      <c r="K127" s="24"/>
      <c r="M127" s="66"/>
      <c r="N127" s="66"/>
      <c r="O127" s="64"/>
      <c r="P127" s="13">
        <v>0.27100000000000002</v>
      </c>
      <c r="Q127" s="13">
        <v>0.69399999999999995</v>
      </c>
      <c r="R127" s="13">
        <v>0.40900000000000003</v>
      </c>
    </row>
    <row r="128" spans="1:19" x14ac:dyDescent="0.2">
      <c r="D128" s="3">
        <v>257817</v>
      </c>
      <c r="E128">
        <v>40</v>
      </c>
      <c r="F128" s="16">
        <v>1.7178994186046512</v>
      </c>
      <c r="G128" s="13">
        <v>0.76680783139534903</v>
      </c>
      <c r="I128" s="19"/>
      <c r="J128" s="16"/>
      <c r="K128" s="24"/>
      <c r="M128" s="64">
        <v>125.14796472227157</v>
      </c>
      <c r="N128" s="65">
        <v>9.1539999999999999</v>
      </c>
      <c r="O128" s="64">
        <v>409</v>
      </c>
      <c r="P128" s="13">
        <v>4.0499999999999994E-2</v>
      </c>
      <c r="Q128" s="13">
        <v>0.7004999999999999</v>
      </c>
      <c r="R128" s="13">
        <v>0.38600000000000001</v>
      </c>
      <c r="S128" s="13">
        <v>32.204000000000001</v>
      </c>
    </row>
    <row r="129" spans="1:19" x14ac:dyDescent="0.2">
      <c r="D129" s="3">
        <v>257816</v>
      </c>
      <c r="E129">
        <v>50</v>
      </c>
      <c r="F129" s="16">
        <v>1.7178994186046515</v>
      </c>
      <c r="G129" s="13">
        <v>0.90111633139534897</v>
      </c>
      <c r="I129" s="19"/>
      <c r="J129" s="16"/>
      <c r="K129" s="24"/>
      <c r="M129" s="64"/>
      <c r="N129" s="65"/>
      <c r="O129" s="64"/>
      <c r="P129" s="13">
        <v>3.4000000000000002E-2</v>
      </c>
      <c r="Q129" s="13">
        <v>1.3895</v>
      </c>
      <c r="R129" s="13">
        <v>0.46250000000000002</v>
      </c>
    </row>
    <row r="130" spans="1:19" x14ac:dyDescent="0.2">
      <c r="D130" s="3">
        <v>257815</v>
      </c>
      <c r="E130">
        <v>75</v>
      </c>
      <c r="F130" s="16">
        <v>0.20077441860465114</v>
      </c>
      <c r="G130" s="13">
        <v>0.19665508139534882</v>
      </c>
      <c r="I130" s="19"/>
      <c r="J130" s="16"/>
      <c r="K130" s="24"/>
      <c r="M130" s="64"/>
      <c r="N130" s="65"/>
      <c r="O130" s="64"/>
      <c r="P130" s="13">
        <v>6.0910000000000002</v>
      </c>
      <c r="Q130" s="13">
        <v>5.4024999999999999</v>
      </c>
      <c r="R130" s="13">
        <v>0.81800000000000006</v>
      </c>
    </row>
    <row r="131" spans="1:19" x14ac:dyDescent="0.2">
      <c r="D131" s="3">
        <v>257814</v>
      </c>
      <c r="E131">
        <v>100</v>
      </c>
      <c r="F131" s="16">
        <v>7.2694186046511636E-2</v>
      </c>
      <c r="G131" s="13">
        <v>0.14611531395348837</v>
      </c>
      <c r="I131" s="19"/>
      <c r="J131" s="16"/>
      <c r="K131" s="24"/>
      <c r="M131" s="64"/>
      <c r="N131" s="65"/>
      <c r="O131" s="64"/>
      <c r="P131" s="13">
        <v>9.9250000000000007</v>
      </c>
      <c r="Q131" s="13">
        <v>9.0470000000000006</v>
      </c>
      <c r="R131" s="13">
        <v>1.012</v>
      </c>
    </row>
    <row r="132" spans="1:19" x14ac:dyDescent="0.2">
      <c r="D132" s="3">
        <v>257813</v>
      </c>
      <c r="E132">
        <v>140</v>
      </c>
      <c r="F132" s="16">
        <v>1.9038953488372104E-2</v>
      </c>
      <c r="G132" s="13">
        <v>8.143479651162791E-2</v>
      </c>
      <c r="I132" s="19"/>
      <c r="J132" s="16"/>
      <c r="K132" s="24"/>
      <c r="M132" s="64">
        <v>72.584242718893506</v>
      </c>
      <c r="N132" s="65">
        <v>5.0549999999999997</v>
      </c>
      <c r="O132" s="64">
        <v>226</v>
      </c>
      <c r="P132" s="13">
        <v>15.2965</v>
      </c>
      <c r="Q132" s="13">
        <v>14.832999999999998</v>
      </c>
      <c r="R132" s="13">
        <v>1.2524999999999999</v>
      </c>
      <c r="S132" s="13">
        <v>33.783000000000001</v>
      </c>
    </row>
    <row r="133" spans="1:19" x14ac:dyDescent="0.2">
      <c r="A133" s="6">
        <v>38198</v>
      </c>
      <c r="B133" s="14">
        <v>230733</v>
      </c>
      <c r="C133" s="1" t="s">
        <v>112</v>
      </c>
      <c r="D133" s="3">
        <v>269080</v>
      </c>
      <c r="E133">
        <v>1</v>
      </c>
      <c r="F133" s="16">
        <v>1.0758562015503876</v>
      </c>
      <c r="G133" s="13">
        <v>0.31199829844961235</v>
      </c>
      <c r="H133" s="16">
        <v>59.231071899224816</v>
      </c>
      <c r="I133" s="19">
        <v>40.213838350775198</v>
      </c>
      <c r="J133" s="13">
        <v>45.836679941860467</v>
      </c>
      <c r="K133" s="19">
        <v>25.268478433139535</v>
      </c>
      <c r="L133" s="24">
        <v>212</v>
      </c>
      <c r="M133" s="44">
        <v>103.41376942352775</v>
      </c>
      <c r="N133" s="13">
        <v>5.6150000000000002</v>
      </c>
      <c r="O133" s="44">
        <v>251</v>
      </c>
      <c r="P133" s="13">
        <v>7.85E-2</v>
      </c>
      <c r="Q133" s="13">
        <v>0.48949999999999999</v>
      </c>
      <c r="R133" s="13">
        <v>0.20400000000000001</v>
      </c>
      <c r="S133" s="13">
        <v>31.378</v>
      </c>
    </row>
    <row r="134" spans="1:19" x14ac:dyDescent="0.2">
      <c r="D134" s="3">
        <v>269079</v>
      </c>
      <c r="E134">
        <v>5</v>
      </c>
      <c r="F134" s="16">
        <v>1.1105612403100775</v>
      </c>
      <c r="G134" s="13">
        <v>0.32206275968992215</v>
      </c>
      <c r="I134" s="19"/>
      <c r="J134" s="16"/>
      <c r="K134" s="24"/>
      <c r="P134" s="13">
        <v>6.6500000000000004E-2</v>
      </c>
      <c r="Q134" s="13">
        <v>0.89649999999999996</v>
      </c>
      <c r="R134" s="13">
        <v>0.19400000000000001</v>
      </c>
    </row>
    <row r="135" spans="1:19" x14ac:dyDescent="0.2">
      <c r="D135" s="3">
        <v>269078</v>
      </c>
      <c r="E135">
        <v>10</v>
      </c>
      <c r="F135" s="16">
        <v>1.1973238372093025</v>
      </c>
      <c r="G135" s="13">
        <v>0.48153241279069781</v>
      </c>
      <c r="I135" s="19"/>
      <c r="J135" s="16"/>
      <c r="K135" s="24"/>
      <c r="M135" s="44"/>
      <c r="N135" s="13"/>
      <c r="O135" s="44"/>
      <c r="P135" s="13">
        <v>6.6000000000000003E-2</v>
      </c>
      <c r="Q135" s="13">
        <v>0.51249999999999996</v>
      </c>
      <c r="R135" s="13">
        <v>0.214</v>
      </c>
      <c r="S135" s="13"/>
    </row>
    <row r="136" spans="1:19" x14ac:dyDescent="0.2">
      <c r="D136" s="3">
        <v>269077</v>
      </c>
      <c r="E136">
        <v>20</v>
      </c>
      <c r="F136" s="16">
        <v>0.91968352713178292</v>
      </c>
      <c r="G136" s="13">
        <v>0.5129404728682172</v>
      </c>
      <c r="I136" s="19"/>
      <c r="J136" s="16"/>
      <c r="K136" s="24"/>
      <c r="M136" s="44"/>
      <c r="N136" s="13"/>
      <c r="O136" s="44"/>
      <c r="P136" s="13">
        <v>0.02</v>
      </c>
      <c r="Q136" s="13">
        <v>0.48099999999999998</v>
      </c>
      <c r="R136" s="13">
        <v>0.307</v>
      </c>
      <c r="S136" s="13"/>
    </row>
    <row r="137" spans="1:19" x14ac:dyDescent="0.2">
      <c r="D137" s="3">
        <v>269076</v>
      </c>
      <c r="E137">
        <v>30</v>
      </c>
      <c r="F137" s="16">
        <v>0.79821589147286831</v>
      </c>
      <c r="G137" s="13">
        <v>0.45533010852713179</v>
      </c>
      <c r="I137" s="19"/>
      <c r="J137" s="16"/>
      <c r="K137" s="24"/>
      <c r="P137" s="13">
        <v>5.2999999999999999E-2</v>
      </c>
      <c r="Q137" s="13">
        <v>0.67249999999999999</v>
      </c>
      <c r="R137" s="13">
        <v>0.38800000000000001</v>
      </c>
    </row>
    <row r="138" spans="1:19" x14ac:dyDescent="0.2">
      <c r="D138" s="3">
        <v>269075</v>
      </c>
      <c r="E138">
        <v>40</v>
      </c>
      <c r="F138" s="16">
        <v>0.86762596899224809</v>
      </c>
      <c r="G138" s="13">
        <v>0.67692178100775191</v>
      </c>
      <c r="I138" s="19"/>
      <c r="J138" s="16"/>
      <c r="K138" s="24"/>
      <c r="M138" s="44">
        <v>101.58681356084057</v>
      </c>
      <c r="N138" s="13">
        <v>7.6619999999999999</v>
      </c>
      <c r="O138" s="44">
        <v>342.5</v>
      </c>
      <c r="P138" s="13">
        <v>0.39450000000000002</v>
      </c>
      <c r="Q138" s="13">
        <v>1.1859999999999999</v>
      </c>
      <c r="R138" s="13">
        <v>0.51200000000000001</v>
      </c>
      <c r="S138" s="13">
        <v>32.366999999999997</v>
      </c>
    </row>
    <row r="139" spans="1:19" x14ac:dyDescent="0.2">
      <c r="D139" s="3">
        <v>269074</v>
      </c>
      <c r="E139">
        <v>50</v>
      </c>
      <c r="F139" s="16">
        <v>0.55528062015503865</v>
      </c>
      <c r="G139" s="13">
        <v>0.56395687984496123</v>
      </c>
      <c r="I139" s="19"/>
      <c r="J139" s="16"/>
      <c r="K139" s="24"/>
      <c r="M139" s="44"/>
      <c r="N139" s="13"/>
      <c r="O139" s="44"/>
      <c r="P139" s="13">
        <v>3.7155</v>
      </c>
      <c r="Q139" s="13">
        <v>2.5060000000000002</v>
      </c>
      <c r="R139" s="13">
        <v>0.70699999999999996</v>
      </c>
      <c r="S139" s="13"/>
    </row>
    <row r="140" spans="1:19" x14ac:dyDescent="0.2">
      <c r="D140" s="3">
        <v>269073</v>
      </c>
      <c r="E140">
        <v>75</v>
      </c>
      <c r="F140" s="16">
        <v>0.20015310077519377</v>
      </c>
      <c r="G140" s="13">
        <v>0.15880439922480633</v>
      </c>
      <c r="I140" s="19"/>
      <c r="J140" s="16"/>
      <c r="K140" s="24"/>
      <c r="M140" s="44"/>
      <c r="N140" s="13"/>
      <c r="O140" s="44"/>
      <c r="P140" s="13">
        <v>7.6405000000000003</v>
      </c>
      <c r="Q140" s="13">
        <v>5.5235000000000003</v>
      </c>
      <c r="R140" s="13">
        <v>0.89900000000000002</v>
      </c>
      <c r="S140" s="13"/>
    </row>
    <row r="141" spans="1:19" x14ac:dyDescent="0.2">
      <c r="D141" s="3">
        <v>269072</v>
      </c>
      <c r="E141">
        <v>100</v>
      </c>
      <c r="F141" s="16">
        <v>3.2885465116279072E-2</v>
      </c>
      <c r="G141" s="13">
        <v>7.2053784883720912E-2</v>
      </c>
      <c r="I141" s="19"/>
      <c r="J141" s="16"/>
      <c r="K141" s="24"/>
      <c r="M141" s="44"/>
      <c r="N141" s="13"/>
      <c r="O141" s="44"/>
      <c r="P141" s="13">
        <v>11.5685</v>
      </c>
      <c r="Q141" s="13">
        <v>9.1814999999999998</v>
      </c>
      <c r="R141" s="13">
        <v>1.0665</v>
      </c>
      <c r="S141" s="13"/>
    </row>
    <row r="142" spans="1:19" x14ac:dyDescent="0.2">
      <c r="D142" s="3">
        <v>269071</v>
      </c>
      <c r="E142">
        <v>150</v>
      </c>
      <c r="F142" s="16">
        <v>1.9038953488372094E-2</v>
      </c>
      <c r="G142" s="13">
        <v>7.9202046511627905E-2</v>
      </c>
      <c r="I142" s="19"/>
      <c r="J142" s="16"/>
      <c r="K142" s="24"/>
      <c r="M142" s="44">
        <v>61.84794269000264</v>
      </c>
      <c r="N142" s="13">
        <v>4.2955000000000005</v>
      </c>
      <c r="O142" s="44">
        <v>192</v>
      </c>
      <c r="P142" s="13">
        <v>15.244999999999999</v>
      </c>
      <c r="Q142" s="13">
        <v>15.826499999999999</v>
      </c>
      <c r="R142" s="13">
        <v>1.3759999999999999</v>
      </c>
      <c r="S142" s="13">
        <v>33.863999999999997</v>
      </c>
    </row>
    <row r="143" spans="1:19" x14ac:dyDescent="0.2">
      <c r="A143" s="6">
        <v>38217</v>
      </c>
      <c r="B143" s="14">
        <v>130417</v>
      </c>
      <c r="C143" s="1" t="s">
        <v>114</v>
      </c>
      <c r="D143" s="3">
        <v>260841</v>
      </c>
      <c r="E143">
        <v>1</v>
      </c>
      <c r="F143" s="16">
        <v>0.45791124031007746</v>
      </c>
      <c r="G143" s="13">
        <v>0.16062470930232564</v>
      </c>
      <c r="H143" s="16">
        <v>44.040017393410857</v>
      </c>
      <c r="I143" s="19">
        <v>40.676543677325583</v>
      </c>
      <c r="J143" s="19">
        <v>33.616378972868219</v>
      </c>
      <c r="K143" s="19">
        <v>23.576812936046508</v>
      </c>
      <c r="L143" s="24">
        <v>231</v>
      </c>
      <c r="M143" s="44">
        <v>101.77178655587944</v>
      </c>
      <c r="N143" s="13">
        <v>5.5949999999999998</v>
      </c>
      <c r="O143" s="44">
        <v>250</v>
      </c>
      <c r="P143" s="13">
        <v>0.17249999999999999</v>
      </c>
      <c r="Q143" s="13">
        <v>0.64500000000000002</v>
      </c>
      <c r="R143" s="13">
        <v>0.13500000000000001</v>
      </c>
      <c r="S143" s="3">
        <v>31.03</v>
      </c>
    </row>
    <row r="144" spans="1:19" x14ac:dyDescent="0.2">
      <c r="D144" s="3">
        <v>260842</v>
      </c>
      <c r="E144">
        <v>5</v>
      </c>
      <c r="F144" s="16">
        <v>0.46980503875969004</v>
      </c>
      <c r="G144" s="13">
        <v>0.19416366279069741</v>
      </c>
      <c r="H144" s="16"/>
      <c r="I144" s="19"/>
      <c r="J144" s="19"/>
      <c r="K144" s="24"/>
      <c r="M144" s="41"/>
      <c r="N144" s="16"/>
      <c r="P144" s="13">
        <v>7.1999999999999995E-2</v>
      </c>
      <c r="Q144" s="13">
        <v>0.89749999999999996</v>
      </c>
      <c r="R144" s="13">
        <v>0.11699999999999999</v>
      </c>
    </row>
    <row r="145" spans="1:19" x14ac:dyDescent="0.2">
      <c r="D145" s="3">
        <v>260843</v>
      </c>
      <c r="E145">
        <v>10</v>
      </c>
      <c r="F145" s="16">
        <v>0.46980503875969004</v>
      </c>
      <c r="G145" s="13">
        <v>0.19416366279069741</v>
      </c>
      <c r="H145" s="16"/>
      <c r="I145" s="19"/>
      <c r="J145" s="19"/>
      <c r="K145" s="24"/>
      <c r="M145" s="41"/>
      <c r="N145" s="16"/>
      <c r="P145" s="13">
        <v>6.8500000000000005E-2</v>
      </c>
      <c r="Q145" s="13">
        <v>0.56699999999999995</v>
      </c>
      <c r="R145" s="13">
        <v>0.1115</v>
      </c>
    </row>
    <row r="146" spans="1:19" x14ac:dyDescent="0.2">
      <c r="D146" s="3">
        <v>260844</v>
      </c>
      <c r="E146">
        <v>20</v>
      </c>
      <c r="F146" s="16">
        <v>0.85040658914728673</v>
      </c>
      <c r="G146" s="13">
        <v>0.40813517441860458</v>
      </c>
      <c r="H146" s="16"/>
      <c r="I146" s="19"/>
      <c r="J146" s="19"/>
      <c r="K146" s="24"/>
      <c r="M146" s="41"/>
      <c r="N146" s="19"/>
      <c r="O146" s="41"/>
      <c r="P146" s="13">
        <v>5.3000000000000005E-2</v>
      </c>
      <c r="Q146" s="13">
        <v>0.78849999999999998</v>
      </c>
      <c r="R146" s="13">
        <v>0.26950000000000002</v>
      </c>
    </row>
    <row r="147" spans="1:19" x14ac:dyDescent="0.2">
      <c r="D147" s="3">
        <v>260845</v>
      </c>
      <c r="E147">
        <v>30</v>
      </c>
      <c r="F147" s="16">
        <v>0.90071558139534891</v>
      </c>
      <c r="G147" s="13">
        <v>0.76159556686046526</v>
      </c>
      <c r="H147" s="16"/>
      <c r="I147" s="19"/>
      <c r="J147" s="19"/>
      <c r="K147" s="24"/>
      <c r="M147" s="41"/>
      <c r="N147" s="19"/>
      <c r="O147" s="41"/>
      <c r="P147" s="13">
        <v>5.8000000000000003E-2</v>
      </c>
      <c r="Q147" s="13">
        <v>0.87250000000000005</v>
      </c>
      <c r="R147" s="13">
        <v>0.36599999999999999</v>
      </c>
    </row>
    <row r="148" spans="1:19" x14ac:dyDescent="0.2">
      <c r="D148" s="3">
        <v>260846</v>
      </c>
      <c r="E148">
        <v>40</v>
      </c>
      <c r="F148" s="16">
        <v>0.60625087209302331</v>
      </c>
      <c r="G148" s="13">
        <v>0.61182928779069767</v>
      </c>
      <c r="H148" s="16"/>
      <c r="I148" s="19"/>
      <c r="J148" s="19"/>
      <c r="K148" s="24"/>
      <c r="M148" s="44">
        <v>86.305586617264197</v>
      </c>
      <c r="N148" s="13">
        <v>6.3665000000000003</v>
      </c>
      <c r="O148" s="44">
        <v>284.5</v>
      </c>
      <c r="P148" s="13">
        <v>0.82800000000000007</v>
      </c>
      <c r="Q148" s="13">
        <v>2.2365000000000004</v>
      </c>
      <c r="R148" s="13">
        <v>0.57499999999999996</v>
      </c>
      <c r="S148" s="3">
        <v>32.176000000000002</v>
      </c>
    </row>
    <row r="149" spans="1:19" x14ac:dyDescent="0.2">
      <c r="D149" s="3">
        <v>260847</v>
      </c>
      <c r="E149">
        <v>50</v>
      </c>
      <c r="F149" s="16">
        <v>0.60625087209302331</v>
      </c>
      <c r="G149" s="13">
        <v>0.58987491279069781</v>
      </c>
      <c r="H149" s="16"/>
      <c r="I149" s="19"/>
      <c r="J149" s="19"/>
      <c r="K149" s="24"/>
      <c r="M149" s="41"/>
      <c r="N149" s="19"/>
      <c r="O149" s="41"/>
      <c r="P149" s="13">
        <v>1.7970000000000002</v>
      </c>
      <c r="Q149" s="13">
        <v>3.4210000000000003</v>
      </c>
      <c r="R149" s="13">
        <v>0.71950000000000003</v>
      </c>
    </row>
    <row r="150" spans="1:19" x14ac:dyDescent="0.2">
      <c r="D150" s="3">
        <v>260848</v>
      </c>
      <c r="E150">
        <v>75</v>
      </c>
      <c r="F150" s="16">
        <v>4.3048449612403117E-2</v>
      </c>
      <c r="G150" s="13">
        <v>0.16067598837209301</v>
      </c>
      <c r="H150" s="16"/>
      <c r="I150" s="19"/>
      <c r="J150" s="19"/>
      <c r="K150" s="24"/>
      <c r="M150" s="41"/>
      <c r="N150" s="19"/>
      <c r="O150" s="41"/>
      <c r="P150" s="13">
        <v>9.6305000000000014</v>
      </c>
      <c r="Q150" s="13">
        <v>9.6269999999999989</v>
      </c>
      <c r="R150" s="13">
        <v>1.137</v>
      </c>
    </row>
    <row r="151" spans="1:19" x14ac:dyDescent="0.2">
      <c r="D151" s="3">
        <v>260849</v>
      </c>
      <c r="E151">
        <v>100</v>
      </c>
      <c r="F151" s="16">
        <v>3.9604573643410856E-2</v>
      </c>
      <c r="G151" s="13">
        <v>0.12040970930232558</v>
      </c>
      <c r="H151" s="16"/>
      <c r="I151" s="19"/>
      <c r="J151" s="19"/>
      <c r="K151" s="24"/>
      <c r="M151" s="41"/>
      <c r="N151" s="19"/>
      <c r="O151" s="41"/>
      <c r="P151" s="13">
        <v>10.086</v>
      </c>
      <c r="Q151" s="13">
        <v>10.0785</v>
      </c>
      <c r="R151" s="13">
        <v>1.2230000000000001</v>
      </c>
    </row>
    <row r="152" spans="1:19" x14ac:dyDescent="0.2">
      <c r="D152" s="3">
        <v>260850</v>
      </c>
      <c r="E152">
        <v>140</v>
      </c>
      <c r="F152" s="16">
        <v>2.4107131782945743E-2</v>
      </c>
      <c r="G152" s="13">
        <v>8.9803953488372112E-2</v>
      </c>
      <c r="H152" s="16"/>
      <c r="I152" s="19"/>
      <c r="J152" s="19"/>
      <c r="K152" s="24"/>
      <c r="M152" s="44">
        <v>65.918134613440571</v>
      </c>
      <c r="N152" s="13">
        <v>4.7229999999999999</v>
      </c>
      <c r="O152" s="44">
        <v>211</v>
      </c>
      <c r="P152" s="13">
        <v>13.595499999999999</v>
      </c>
      <c r="Q152" s="13">
        <v>12.772500000000001</v>
      </c>
      <c r="R152" s="13">
        <v>1.4750000000000001</v>
      </c>
      <c r="S152" s="3">
        <v>33.555</v>
      </c>
    </row>
    <row r="153" spans="1:19" x14ac:dyDescent="0.2">
      <c r="A153" s="6">
        <v>38245</v>
      </c>
      <c r="B153" s="14">
        <v>1433</v>
      </c>
      <c r="C153" s="1" t="s">
        <v>114</v>
      </c>
      <c r="D153" s="3">
        <v>260860</v>
      </c>
      <c r="E153">
        <v>1</v>
      </c>
      <c r="F153" s="16">
        <v>0.46980503875969004</v>
      </c>
      <c r="G153" s="13">
        <v>0.25446366279069754</v>
      </c>
      <c r="H153" s="16">
        <v>33.670056395348844</v>
      </c>
      <c r="I153" s="19">
        <v>26.219854360465114</v>
      </c>
      <c r="J153" s="19">
        <v>28.667826550387598</v>
      </c>
      <c r="K153" s="24">
        <v>16.752034011627902</v>
      </c>
      <c r="L153" s="24">
        <v>259</v>
      </c>
      <c r="M153" s="44">
        <v>96.948457121192234</v>
      </c>
      <c r="N153" s="13">
        <v>5.4514999999999993</v>
      </c>
      <c r="O153" s="44">
        <v>243</v>
      </c>
      <c r="P153" s="13">
        <v>6.3E-2</v>
      </c>
      <c r="Q153" s="13">
        <v>0.86599999999999999</v>
      </c>
      <c r="R153" s="13">
        <v>0.16750000000000001</v>
      </c>
      <c r="S153" s="3">
        <v>30.757999999999999</v>
      </c>
    </row>
    <row r="154" spans="1:19" x14ac:dyDescent="0.2">
      <c r="D154" s="3">
        <v>260859</v>
      </c>
      <c r="E154">
        <v>5</v>
      </c>
      <c r="F154" s="16">
        <v>0.41628294573643415</v>
      </c>
      <c r="G154" s="13">
        <v>0.22413837209302326</v>
      </c>
      <c r="H154" s="16"/>
      <c r="I154" s="24"/>
      <c r="J154" s="19"/>
      <c r="M154" s="44"/>
      <c r="N154" s="13"/>
      <c r="O154" s="44"/>
      <c r="P154" s="13">
        <v>6.2E-2</v>
      </c>
      <c r="Q154" s="13">
        <v>0.90549999999999997</v>
      </c>
      <c r="R154" s="13">
        <v>0.16400000000000001</v>
      </c>
    </row>
    <row r="155" spans="1:19" x14ac:dyDescent="0.2">
      <c r="D155" s="3">
        <v>260858</v>
      </c>
      <c r="E155">
        <v>10</v>
      </c>
      <c r="F155" s="16">
        <v>0.42817674418604662</v>
      </c>
      <c r="G155" s="13">
        <v>0.25013982558139519</v>
      </c>
      <c r="H155" s="16"/>
      <c r="I155" s="19"/>
      <c r="J155" s="19"/>
      <c r="M155" s="41"/>
      <c r="N155" s="16"/>
      <c r="P155" s="13">
        <v>4.8500000000000001E-2</v>
      </c>
      <c r="Q155" s="13">
        <v>0.85199999999999998</v>
      </c>
      <c r="R155" s="13">
        <v>0.17549999999999999</v>
      </c>
    </row>
    <row r="156" spans="1:19" x14ac:dyDescent="0.2">
      <c r="D156" s="3">
        <v>260857</v>
      </c>
      <c r="E156">
        <v>20</v>
      </c>
      <c r="F156" s="16">
        <v>0.4519643410852715</v>
      </c>
      <c r="G156" s="13">
        <v>0.27199273255813927</v>
      </c>
      <c r="H156" s="16"/>
      <c r="I156" s="19"/>
      <c r="J156" s="19"/>
      <c r="K156" s="24"/>
      <c r="M156" s="41"/>
      <c r="N156" s="16"/>
      <c r="P156" s="13">
        <v>5.6000000000000001E-2</v>
      </c>
      <c r="Q156" s="13">
        <v>0.93799999999999994</v>
      </c>
      <c r="R156" s="13">
        <v>0.186</v>
      </c>
    </row>
    <row r="157" spans="1:19" x14ac:dyDescent="0.2">
      <c r="D157" s="3">
        <v>260856</v>
      </c>
      <c r="E157">
        <v>30</v>
      </c>
      <c r="F157" s="16">
        <v>1.108573023255814</v>
      </c>
      <c r="G157" s="13">
        <v>0.66714069767441853</v>
      </c>
      <c r="I157" s="19"/>
      <c r="J157" s="19"/>
      <c r="K157" s="24"/>
      <c r="M157" s="41"/>
      <c r="N157" s="16"/>
      <c r="P157" s="13">
        <v>7.400000000000001E-2</v>
      </c>
      <c r="Q157" s="13">
        <v>1.1335</v>
      </c>
      <c r="R157" s="13">
        <v>0.46650000000000003</v>
      </c>
      <c r="S157" s="3">
        <v>16.216000000000001</v>
      </c>
    </row>
    <row r="158" spans="1:19" x14ac:dyDescent="0.2">
      <c r="D158" s="3">
        <v>260855</v>
      </c>
      <c r="E158">
        <v>40</v>
      </c>
      <c r="F158" s="16">
        <v>0.57160796511627909</v>
      </c>
      <c r="G158" s="13">
        <v>0.29459707848837202</v>
      </c>
      <c r="I158" s="19"/>
      <c r="J158" s="19"/>
      <c r="K158" s="24"/>
      <c r="M158" s="44">
        <v>78.250655123529043</v>
      </c>
      <c r="N158" s="13">
        <v>5.8944999999999999</v>
      </c>
      <c r="O158" s="44">
        <v>263</v>
      </c>
      <c r="P158" s="13">
        <v>2.7690000000000001</v>
      </c>
      <c r="Q158" s="13">
        <v>3.58</v>
      </c>
      <c r="R158" s="13">
        <v>0.73199999999999998</v>
      </c>
      <c r="S158" s="3">
        <v>32.101999999999997</v>
      </c>
    </row>
    <row r="159" spans="1:19" x14ac:dyDescent="0.2">
      <c r="D159" s="3">
        <v>260854</v>
      </c>
      <c r="E159">
        <v>50</v>
      </c>
      <c r="F159" s="16">
        <v>0.17047186046511628</v>
      </c>
      <c r="G159" s="13">
        <v>0.15333331395348837</v>
      </c>
      <c r="I159" s="19"/>
      <c r="J159" s="19"/>
      <c r="K159" s="24"/>
      <c r="M159" s="44"/>
      <c r="N159" s="13"/>
      <c r="O159" s="44"/>
      <c r="P159" s="13">
        <v>5.9815000000000005</v>
      </c>
      <c r="Q159" s="13">
        <v>5.4309999999999992</v>
      </c>
      <c r="R159" s="13">
        <v>0.92100000000000004</v>
      </c>
    </row>
    <row r="160" spans="1:19" x14ac:dyDescent="0.2">
      <c r="D160" s="3">
        <v>260853</v>
      </c>
      <c r="E160">
        <v>75</v>
      </c>
      <c r="F160" s="16">
        <v>5.165813953488374E-2</v>
      </c>
      <c r="G160" s="13">
        <v>9.3289186046511596E-2</v>
      </c>
      <c r="I160" s="19"/>
      <c r="J160" s="19"/>
      <c r="K160" s="24"/>
      <c r="M160" s="41"/>
      <c r="N160" s="16"/>
      <c r="P160" s="13">
        <v>9.3175000000000008</v>
      </c>
      <c r="Q160" s="13">
        <v>9.4864999999999995</v>
      </c>
      <c r="R160" s="13">
        <v>1.1280000000000001</v>
      </c>
    </row>
    <row r="161" spans="1:19" x14ac:dyDescent="0.2">
      <c r="D161" s="3">
        <v>260852</v>
      </c>
      <c r="E161">
        <v>100</v>
      </c>
      <c r="F161" s="16">
        <v>3.2716821705426363E-2</v>
      </c>
      <c r="G161" s="13">
        <v>8.3527151162790692E-2</v>
      </c>
      <c r="I161" s="19"/>
      <c r="J161" s="19"/>
      <c r="K161" s="24"/>
      <c r="M161" s="41"/>
      <c r="N161" s="16"/>
      <c r="P161" s="13">
        <v>10.364000000000001</v>
      </c>
      <c r="Q161" s="13">
        <v>11.151499999999999</v>
      </c>
      <c r="R161" s="13">
        <v>1.194</v>
      </c>
    </row>
    <row r="162" spans="1:19" x14ac:dyDescent="0.2">
      <c r="D162" s="3">
        <v>260851</v>
      </c>
      <c r="E162">
        <v>140</v>
      </c>
      <c r="F162" s="16">
        <v>2.5829069767441849E-2</v>
      </c>
      <c r="G162" s="13">
        <v>0.12521459302325583</v>
      </c>
      <c r="I162" s="19"/>
      <c r="J162" s="19"/>
      <c r="K162" s="24"/>
      <c r="M162" s="44">
        <v>63.926536301635657</v>
      </c>
      <c r="N162" s="13">
        <v>4.6110000000000007</v>
      </c>
      <c r="O162" s="44">
        <v>206</v>
      </c>
      <c r="P162" s="13">
        <v>14.359500000000001</v>
      </c>
      <c r="Q162" s="13">
        <v>13.744999999999999</v>
      </c>
      <c r="R162" s="13">
        <v>1.4895</v>
      </c>
      <c r="S162" s="3">
        <v>33.664999999999999</v>
      </c>
    </row>
    <row r="163" spans="1:19" x14ac:dyDescent="0.2">
      <c r="A163" s="6">
        <v>38279</v>
      </c>
      <c r="B163" s="14">
        <v>1615</v>
      </c>
      <c r="C163" s="1" t="s">
        <v>82</v>
      </c>
      <c r="D163" s="59">
        <v>281510</v>
      </c>
      <c r="E163" s="58">
        <v>2</v>
      </c>
      <c r="F163" s="51">
        <v>0.61412142857142848</v>
      </c>
      <c r="G163" s="52">
        <v>0.30640178571428589</v>
      </c>
      <c r="H163" s="16">
        <v>28.699687406015038</v>
      </c>
      <c r="I163" s="19">
        <v>22.276715836466163</v>
      </c>
      <c r="J163" s="13">
        <v>25.565793609022556</v>
      </c>
      <c r="K163" s="19">
        <v>14.93388312969925</v>
      </c>
      <c r="L163" s="24">
        <v>293</v>
      </c>
      <c r="M163" s="44">
        <v>96.277548838226835</v>
      </c>
      <c r="N163" s="13">
        <v>5.7290000000000001</v>
      </c>
      <c r="O163" s="44">
        <v>256</v>
      </c>
      <c r="P163" s="13">
        <v>0</v>
      </c>
      <c r="Q163" s="13">
        <v>0.95199999999999996</v>
      </c>
      <c r="R163" s="13">
        <v>0.22900000000000001</v>
      </c>
    </row>
    <row r="164" spans="1:19" x14ac:dyDescent="0.2">
      <c r="D164" s="59">
        <v>281509</v>
      </c>
      <c r="E164" s="58">
        <v>5</v>
      </c>
      <c r="F164" s="51">
        <v>0.63566954887218041</v>
      </c>
      <c r="G164" s="52">
        <v>0.31326851503759401</v>
      </c>
      <c r="H164" s="16"/>
      <c r="I164" s="19"/>
      <c r="M164" s="44"/>
      <c r="N164" s="13"/>
      <c r="O164" s="44"/>
      <c r="P164" s="13">
        <v>0</v>
      </c>
      <c r="Q164" s="13">
        <v>0.99250000000000005</v>
      </c>
      <c r="R164" s="13">
        <v>0.22</v>
      </c>
    </row>
    <row r="165" spans="1:19" x14ac:dyDescent="0.2">
      <c r="D165" s="59">
        <v>281508</v>
      </c>
      <c r="E165" s="58">
        <v>10</v>
      </c>
      <c r="F165" s="51">
        <v>0.63566954887218041</v>
      </c>
      <c r="G165" s="52">
        <v>0.29943101503759401</v>
      </c>
      <c r="I165" s="19"/>
      <c r="M165" s="41"/>
      <c r="N165" s="16"/>
      <c r="P165" s="13">
        <v>0</v>
      </c>
      <c r="Q165" s="13">
        <v>1.0004999999999999</v>
      </c>
      <c r="R165" s="13">
        <v>0.20300000000000001</v>
      </c>
    </row>
    <row r="166" spans="1:19" x14ac:dyDescent="0.2">
      <c r="D166" s="59">
        <v>281507</v>
      </c>
      <c r="E166" s="58">
        <v>20</v>
      </c>
      <c r="F166" s="51">
        <v>0.7218620300751879</v>
      </c>
      <c r="G166" s="52">
        <v>0.36841043233082704</v>
      </c>
      <c r="I166" s="19"/>
      <c r="M166" s="41"/>
      <c r="N166" s="16"/>
      <c r="P166" s="13">
        <v>0</v>
      </c>
      <c r="Q166" s="13">
        <v>1.0249999999999999</v>
      </c>
      <c r="R166" s="13">
        <v>0.20799999999999999</v>
      </c>
    </row>
    <row r="167" spans="1:19" x14ac:dyDescent="0.2">
      <c r="D167" s="59">
        <v>281506</v>
      </c>
      <c r="E167" s="58">
        <v>30</v>
      </c>
      <c r="F167" s="51">
        <v>0.62489548872180456</v>
      </c>
      <c r="G167" s="52">
        <v>0.37902265037593996</v>
      </c>
      <c r="I167" s="19"/>
      <c r="M167" s="41"/>
      <c r="N167" s="16"/>
      <c r="P167" s="13">
        <v>0</v>
      </c>
      <c r="Q167" s="13">
        <v>1.1040000000000001</v>
      </c>
      <c r="R167" s="13">
        <v>0.22</v>
      </c>
    </row>
    <row r="168" spans="1:19" x14ac:dyDescent="0.2">
      <c r="D168" s="59">
        <v>281505</v>
      </c>
      <c r="E168" s="58">
        <v>40</v>
      </c>
      <c r="F168" s="51">
        <v>0.19971428571428573</v>
      </c>
      <c r="G168" s="52">
        <v>0.20314285714285718</v>
      </c>
      <c r="I168" s="19"/>
      <c r="M168" s="44">
        <v>99.414073669993996</v>
      </c>
      <c r="N168" s="13">
        <v>6.5114999999999998</v>
      </c>
      <c r="O168" s="44">
        <v>291</v>
      </c>
      <c r="P168" s="13">
        <v>1.5129999999999999</v>
      </c>
      <c r="Q168" s="13">
        <v>2.3384999999999998</v>
      </c>
      <c r="R168" s="13">
        <v>0.55600000000000005</v>
      </c>
    </row>
    <row r="169" spans="1:19" x14ac:dyDescent="0.2">
      <c r="D169" s="59">
        <v>281504</v>
      </c>
      <c r="E169" s="58">
        <v>50</v>
      </c>
      <c r="F169" s="51">
        <v>0.12613533834586468</v>
      </c>
      <c r="G169" s="52">
        <v>0.17069548872180451</v>
      </c>
      <c r="I169" s="19"/>
      <c r="M169" s="44"/>
      <c r="N169" s="13"/>
      <c r="O169" s="44"/>
      <c r="P169" s="13">
        <v>3.2364999999999999</v>
      </c>
      <c r="Q169" s="13">
        <v>3.1665000000000001</v>
      </c>
      <c r="R169" s="13">
        <v>0.66349999999999998</v>
      </c>
    </row>
    <row r="170" spans="1:19" x14ac:dyDescent="0.2">
      <c r="D170" s="59">
        <v>281503</v>
      </c>
      <c r="E170" s="58">
        <v>75</v>
      </c>
      <c r="F170" s="51">
        <v>3.8716541353383455E-2</v>
      </c>
      <c r="G170" s="52">
        <v>8.2537781954887229E-2</v>
      </c>
      <c r="I170" s="19"/>
      <c r="M170" s="41"/>
      <c r="N170" s="16"/>
      <c r="P170" s="13">
        <v>7.3119999999999994</v>
      </c>
      <c r="Q170" s="13">
        <v>6.3094999999999999</v>
      </c>
      <c r="R170" s="13">
        <v>0.88300000000000001</v>
      </c>
    </row>
    <row r="171" spans="1:19" x14ac:dyDescent="0.2">
      <c r="D171" s="59">
        <v>281502</v>
      </c>
      <c r="E171" s="57">
        <v>100</v>
      </c>
      <c r="F171" s="51">
        <v>1.2525939849624067E-2</v>
      </c>
      <c r="G171" s="52">
        <v>6.9804135338345841E-2</v>
      </c>
      <c r="I171" s="19"/>
      <c r="M171" s="41"/>
      <c r="N171" s="16"/>
      <c r="P171" s="13">
        <v>10.0055</v>
      </c>
      <c r="Q171" s="13">
        <v>8.3170000000000002</v>
      </c>
      <c r="R171" s="13">
        <v>1.01</v>
      </c>
    </row>
    <row r="172" spans="1:19" x14ac:dyDescent="0.2">
      <c r="D172" s="59">
        <v>281501</v>
      </c>
      <c r="E172" s="57">
        <v>147</v>
      </c>
      <c r="F172" s="51">
        <v>9.109774436090224E-3</v>
      </c>
      <c r="G172" s="52">
        <v>4.3853007518796991E-2</v>
      </c>
      <c r="I172" s="19"/>
      <c r="M172" s="44">
        <v>63.411030899332737</v>
      </c>
      <c r="N172" s="13">
        <v>4.4770000000000003</v>
      </c>
      <c r="O172" s="44">
        <v>200</v>
      </c>
      <c r="P172" s="13">
        <v>14.923</v>
      </c>
      <c r="Q172" s="13">
        <v>15.557499999999999</v>
      </c>
      <c r="R172" s="13">
        <v>1.302</v>
      </c>
      <c r="S172" s="3">
        <v>33.768000000000001</v>
      </c>
    </row>
    <row r="173" spans="1:19" x14ac:dyDescent="0.2">
      <c r="A173" s="6">
        <v>38289</v>
      </c>
      <c r="B173" s="14">
        <v>441</v>
      </c>
      <c r="C173" s="1" t="s">
        <v>82</v>
      </c>
      <c r="D173" s="59">
        <v>281852</v>
      </c>
      <c r="E173" s="58">
        <v>3</v>
      </c>
      <c r="F173" s="51">
        <v>0.70570093984962412</v>
      </c>
      <c r="G173" s="52">
        <v>0.42552913533834591</v>
      </c>
      <c r="H173" s="16">
        <v>30.946867293233076</v>
      </c>
      <c r="I173" s="19">
        <v>25.766595465225567</v>
      </c>
      <c r="J173" s="13">
        <v>27.907903477443607</v>
      </c>
      <c r="K173" s="19">
        <v>18.776326550751882</v>
      </c>
      <c r="L173" s="24">
        <v>303</v>
      </c>
      <c r="M173" s="44">
        <v>97.330802517504964</v>
      </c>
      <c r="N173" s="13">
        <v>6.0664999999999996</v>
      </c>
      <c r="O173" s="44">
        <v>271</v>
      </c>
      <c r="P173" s="13">
        <v>0</v>
      </c>
      <c r="Q173" s="13">
        <v>1.0674999999999999</v>
      </c>
      <c r="R173" s="13">
        <v>0.27300000000000002</v>
      </c>
    </row>
    <row r="174" spans="1:19" x14ac:dyDescent="0.2">
      <c r="D174" s="59">
        <v>281851</v>
      </c>
      <c r="E174" s="58">
        <v>5</v>
      </c>
      <c r="F174" s="51">
        <v>0.7218620300751879</v>
      </c>
      <c r="G174" s="52">
        <v>0.42376043233082716</v>
      </c>
      <c r="H174" s="3"/>
      <c r="M174" s="41"/>
      <c r="N174" s="16"/>
      <c r="P174" s="13">
        <v>0</v>
      </c>
      <c r="Q174" s="13">
        <v>1.123</v>
      </c>
      <c r="R174" s="13">
        <v>0.27250000000000002</v>
      </c>
    </row>
    <row r="175" spans="1:19" x14ac:dyDescent="0.2">
      <c r="D175" s="59">
        <v>281850</v>
      </c>
      <c r="E175" s="58">
        <v>10</v>
      </c>
      <c r="F175" s="51">
        <v>0.69492687969924805</v>
      </c>
      <c r="G175" s="52">
        <v>0.43593327067669174</v>
      </c>
      <c r="M175" s="41"/>
      <c r="N175" s="16"/>
      <c r="P175" s="13">
        <v>0</v>
      </c>
      <c r="Q175" s="13">
        <v>1.1074999999999999</v>
      </c>
      <c r="R175" s="13">
        <v>0.28400000000000003</v>
      </c>
    </row>
    <row r="176" spans="1:19" x14ac:dyDescent="0.2">
      <c r="D176" s="59">
        <v>281849</v>
      </c>
      <c r="E176" s="58">
        <v>20</v>
      </c>
      <c r="F176" s="51">
        <v>0.70031390977443597</v>
      </c>
      <c r="G176" s="52">
        <v>0.44456870300751905</v>
      </c>
      <c r="H176" s="3"/>
      <c r="K176" s="24"/>
      <c r="M176" s="26"/>
      <c r="N176" s="16"/>
      <c r="P176" s="13">
        <v>0</v>
      </c>
      <c r="Q176" s="13">
        <v>1.512</v>
      </c>
      <c r="R176" s="13">
        <v>0.27300000000000002</v>
      </c>
    </row>
    <row r="177" spans="1:19" x14ac:dyDescent="0.2">
      <c r="D177" s="59">
        <v>281848</v>
      </c>
      <c r="E177" s="58">
        <v>30</v>
      </c>
      <c r="F177" s="51">
        <v>0.67337875939849623</v>
      </c>
      <c r="G177" s="52">
        <v>0.42906654135338351</v>
      </c>
      <c r="H177" s="3"/>
      <c r="K177" s="24"/>
      <c r="M177" s="26"/>
      <c r="N177" s="16"/>
      <c r="P177" s="13">
        <v>0</v>
      </c>
      <c r="Q177" s="13">
        <v>1.2130000000000001</v>
      </c>
      <c r="R177" s="13">
        <v>0.26550000000000001</v>
      </c>
    </row>
    <row r="178" spans="1:19" x14ac:dyDescent="0.2">
      <c r="D178" s="59">
        <v>281847</v>
      </c>
      <c r="E178" s="58">
        <v>40</v>
      </c>
      <c r="F178" s="51">
        <v>0.32860883458646617</v>
      </c>
      <c r="G178" s="52">
        <v>0.2984426221804512</v>
      </c>
      <c r="H178" s="3"/>
      <c r="K178" s="24"/>
      <c r="M178" s="44"/>
      <c r="N178" s="13"/>
      <c r="O178" s="44"/>
      <c r="P178" s="13">
        <v>0.25600000000000001</v>
      </c>
      <c r="Q178" s="13">
        <v>1.4969999999999999</v>
      </c>
      <c r="R178" s="13">
        <v>0.31900000000000001</v>
      </c>
    </row>
    <row r="179" spans="1:19" x14ac:dyDescent="0.2">
      <c r="D179" s="59">
        <v>281846</v>
      </c>
      <c r="E179" s="58">
        <v>50</v>
      </c>
      <c r="F179" s="51">
        <v>6.1490977443609041E-2</v>
      </c>
      <c r="G179" s="52">
        <v>0.12050780075187967</v>
      </c>
      <c r="H179" s="3"/>
      <c r="K179" s="24"/>
      <c r="M179" s="26"/>
      <c r="N179" s="16"/>
      <c r="P179" s="13">
        <v>2.7415000000000003</v>
      </c>
      <c r="Q179" s="13">
        <v>4.1144999999999996</v>
      </c>
      <c r="R179" s="13">
        <v>0.6705000000000001</v>
      </c>
    </row>
    <row r="180" spans="1:19" x14ac:dyDescent="0.2">
      <c r="D180" s="59">
        <v>281845</v>
      </c>
      <c r="E180" s="58">
        <v>60</v>
      </c>
      <c r="F180" s="51">
        <v>6.0921616541353418E-2</v>
      </c>
      <c r="G180" s="52">
        <v>0.10423886278195484</v>
      </c>
      <c r="H180" s="3"/>
      <c r="K180" s="24"/>
      <c r="M180" s="41"/>
      <c r="N180" s="16"/>
      <c r="P180" s="13">
        <v>4.7944999999999993</v>
      </c>
      <c r="Q180" s="13">
        <v>4.4950000000000001</v>
      </c>
      <c r="R180" s="13">
        <v>0.76249999999999996</v>
      </c>
    </row>
    <row r="181" spans="1:19" x14ac:dyDescent="0.2">
      <c r="D181" s="59">
        <v>281844</v>
      </c>
      <c r="E181" s="58">
        <v>75</v>
      </c>
      <c r="F181" s="51">
        <v>3.7577819548872182E-2</v>
      </c>
      <c r="G181" s="52">
        <v>9.387490601503759E-2</v>
      </c>
      <c r="H181" s="34"/>
      <c r="K181" s="24"/>
      <c r="M181" s="41"/>
      <c r="N181" s="16"/>
      <c r="P181" s="13">
        <v>7.157</v>
      </c>
      <c r="Q181" s="13">
        <v>6.9160000000000004</v>
      </c>
      <c r="R181" s="13">
        <v>0.92700000000000005</v>
      </c>
    </row>
    <row r="182" spans="1:19" x14ac:dyDescent="0.2">
      <c r="D182" s="59">
        <v>281843</v>
      </c>
      <c r="E182" s="58">
        <v>80</v>
      </c>
      <c r="F182" s="51">
        <v>4.3271428571428572E-2</v>
      </c>
      <c r="G182" s="52">
        <v>8.8376785714285686E-2</v>
      </c>
      <c r="H182" s="34"/>
      <c r="K182" s="24"/>
      <c r="M182" s="44"/>
      <c r="N182" s="13"/>
      <c r="O182" s="44"/>
      <c r="P182" s="13">
        <v>6.9</v>
      </c>
      <c r="Q182" s="13">
        <v>6.484</v>
      </c>
      <c r="R182" s="13">
        <v>0.90900000000000003</v>
      </c>
    </row>
    <row r="183" spans="1:19" x14ac:dyDescent="0.2">
      <c r="D183" s="59">
        <v>281842</v>
      </c>
      <c r="E183" s="58">
        <v>100</v>
      </c>
      <c r="F183" s="51">
        <v>2.6759962406015039E-2</v>
      </c>
      <c r="G183" s="52">
        <v>7.1415084586466157E-2</v>
      </c>
      <c r="H183" s="34"/>
      <c r="K183" s="24"/>
      <c r="M183" s="44"/>
      <c r="N183" s="13"/>
      <c r="O183" s="44"/>
      <c r="P183" s="13">
        <v>9.3335000000000008</v>
      </c>
      <c r="Q183" s="13">
        <v>8.8595000000000006</v>
      </c>
      <c r="R183" s="13">
        <v>1.0554999999999999</v>
      </c>
    </row>
    <row r="184" spans="1:19" x14ac:dyDescent="0.2">
      <c r="D184" s="59">
        <v>281841</v>
      </c>
      <c r="E184" s="58">
        <v>148</v>
      </c>
      <c r="F184" s="51">
        <v>1.2525939849624058E-2</v>
      </c>
      <c r="G184" s="52">
        <v>4.4941635338345859E-2</v>
      </c>
      <c r="H184" s="34"/>
      <c r="K184" s="24"/>
      <c r="M184" s="44">
        <v>71.337324982776508</v>
      </c>
      <c r="N184" s="13">
        <v>5.1935000000000002</v>
      </c>
      <c r="O184" s="44">
        <v>231.5</v>
      </c>
      <c r="P184" s="13">
        <v>12.943000000000001</v>
      </c>
      <c r="Q184" s="13">
        <v>12.9115</v>
      </c>
      <c r="R184" s="13">
        <v>1.2269999999999999</v>
      </c>
      <c r="S184" s="3">
        <v>33.423000000000002</v>
      </c>
    </row>
    <row r="185" spans="1:19" x14ac:dyDescent="0.2">
      <c r="A185" s="35">
        <v>38306</v>
      </c>
      <c r="B185" s="14">
        <v>92902</v>
      </c>
      <c r="C185" s="1" t="s">
        <v>82</v>
      </c>
      <c r="D185" s="17">
        <v>279048</v>
      </c>
      <c r="E185" s="58">
        <v>1</v>
      </c>
      <c r="F185" s="51"/>
      <c r="G185" s="32"/>
      <c r="H185" s="16">
        <v>54.625</v>
      </c>
      <c r="J185" s="13">
        <v>39.4</v>
      </c>
      <c r="K185" s="24"/>
      <c r="L185" s="24">
        <v>320</v>
      </c>
      <c r="M185" s="44"/>
      <c r="N185" s="13"/>
      <c r="O185" s="44"/>
      <c r="P185" s="67"/>
      <c r="Q185" s="67"/>
      <c r="R185" s="67"/>
    </row>
    <row r="186" spans="1:19" x14ac:dyDescent="0.2">
      <c r="D186" s="17">
        <v>279047</v>
      </c>
      <c r="E186">
        <v>5</v>
      </c>
      <c r="F186" s="16">
        <v>0.83</v>
      </c>
      <c r="G186" s="32"/>
      <c r="I186" s="19"/>
      <c r="K186" s="24"/>
      <c r="M186" s="24">
        <v>98</v>
      </c>
      <c r="N186" s="24">
        <v>6.5629999999999997</v>
      </c>
      <c r="O186" s="41">
        <v>293.10000000000002</v>
      </c>
      <c r="P186" s="67">
        <v>1.55</v>
      </c>
      <c r="Q186" s="67">
        <v>2.9249999999999998</v>
      </c>
      <c r="R186" s="67">
        <v>0.47</v>
      </c>
      <c r="S186" s="3">
        <v>30.73</v>
      </c>
    </row>
    <row r="187" spans="1:19" x14ac:dyDescent="0.2">
      <c r="C187" s="1" t="s">
        <v>129</v>
      </c>
      <c r="D187" s="17">
        <v>279046</v>
      </c>
      <c r="E187">
        <v>10</v>
      </c>
      <c r="F187" s="16">
        <v>0.81</v>
      </c>
      <c r="G187" s="32"/>
      <c r="I187" s="24"/>
      <c r="K187" s="22"/>
      <c r="N187" s="24"/>
      <c r="O187" s="41"/>
      <c r="P187" s="67">
        <v>1.56</v>
      </c>
      <c r="Q187" s="67">
        <v>3.03</v>
      </c>
      <c r="R187" s="67">
        <v>0.48</v>
      </c>
    </row>
    <row r="188" spans="1:19" x14ac:dyDescent="0.2">
      <c r="C188" s="1" t="s">
        <v>130</v>
      </c>
      <c r="D188" s="17">
        <v>279045</v>
      </c>
      <c r="E188">
        <v>20</v>
      </c>
      <c r="F188" s="16">
        <v>0.76</v>
      </c>
      <c r="G188" s="32"/>
      <c r="K188" s="22"/>
      <c r="N188" s="24"/>
      <c r="O188" s="41"/>
      <c r="P188" s="67">
        <v>1.575</v>
      </c>
      <c r="Q188" s="67">
        <v>2.9750000000000001</v>
      </c>
      <c r="R188" s="67">
        <v>0.48499999999999999</v>
      </c>
    </row>
    <row r="189" spans="1:19" x14ac:dyDescent="0.2">
      <c r="C189" s="1" t="s">
        <v>131</v>
      </c>
      <c r="D189" s="17">
        <v>279044</v>
      </c>
      <c r="E189">
        <v>30</v>
      </c>
      <c r="F189" s="16">
        <v>0.78</v>
      </c>
      <c r="G189" s="32"/>
      <c r="K189" s="22"/>
      <c r="N189" s="24"/>
      <c r="O189" s="41"/>
      <c r="P189" s="67">
        <v>1.605</v>
      </c>
      <c r="Q189" s="67">
        <v>2.96</v>
      </c>
      <c r="R189" s="67">
        <v>0.495</v>
      </c>
    </row>
    <row r="190" spans="1:19" x14ac:dyDescent="0.2">
      <c r="D190" s="17">
        <v>279043</v>
      </c>
      <c r="E190">
        <v>40</v>
      </c>
      <c r="F190" s="16">
        <v>0.79</v>
      </c>
      <c r="G190" s="32"/>
      <c r="K190" s="22"/>
      <c r="M190" s="24">
        <v>101.8</v>
      </c>
      <c r="N190" s="24">
        <v>6.8150000000000004</v>
      </c>
      <c r="O190" s="41">
        <v>304.36</v>
      </c>
      <c r="P190" s="67">
        <v>1.58</v>
      </c>
      <c r="Q190" s="67">
        <v>2.95</v>
      </c>
      <c r="R190" s="67">
        <v>0.495</v>
      </c>
      <c r="S190" s="3">
        <v>30.724</v>
      </c>
    </row>
    <row r="191" spans="1:19" x14ac:dyDescent="0.2">
      <c r="D191" s="17">
        <v>279042</v>
      </c>
      <c r="E191">
        <v>50</v>
      </c>
      <c r="F191" s="16">
        <v>0.76</v>
      </c>
      <c r="G191" s="32"/>
      <c r="K191" s="22"/>
      <c r="N191" s="24"/>
      <c r="O191" s="41"/>
      <c r="P191" s="67">
        <v>1.595</v>
      </c>
      <c r="Q191" s="67">
        <v>3.35</v>
      </c>
      <c r="R191" s="67">
        <v>0.495</v>
      </c>
    </row>
    <row r="192" spans="1:19" x14ac:dyDescent="0.2">
      <c r="D192" s="17">
        <v>279041</v>
      </c>
      <c r="E192">
        <v>75</v>
      </c>
      <c r="F192" s="16">
        <v>0.09</v>
      </c>
      <c r="G192" s="32"/>
      <c r="K192" s="22"/>
      <c r="N192" s="24"/>
      <c r="O192" s="41"/>
      <c r="P192" s="67">
        <v>5.14</v>
      </c>
      <c r="Q192" s="67">
        <v>5.29</v>
      </c>
      <c r="R192" s="67">
        <v>0.76</v>
      </c>
    </row>
    <row r="193" spans="1:19" x14ac:dyDescent="0.2">
      <c r="D193" s="17">
        <v>279040</v>
      </c>
      <c r="E193">
        <v>100</v>
      </c>
      <c r="F193" s="16">
        <v>7.0000000000000007E-2</v>
      </c>
      <c r="G193" s="32"/>
      <c r="K193" s="22"/>
      <c r="N193" s="24"/>
      <c r="O193" s="41"/>
      <c r="P193" s="67">
        <v>6.92</v>
      </c>
      <c r="Q193" s="67">
        <v>7.39</v>
      </c>
      <c r="R193" s="67">
        <v>0.91</v>
      </c>
    </row>
    <row r="194" spans="1:19" x14ac:dyDescent="0.2">
      <c r="D194" s="17">
        <v>279039</v>
      </c>
      <c r="E194">
        <v>130</v>
      </c>
      <c r="F194" s="68">
        <v>0.06</v>
      </c>
      <c r="G194" s="52"/>
      <c r="K194" s="22"/>
      <c r="M194" s="24">
        <v>83.9</v>
      </c>
      <c r="N194" s="24">
        <v>6.17</v>
      </c>
      <c r="O194" s="41">
        <v>275.55</v>
      </c>
      <c r="P194" s="67">
        <v>7.6449999999999996</v>
      </c>
      <c r="Q194" s="67">
        <v>8.1150000000000002</v>
      </c>
      <c r="R194" s="67">
        <v>0.95499999999999996</v>
      </c>
      <c r="S194" s="3">
        <v>32.145000000000003</v>
      </c>
    </row>
    <row r="195" spans="1:19" x14ac:dyDescent="0.2">
      <c r="A195" s="6">
        <v>38314</v>
      </c>
      <c r="B195" s="14">
        <v>171212</v>
      </c>
      <c r="C195" s="1" t="s">
        <v>114</v>
      </c>
      <c r="D195" s="17">
        <v>260861</v>
      </c>
      <c r="E195">
        <v>1</v>
      </c>
      <c r="F195" s="16">
        <v>0.57160796511627909</v>
      </c>
      <c r="G195" s="13">
        <v>0.33850582848837218</v>
      </c>
      <c r="H195" s="16">
        <v>41.205758507751945</v>
      </c>
      <c r="I195" s="3">
        <v>35.460571482558137</v>
      </c>
      <c r="J195" s="13">
        <v>28.182004825581402</v>
      </c>
      <c r="K195" s="19">
        <v>15.571353204941857</v>
      </c>
      <c r="L195" s="24">
        <v>328</v>
      </c>
      <c r="M195" s="45">
        <v>94.051636754353694</v>
      </c>
      <c r="N195" s="13">
        <v>6.4809999999999999</v>
      </c>
      <c r="O195" s="45">
        <v>289.5</v>
      </c>
      <c r="P195" s="3">
        <v>2.4474999999999998</v>
      </c>
      <c r="Q195" s="3">
        <v>3.7469999999999999</v>
      </c>
      <c r="R195" s="3">
        <v>0.7</v>
      </c>
      <c r="S195" s="3">
        <v>30.198</v>
      </c>
    </row>
    <row r="196" spans="1:19" x14ac:dyDescent="0.2">
      <c r="A196" s="35"/>
      <c r="D196" s="3">
        <v>260862</v>
      </c>
      <c r="E196">
        <v>5</v>
      </c>
      <c r="F196" s="16">
        <v>0.5889294186046512</v>
      </c>
      <c r="G196" s="13">
        <v>0.29953255813953494</v>
      </c>
      <c r="H196" s="19"/>
      <c r="I196" s="13"/>
      <c r="M196" s="45"/>
      <c r="N196" s="13"/>
      <c r="O196" s="45"/>
      <c r="P196" s="3">
        <v>1.798</v>
      </c>
      <c r="Q196" s="3">
        <v>3.2469999999999999</v>
      </c>
      <c r="R196" s="3">
        <v>0.5</v>
      </c>
    </row>
    <row r="197" spans="1:19" x14ac:dyDescent="0.2">
      <c r="D197" s="17">
        <v>260863</v>
      </c>
      <c r="E197">
        <v>10</v>
      </c>
      <c r="F197" s="16">
        <v>0.5889294186046512</v>
      </c>
      <c r="G197" s="13">
        <v>0.27757818313953481</v>
      </c>
      <c r="K197" s="22"/>
      <c r="M197" s="46"/>
      <c r="N197" s="16"/>
      <c r="O197" s="50"/>
      <c r="P197" s="3">
        <v>1.79</v>
      </c>
      <c r="Q197" s="3">
        <v>3.1139999999999999</v>
      </c>
      <c r="R197" s="3">
        <v>0.50950000000000006</v>
      </c>
    </row>
    <row r="198" spans="1:19" x14ac:dyDescent="0.2">
      <c r="D198" s="3">
        <v>260864</v>
      </c>
      <c r="E198">
        <v>20</v>
      </c>
      <c r="F198" s="16">
        <v>0.5889294186046512</v>
      </c>
      <c r="G198" s="13">
        <v>0.32148693313953491</v>
      </c>
      <c r="J198" s="24"/>
      <c r="K198" s="22"/>
      <c r="M198" s="45"/>
      <c r="N198" s="13"/>
      <c r="O198" s="45"/>
      <c r="P198" s="3">
        <v>1.9264999999999999</v>
      </c>
      <c r="Q198" s="3">
        <v>3.3254999999999999</v>
      </c>
      <c r="R198" s="3">
        <v>0.51749999999999996</v>
      </c>
    </row>
    <row r="199" spans="1:19" x14ac:dyDescent="0.2">
      <c r="D199" s="17">
        <v>260865</v>
      </c>
      <c r="E199">
        <v>30</v>
      </c>
      <c r="F199" s="16">
        <v>0.55428651162790699</v>
      </c>
      <c r="G199" s="13">
        <v>0.31161597383720918</v>
      </c>
      <c r="I199" s="3"/>
      <c r="J199" s="24"/>
      <c r="K199" s="22"/>
      <c r="M199" s="46"/>
      <c r="N199" s="16"/>
      <c r="O199" s="50"/>
      <c r="P199" s="3">
        <v>1.8005</v>
      </c>
      <c r="Q199" s="3">
        <v>3.0914999999999999</v>
      </c>
      <c r="R199" s="3">
        <v>0.49099999999999999</v>
      </c>
    </row>
    <row r="200" spans="1:19" x14ac:dyDescent="0.2">
      <c r="D200" s="3">
        <v>260866</v>
      </c>
      <c r="E200">
        <v>40</v>
      </c>
      <c r="F200" s="16">
        <v>0.55428651162790699</v>
      </c>
      <c r="G200" s="13">
        <v>0.28966159883720932</v>
      </c>
      <c r="I200" s="3"/>
      <c r="J200" s="24"/>
      <c r="K200" s="22"/>
      <c r="M200" s="45">
        <v>94.483268163766866</v>
      </c>
      <c r="N200" s="13">
        <v>6.51</v>
      </c>
      <c r="O200" s="45">
        <v>291</v>
      </c>
      <c r="P200" s="3">
        <v>1.89</v>
      </c>
      <c r="Q200" s="3">
        <v>3.1930000000000001</v>
      </c>
      <c r="R200" s="3">
        <v>0.52749999999999997</v>
      </c>
      <c r="S200" s="3">
        <v>30.198</v>
      </c>
    </row>
    <row r="201" spans="1:19" x14ac:dyDescent="0.2">
      <c r="D201" s="17">
        <v>260867</v>
      </c>
      <c r="E201">
        <v>50</v>
      </c>
      <c r="F201" s="16">
        <v>0.48500069767441867</v>
      </c>
      <c r="G201" s="13">
        <v>0.37969155523255799</v>
      </c>
      <c r="I201" s="3"/>
      <c r="J201" s="24"/>
      <c r="K201" s="22"/>
      <c r="M201" s="46"/>
      <c r="N201" s="16"/>
      <c r="O201" s="50"/>
      <c r="P201" s="3">
        <v>1.6665000000000001</v>
      </c>
      <c r="Q201" s="3">
        <v>2.8414999999999999</v>
      </c>
      <c r="R201" s="3">
        <v>0.47450000000000003</v>
      </c>
    </row>
    <row r="202" spans="1:19" x14ac:dyDescent="0.2">
      <c r="D202" s="3">
        <v>260868</v>
      </c>
      <c r="E202">
        <v>75</v>
      </c>
      <c r="F202" s="16">
        <v>0.11893798449612403</v>
      </c>
      <c r="G202" s="13">
        <v>0.18463953488372095</v>
      </c>
      <c r="I202" s="3"/>
      <c r="J202" s="24"/>
      <c r="K202" s="22"/>
      <c r="M202" s="46"/>
      <c r="N202" s="16"/>
      <c r="O202" s="50"/>
      <c r="P202" s="3">
        <v>3.46</v>
      </c>
      <c r="Q202" s="3">
        <v>4.1739999999999995</v>
      </c>
      <c r="R202" s="3">
        <v>0.623</v>
      </c>
    </row>
    <row r="203" spans="1:19" x14ac:dyDescent="0.2">
      <c r="D203" s="17">
        <v>260869</v>
      </c>
      <c r="E203">
        <v>100</v>
      </c>
      <c r="F203" s="16">
        <v>9.5150387596899227E-2</v>
      </c>
      <c r="G203" s="13">
        <v>0.2381616279069767</v>
      </c>
      <c r="I203" s="3"/>
      <c r="J203" s="24"/>
      <c r="K203" s="22"/>
      <c r="M203" s="46"/>
      <c r="N203" s="16"/>
      <c r="O203" s="50"/>
      <c r="P203" s="3">
        <v>7.3075000000000001</v>
      </c>
      <c r="Q203" s="3">
        <v>7.1425000000000001</v>
      </c>
      <c r="R203" s="3">
        <v>0.93100000000000005</v>
      </c>
    </row>
    <row r="204" spans="1:19" x14ac:dyDescent="0.2">
      <c r="D204" s="3">
        <v>260870</v>
      </c>
      <c r="E204">
        <v>140</v>
      </c>
      <c r="F204" s="16">
        <v>4.477038759689924E-2</v>
      </c>
      <c r="G204" s="13">
        <v>0.13934162790697674</v>
      </c>
      <c r="I204" s="3"/>
      <c r="J204" s="24"/>
      <c r="K204" s="22"/>
      <c r="M204" s="45">
        <v>76.887445804809204</v>
      </c>
      <c r="N204" s="13">
        <v>5.8795000000000002</v>
      </c>
      <c r="O204" s="45">
        <v>262.5</v>
      </c>
      <c r="P204" s="3">
        <v>10.039999999999999</v>
      </c>
      <c r="Q204" s="3">
        <v>10.818</v>
      </c>
      <c r="R204" s="3">
        <v>1.2130000000000001</v>
      </c>
      <c r="S204" s="3">
        <v>32.555</v>
      </c>
    </row>
    <row r="205" spans="1:19" x14ac:dyDescent="0.2">
      <c r="A205" s="6">
        <v>38337</v>
      </c>
      <c r="B205" s="14">
        <v>143845</v>
      </c>
      <c r="C205" s="1" t="s">
        <v>114</v>
      </c>
      <c r="D205" s="17">
        <v>260871</v>
      </c>
      <c r="E205">
        <v>1</v>
      </c>
      <c r="F205" s="16">
        <v>0.54116782945736452</v>
      </c>
      <c r="G205" s="13">
        <v>0.29740988372093002</v>
      </c>
      <c r="H205" s="16">
        <v>22.967874534883723</v>
      </c>
      <c r="I205" s="19">
        <v>29.880057296511627</v>
      </c>
      <c r="J205" s="19">
        <v>17.827028682170546</v>
      </c>
      <c r="K205" s="19">
        <v>15.720741715116276</v>
      </c>
      <c r="L205" s="24">
        <v>351</v>
      </c>
      <c r="M205" s="45">
        <v>95.292837447151584</v>
      </c>
      <c r="N205" s="13">
        <v>7.0369999999999999</v>
      </c>
      <c r="O205" s="45">
        <v>314.5</v>
      </c>
      <c r="P205" s="3">
        <v>3.9619999999999997</v>
      </c>
      <c r="Q205" s="3">
        <v>5.2784999999999993</v>
      </c>
      <c r="R205" s="3">
        <v>0.747</v>
      </c>
      <c r="S205" s="3">
        <v>30.74</v>
      </c>
    </row>
    <row r="206" spans="1:19" x14ac:dyDescent="0.2">
      <c r="D206" s="3">
        <v>260872</v>
      </c>
      <c r="E206">
        <v>5</v>
      </c>
      <c r="F206" s="16">
        <v>0.52332713178294588</v>
      </c>
      <c r="G206" s="13">
        <v>0.2998639534883718</v>
      </c>
      <c r="H206" s="16"/>
      <c r="I206" s="19"/>
      <c r="K206" s="19"/>
      <c r="M206" s="45"/>
      <c r="N206" s="13"/>
      <c r="O206" s="45"/>
      <c r="P206" s="3">
        <v>4.0030000000000001</v>
      </c>
      <c r="Q206" s="3">
        <v>5.1564999999999994</v>
      </c>
      <c r="R206" s="3">
        <v>0.73449999999999993</v>
      </c>
    </row>
    <row r="207" spans="1:19" x14ac:dyDescent="0.2">
      <c r="D207" s="17">
        <v>260873</v>
      </c>
      <c r="E207">
        <v>10</v>
      </c>
      <c r="F207" s="16">
        <v>0.51143333333333341</v>
      </c>
      <c r="G207" s="13">
        <v>0.33416249999999992</v>
      </c>
      <c r="M207" s="46"/>
      <c r="N207" s="16"/>
      <c r="O207" s="50"/>
      <c r="P207" s="3">
        <v>3.89</v>
      </c>
      <c r="Q207" s="3">
        <v>5.1590000000000007</v>
      </c>
      <c r="R207" s="3">
        <v>0.72699999999999998</v>
      </c>
    </row>
    <row r="208" spans="1:19" x14ac:dyDescent="0.2">
      <c r="D208" s="3">
        <v>260874</v>
      </c>
      <c r="E208">
        <v>20</v>
      </c>
      <c r="F208" s="16">
        <v>0.44007054263565903</v>
      </c>
      <c r="G208" s="13">
        <v>0.32890377906976725</v>
      </c>
      <c r="M208" s="45"/>
      <c r="N208" s="13"/>
      <c r="O208" s="45"/>
      <c r="P208" s="3">
        <v>3.9350000000000001</v>
      </c>
      <c r="Q208" s="3">
        <v>5.1385000000000005</v>
      </c>
      <c r="R208" s="3">
        <v>0.72199999999999998</v>
      </c>
    </row>
    <row r="209" spans="1:19" x14ac:dyDescent="0.2">
      <c r="D209" s="17">
        <v>260875</v>
      </c>
      <c r="E209">
        <v>30</v>
      </c>
      <c r="F209" s="16">
        <v>0.32113255813953484</v>
      </c>
      <c r="G209" s="13">
        <v>0.3251642441860465</v>
      </c>
      <c r="H209" s="16"/>
      <c r="M209" s="46"/>
      <c r="N209" s="16"/>
      <c r="O209" s="50"/>
      <c r="P209" s="3">
        <v>3.5244999999999997</v>
      </c>
      <c r="Q209" s="3">
        <v>4.3505000000000003</v>
      </c>
      <c r="R209" s="3">
        <v>0.71449999999999991</v>
      </c>
    </row>
    <row r="210" spans="1:19" x14ac:dyDescent="0.2">
      <c r="D210" s="3">
        <v>260876</v>
      </c>
      <c r="E210">
        <v>40</v>
      </c>
      <c r="F210" s="16">
        <v>0.20219457364341087</v>
      </c>
      <c r="G210" s="13">
        <v>0.34403720930232562</v>
      </c>
      <c r="H210" s="16"/>
      <c r="M210" s="45">
        <v>94.687633215671212</v>
      </c>
      <c r="N210" s="13">
        <v>6.8559999999999999</v>
      </c>
      <c r="O210" s="45">
        <v>306.5</v>
      </c>
      <c r="P210" s="3">
        <v>3.1665000000000001</v>
      </c>
      <c r="Q210" s="3">
        <v>3.9660000000000002</v>
      </c>
      <c r="R210" s="3">
        <v>0.66949999999999998</v>
      </c>
      <c r="S210" s="3">
        <v>31.332000000000001</v>
      </c>
    </row>
    <row r="211" spans="1:19" x14ac:dyDescent="0.2">
      <c r="D211" s="17">
        <v>260877</v>
      </c>
      <c r="E211">
        <v>50</v>
      </c>
      <c r="F211" s="16">
        <v>7.576527131782948E-2</v>
      </c>
      <c r="G211" s="13">
        <v>0.19837063953488374</v>
      </c>
      <c r="H211" s="16"/>
      <c r="M211" s="46"/>
      <c r="N211" s="31"/>
      <c r="O211" s="63"/>
      <c r="P211" s="3">
        <v>5.202</v>
      </c>
      <c r="Q211" s="3">
        <v>5.6114999999999995</v>
      </c>
      <c r="R211" s="3">
        <v>0.79200000000000004</v>
      </c>
    </row>
    <row r="212" spans="1:19" x14ac:dyDescent="0.2">
      <c r="D212" s="3">
        <v>260878</v>
      </c>
      <c r="E212">
        <v>75</v>
      </c>
      <c r="F212" s="16">
        <v>6.0267829457364343E-2</v>
      </c>
      <c r="G212" s="13">
        <v>0.15903488372093025</v>
      </c>
      <c r="H212" s="16"/>
      <c r="M212" s="46"/>
      <c r="N212" s="31"/>
      <c r="O212" s="63"/>
      <c r="P212" s="3">
        <v>5.8685</v>
      </c>
      <c r="Q212" s="3">
        <v>6.1035000000000004</v>
      </c>
      <c r="R212" s="3">
        <v>0.85299999999999998</v>
      </c>
    </row>
    <row r="213" spans="1:19" x14ac:dyDescent="0.2">
      <c r="D213" s="17">
        <v>260879</v>
      </c>
      <c r="E213">
        <v>100</v>
      </c>
      <c r="F213" s="16">
        <v>5.4068852713178295E-2</v>
      </c>
      <c r="G213" s="13">
        <v>0.15770508139534883</v>
      </c>
      <c r="H213" s="16"/>
      <c r="M213" s="46"/>
      <c r="N213" s="31"/>
      <c r="O213" s="63"/>
      <c r="P213" s="3">
        <v>7.7175000000000002</v>
      </c>
      <c r="Q213" s="3">
        <v>8.224499999999999</v>
      </c>
      <c r="R213" s="3">
        <v>0.98799999999999999</v>
      </c>
    </row>
    <row r="214" spans="1:19" x14ac:dyDescent="0.2">
      <c r="D214" s="3">
        <v>260880</v>
      </c>
      <c r="E214" s="30">
        <v>140</v>
      </c>
      <c r="F214" s="16">
        <v>4.6492325581395356E-2</v>
      </c>
      <c r="G214" s="13">
        <v>0.12891976744186046</v>
      </c>
      <c r="H214" s="16"/>
      <c r="M214" s="45">
        <v>74.082509750760806</v>
      </c>
      <c r="N214" s="13">
        <v>5.5235000000000003</v>
      </c>
      <c r="O214" s="45">
        <v>246.5</v>
      </c>
      <c r="P214" s="3">
        <v>11.106</v>
      </c>
      <c r="Q214" s="3">
        <v>12.314</v>
      </c>
      <c r="R214" s="3">
        <v>1.238</v>
      </c>
      <c r="S214" s="3">
        <v>32.831000000000003</v>
      </c>
    </row>
    <row r="215" spans="1:19" x14ac:dyDescent="0.2">
      <c r="A215" s="8"/>
      <c r="H215" s="16"/>
      <c r="I215" s="13"/>
      <c r="J215" s="16"/>
      <c r="K215" s="13"/>
      <c r="R215" s="16"/>
    </row>
    <row r="216" spans="1:19" x14ac:dyDescent="0.2">
      <c r="H216" s="16"/>
      <c r="I216" s="13"/>
      <c r="J216" s="16"/>
      <c r="K216" s="13"/>
      <c r="M216" s="22"/>
      <c r="R216" s="16"/>
    </row>
    <row r="217" spans="1:19" x14ac:dyDescent="0.2">
      <c r="H217" s="16"/>
      <c r="I217" s="13"/>
      <c r="J217" s="16"/>
      <c r="K217" s="13"/>
      <c r="M217" s="22"/>
      <c r="R217" s="16"/>
    </row>
    <row r="218" spans="1:19" x14ac:dyDescent="0.2">
      <c r="D218" s="22"/>
      <c r="H218" s="16"/>
      <c r="J218" s="16"/>
      <c r="K218" s="13"/>
      <c r="M218" s="22"/>
      <c r="R218" s="16"/>
    </row>
    <row r="219" spans="1:19" x14ac:dyDescent="0.2">
      <c r="A219" s="28"/>
      <c r="B219" s="23"/>
      <c r="C219" s="29"/>
      <c r="D219" s="22"/>
      <c r="E219" s="22"/>
      <c r="G219" s="16"/>
      <c r="H219" s="16"/>
      <c r="J219" s="16"/>
      <c r="K219" s="16"/>
      <c r="L219" s="22"/>
      <c r="M219" s="22"/>
      <c r="R219" s="16"/>
    </row>
    <row r="220" spans="1:19" x14ac:dyDescent="0.2">
      <c r="D220" s="17"/>
      <c r="G220" s="13"/>
      <c r="H220" s="16"/>
      <c r="I220" s="19"/>
      <c r="J220" s="19"/>
      <c r="K220" s="19"/>
      <c r="M220" s="45"/>
      <c r="N220" s="13"/>
      <c r="O220" s="45"/>
      <c r="P220" s="3"/>
      <c r="Q220" s="3"/>
      <c r="R220" s="3"/>
    </row>
    <row r="221" spans="1:19" x14ac:dyDescent="0.2">
      <c r="G221" s="13"/>
      <c r="H221" s="16"/>
      <c r="I221" s="19"/>
      <c r="K221" s="19"/>
      <c r="M221" s="45"/>
      <c r="N221" s="13"/>
      <c r="O221" s="45"/>
      <c r="P221" s="3"/>
      <c r="Q221" s="3"/>
      <c r="R221" s="3"/>
    </row>
    <row r="222" spans="1:19" x14ac:dyDescent="0.2">
      <c r="D222" s="17"/>
      <c r="G222" s="13"/>
      <c r="M222" s="46"/>
      <c r="N222" s="16"/>
      <c r="O222" s="50"/>
      <c r="P222" s="3"/>
      <c r="Q222" s="3"/>
      <c r="R222" s="3"/>
    </row>
    <row r="223" spans="1:19" x14ac:dyDescent="0.2">
      <c r="G223" s="13"/>
      <c r="M223" s="45"/>
      <c r="N223" s="13"/>
      <c r="O223" s="45"/>
      <c r="P223" s="3"/>
      <c r="Q223" s="3"/>
      <c r="R223" s="3"/>
    </row>
    <row r="224" spans="1:19" x14ac:dyDescent="0.2">
      <c r="D224" s="17"/>
      <c r="G224" s="13"/>
      <c r="H224" s="16"/>
      <c r="M224" s="46"/>
      <c r="N224" s="16"/>
      <c r="O224" s="50"/>
      <c r="P224" s="3"/>
      <c r="Q224" s="3"/>
      <c r="R224" s="3"/>
    </row>
    <row r="225" spans="4:18" x14ac:dyDescent="0.2">
      <c r="G225" s="13"/>
      <c r="H225" s="16"/>
      <c r="M225" s="45"/>
      <c r="N225" s="13"/>
      <c r="O225" s="45"/>
      <c r="P225" s="3"/>
      <c r="Q225" s="3"/>
      <c r="R225" s="3"/>
    </row>
    <row r="226" spans="4:18" x14ac:dyDescent="0.2">
      <c r="D226" s="17"/>
      <c r="G226" s="13"/>
      <c r="H226" s="16"/>
      <c r="M226" s="46"/>
      <c r="N226" s="31"/>
      <c r="O226" s="63"/>
      <c r="P226" s="3"/>
      <c r="Q226" s="3"/>
      <c r="R226" s="3"/>
    </row>
    <row r="227" spans="4:18" x14ac:dyDescent="0.2">
      <c r="G227" s="13"/>
      <c r="H227" s="16"/>
      <c r="M227" s="46"/>
      <c r="N227" s="31"/>
      <c r="O227" s="63"/>
      <c r="P227" s="3"/>
      <c r="Q227" s="3"/>
      <c r="R227" s="3"/>
    </row>
    <row r="228" spans="4:18" x14ac:dyDescent="0.2">
      <c r="D228" s="17"/>
      <c r="G228" s="13"/>
      <c r="H228" s="16"/>
      <c r="M228" s="46"/>
      <c r="N228" s="31"/>
      <c r="O228" s="63"/>
      <c r="P228" s="3"/>
      <c r="Q228" s="3"/>
      <c r="R228" s="3"/>
    </row>
    <row r="229" spans="4:18" x14ac:dyDescent="0.2">
      <c r="E229" s="30"/>
      <c r="G229" s="13"/>
      <c r="H229" s="16"/>
      <c r="M229" s="45"/>
      <c r="N229" s="13"/>
      <c r="O229" s="45"/>
      <c r="P229" s="3"/>
      <c r="Q229" s="3"/>
      <c r="R229" s="3"/>
    </row>
    <row r="230" spans="4:18" x14ac:dyDescent="0.2">
      <c r="F230" s="31"/>
      <c r="G230" s="32"/>
      <c r="H230" s="16"/>
      <c r="L230" s="31"/>
      <c r="M230" s="31"/>
      <c r="R230" s="16"/>
    </row>
    <row r="231" spans="4:18" x14ac:dyDescent="0.2">
      <c r="F231" s="31"/>
      <c r="G231" s="32"/>
      <c r="H231" s="16"/>
      <c r="L231" s="31"/>
      <c r="M231" s="31"/>
      <c r="N231" s="31"/>
      <c r="O231" s="31"/>
      <c r="R231" s="16"/>
    </row>
    <row r="232" spans="4:18" x14ac:dyDescent="0.2">
      <c r="F232" s="31"/>
      <c r="G232" s="32"/>
      <c r="H232" s="16"/>
      <c r="L232" s="31"/>
      <c r="M232" s="31"/>
      <c r="N232" s="31"/>
      <c r="O232" s="31"/>
      <c r="R232" s="16"/>
    </row>
    <row r="233" spans="4:18" x14ac:dyDescent="0.2">
      <c r="F233" s="31"/>
      <c r="G233" s="32"/>
      <c r="H233" s="16"/>
      <c r="L233" s="31"/>
      <c r="M233" s="31"/>
      <c r="N233" s="31"/>
      <c r="O233" s="31"/>
      <c r="R233" s="16"/>
    </row>
    <row r="234" spans="4:18" x14ac:dyDescent="0.2">
      <c r="F234" s="31"/>
      <c r="G234" s="32"/>
      <c r="H234" s="16"/>
      <c r="L234" s="31"/>
      <c r="M234" s="31"/>
      <c r="N234" s="31"/>
      <c r="O234" s="31"/>
      <c r="R234" s="16"/>
    </row>
    <row r="235" spans="4:18" x14ac:dyDescent="0.2">
      <c r="H235" s="16"/>
      <c r="I235" s="19"/>
      <c r="J235" s="16"/>
      <c r="K235" s="19"/>
      <c r="L235" s="33"/>
      <c r="M235" s="33"/>
      <c r="N235" s="31"/>
      <c r="O235" s="31"/>
      <c r="R235" s="16"/>
    </row>
    <row r="236" spans="4:18" x14ac:dyDescent="0.2">
      <c r="H236" s="16"/>
      <c r="I236" s="19"/>
      <c r="L236" s="31"/>
      <c r="M236" s="31"/>
      <c r="N236" s="31"/>
      <c r="O236" s="31"/>
      <c r="R236" s="16"/>
    </row>
    <row r="237" spans="4:18" x14ac:dyDescent="0.2">
      <c r="L237" s="31"/>
      <c r="M237" s="31"/>
      <c r="R237" s="16"/>
    </row>
    <row r="238" spans="4:18" x14ac:dyDescent="0.2">
      <c r="H238" s="16"/>
      <c r="L238" s="31"/>
      <c r="M238" s="31"/>
      <c r="N238" s="31"/>
      <c r="O238" s="31"/>
      <c r="R238" s="16"/>
    </row>
    <row r="239" spans="4:18" x14ac:dyDescent="0.2">
      <c r="H239" s="16"/>
      <c r="L239" s="31"/>
      <c r="M239" s="31"/>
      <c r="N239" s="31"/>
      <c r="O239" s="31"/>
      <c r="R239" s="16"/>
    </row>
    <row r="240" spans="4:18" x14ac:dyDescent="0.2">
      <c r="H240" s="16"/>
      <c r="L240" s="31"/>
      <c r="M240" s="31"/>
      <c r="N240" s="31"/>
      <c r="O240" s="31"/>
      <c r="R240" s="16"/>
    </row>
    <row r="241" spans="7:18" x14ac:dyDescent="0.2">
      <c r="H241" s="16"/>
      <c r="R241" s="16"/>
    </row>
    <row r="242" spans="7:18" x14ac:dyDescent="0.2">
      <c r="H242" s="16"/>
      <c r="R242" s="16"/>
    </row>
    <row r="243" spans="7:18" x14ac:dyDescent="0.2">
      <c r="H243" s="16"/>
      <c r="R243" s="16"/>
    </row>
    <row r="244" spans="7:18" x14ac:dyDescent="0.2">
      <c r="H244" s="16"/>
      <c r="R244" s="16"/>
    </row>
    <row r="245" spans="7:18" x14ac:dyDescent="0.2">
      <c r="H245" s="16"/>
      <c r="R245" s="16"/>
    </row>
    <row r="246" spans="7:18" x14ac:dyDescent="0.2">
      <c r="G246" s="13"/>
      <c r="H246" s="16"/>
      <c r="I246" s="19"/>
      <c r="J246" s="16"/>
      <c r="K246" s="19"/>
      <c r="R246" s="16"/>
    </row>
    <row r="247" spans="7:18" x14ac:dyDescent="0.2">
      <c r="G247" s="13"/>
      <c r="H247" s="16"/>
      <c r="R247" s="16"/>
    </row>
    <row r="248" spans="7:18" x14ac:dyDescent="0.2">
      <c r="G248" s="13"/>
      <c r="R248" s="16"/>
    </row>
    <row r="249" spans="7:18" x14ac:dyDescent="0.2">
      <c r="G249" s="13"/>
      <c r="H249" s="16"/>
      <c r="R249" s="16"/>
    </row>
    <row r="250" spans="7:18" x14ac:dyDescent="0.2">
      <c r="G250" s="13"/>
      <c r="H250" s="16"/>
      <c r="R250" s="16"/>
    </row>
    <row r="251" spans="7:18" x14ac:dyDescent="0.2">
      <c r="G251" s="13"/>
      <c r="H251" s="16"/>
      <c r="R251" s="16"/>
    </row>
    <row r="252" spans="7:18" x14ac:dyDescent="0.2">
      <c r="G252" s="13"/>
      <c r="H252" s="16"/>
      <c r="R252" s="16"/>
    </row>
    <row r="253" spans="7:18" x14ac:dyDescent="0.2">
      <c r="G253" s="13"/>
      <c r="H253" s="16"/>
      <c r="R253" s="16"/>
    </row>
    <row r="254" spans="7:18" x14ac:dyDescent="0.2">
      <c r="G254" s="13"/>
      <c r="H254" s="16"/>
      <c r="R254" s="16"/>
    </row>
    <row r="255" spans="7:18" x14ac:dyDescent="0.2">
      <c r="G255" s="13"/>
      <c r="H255" s="16"/>
      <c r="R255" s="16"/>
    </row>
    <row r="256" spans="7:18" x14ac:dyDescent="0.2">
      <c r="H256" s="16"/>
      <c r="J256" s="16"/>
      <c r="R256" s="16"/>
    </row>
    <row r="257" spans="8:18" x14ac:dyDescent="0.2">
      <c r="H257" s="16"/>
      <c r="R257" s="16"/>
    </row>
    <row r="258" spans="8:18" x14ac:dyDescent="0.2">
      <c r="H258" s="16"/>
      <c r="R258" s="16"/>
    </row>
    <row r="259" spans="8:18" x14ac:dyDescent="0.2">
      <c r="H259" s="16"/>
      <c r="R259" s="16"/>
    </row>
    <row r="260" spans="8:18" x14ac:dyDescent="0.2">
      <c r="H260" s="16"/>
      <c r="R260" s="16"/>
    </row>
    <row r="261" spans="8:18" x14ac:dyDescent="0.2">
      <c r="H261" s="16"/>
      <c r="R261" s="16"/>
    </row>
    <row r="262" spans="8:18" x14ac:dyDescent="0.2">
      <c r="H262" s="16"/>
      <c r="R262" s="16"/>
    </row>
    <row r="263" spans="8:18" x14ac:dyDescent="0.2">
      <c r="H263" s="16"/>
      <c r="R263" s="16"/>
    </row>
    <row r="264" spans="8:18" x14ac:dyDescent="0.2">
      <c r="H264" s="16"/>
      <c r="R264" s="16"/>
    </row>
    <row r="265" spans="8:18" x14ac:dyDescent="0.2">
      <c r="H265" s="16"/>
      <c r="R265" s="16"/>
    </row>
    <row r="266" spans="8:18" x14ac:dyDescent="0.2">
      <c r="H266" s="16"/>
      <c r="R266" s="16"/>
    </row>
    <row r="267" spans="8:18" x14ac:dyDescent="0.2">
      <c r="H267" s="16"/>
      <c r="R267" s="16"/>
    </row>
    <row r="268" spans="8:18" x14ac:dyDescent="0.2">
      <c r="H268" s="16"/>
      <c r="R268" s="16"/>
    </row>
    <row r="269" spans="8:18" x14ac:dyDescent="0.2">
      <c r="H269" s="16"/>
      <c r="R269" s="16"/>
    </row>
    <row r="270" spans="8:18" x14ac:dyDescent="0.2">
      <c r="H270" s="16"/>
      <c r="R270" s="16"/>
    </row>
    <row r="271" spans="8:18" x14ac:dyDescent="0.2">
      <c r="H271" s="16"/>
      <c r="R271" s="16"/>
    </row>
    <row r="272" spans="8:18" x14ac:dyDescent="0.2">
      <c r="H272" s="16"/>
      <c r="R272" s="16"/>
    </row>
    <row r="273" spans="8:18" x14ac:dyDescent="0.2">
      <c r="H273" s="16"/>
      <c r="R273" s="16"/>
    </row>
    <row r="274" spans="8:18" x14ac:dyDescent="0.2">
      <c r="H274" s="16"/>
      <c r="R274" s="16"/>
    </row>
    <row r="275" spans="8:18" x14ac:dyDescent="0.2">
      <c r="H275" s="16"/>
      <c r="R275" s="16"/>
    </row>
    <row r="276" spans="8:18" x14ac:dyDescent="0.2">
      <c r="H276" s="16"/>
      <c r="R276" s="16"/>
    </row>
    <row r="277" spans="8:18" x14ac:dyDescent="0.2">
      <c r="H277" s="16"/>
      <c r="R277" s="16"/>
    </row>
    <row r="278" spans="8:18" x14ac:dyDescent="0.2">
      <c r="H278" s="16"/>
      <c r="R278" s="16"/>
    </row>
    <row r="279" spans="8:18" x14ac:dyDescent="0.2">
      <c r="H279" s="16"/>
      <c r="R279" s="16"/>
    </row>
    <row r="280" spans="8:18" x14ac:dyDescent="0.2">
      <c r="H280" s="16"/>
      <c r="R280" s="16"/>
    </row>
    <row r="281" spans="8:18" x14ac:dyDescent="0.2">
      <c r="H281" s="16"/>
      <c r="R281" s="16"/>
    </row>
    <row r="282" spans="8:18" x14ac:dyDescent="0.2">
      <c r="H282" s="16"/>
      <c r="R282" s="16"/>
    </row>
    <row r="283" spans="8:18" x14ac:dyDescent="0.2">
      <c r="H283" s="16"/>
      <c r="R283" s="16"/>
    </row>
    <row r="284" spans="8:18" x14ac:dyDescent="0.2">
      <c r="H284" s="16"/>
      <c r="R284" s="16"/>
    </row>
    <row r="285" spans="8:18" x14ac:dyDescent="0.2">
      <c r="H285" s="16"/>
    </row>
    <row r="286" spans="8:18" x14ac:dyDescent="0.2">
      <c r="H286" s="16"/>
    </row>
    <row r="287" spans="8:18" x14ac:dyDescent="0.2">
      <c r="H287" s="16"/>
    </row>
    <row r="288" spans="8:18" x14ac:dyDescent="0.2">
      <c r="H288" s="16"/>
    </row>
    <row r="289" spans="8:8" x14ac:dyDescent="0.2">
      <c r="H289" s="16"/>
    </row>
    <row r="290" spans="8:8" x14ac:dyDescent="0.2">
      <c r="H290" s="16"/>
    </row>
    <row r="291" spans="8:8" x14ac:dyDescent="0.2">
      <c r="H291" s="16"/>
    </row>
    <row r="292" spans="8:8" x14ac:dyDescent="0.2">
      <c r="H292" s="16"/>
    </row>
    <row r="293" spans="8:8" x14ac:dyDescent="0.2">
      <c r="H293" s="16"/>
    </row>
    <row r="294" spans="8:8" x14ac:dyDescent="0.2">
      <c r="H294" s="16"/>
    </row>
    <row r="295" spans="8:8" x14ac:dyDescent="0.2">
      <c r="H295" s="16"/>
    </row>
    <row r="296" spans="8:8" x14ac:dyDescent="0.2">
      <c r="H296" s="16"/>
    </row>
    <row r="297" spans="8:8" x14ac:dyDescent="0.2">
      <c r="H297" s="16"/>
    </row>
    <row r="298" spans="8:8" x14ac:dyDescent="0.2">
      <c r="H298" s="16"/>
    </row>
    <row r="299" spans="8:8" x14ac:dyDescent="0.2">
      <c r="H299" s="16"/>
    </row>
    <row r="300" spans="8:8" x14ac:dyDescent="0.2">
      <c r="H300" s="16"/>
    </row>
    <row r="301" spans="8:8" x14ac:dyDescent="0.2">
      <c r="H301" s="16"/>
    </row>
    <row r="302" spans="8:8" x14ac:dyDescent="0.2">
      <c r="H302" s="16"/>
    </row>
    <row r="303" spans="8:8" x14ac:dyDescent="0.2">
      <c r="H303" s="16"/>
    </row>
    <row r="304" spans="8:8" x14ac:dyDescent="0.2">
      <c r="H304" s="16"/>
    </row>
    <row r="305" spans="8:8" x14ac:dyDescent="0.2">
      <c r="H305" s="16"/>
    </row>
    <row r="306" spans="8:8" x14ac:dyDescent="0.2">
      <c r="H306" s="16"/>
    </row>
    <row r="307" spans="8:8" x14ac:dyDescent="0.2">
      <c r="H307" s="16"/>
    </row>
    <row r="308" spans="8:8" x14ac:dyDescent="0.2">
      <c r="H308" s="16"/>
    </row>
    <row r="309" spans="8:8" x14ac:dyDescent="0.2">
      <c r="H309" s="16"/>
    </row>
    <row r="310" spans="8:8" x14ac:dyDescent="0.2">
      <c r="H310" s="16"/>
    </row>
    <row r="311" spans="8:8" x14ac:dyDescent="0.2">
      <c r="H311" s="16"/>
    </row>
    <row r="312" spans="8:8" x14ac:dyDescent="0.2">
      <c r="H312" s="16"/>
    </row>
    <row r="313" spans="8:8" x14ac:dyDescent="0.2">
      <c r="H313" s="16"/>
    </row>
    <row r="314" spans="8:8" x14ac:dyDescent="0.2">
      <c r="H314" s="16"/>
    </row>
    <row r="315" spans="8:8" x14ac:dyDescent="0.2">
      <c r="H315" s="16"/>
    </row>
    <row r="316" spans="8:8" x14ac:dyDescent="0.2">
      <c r="H316" s="16"/>
    </row>
    <row r="317" spans="8:8" x14ac:dyDescent="0.2">
      <c r="H317" s="16"/>
    </row>
    <row r="318" spans="8:8" x14ac:dyDescent="0.2">
      <c r="H318" s="16"/>
    </row>
    <row r="319" spans="8:8" x14ac:dyDescent="0.2">
      <c r="H319" s="16"/>
    </row>
    <row r="320" spans="8:8" x14ac:dyDescent="0.2">
      <c r="H320" s="16"/>
    </row>
    <row r="321" spans="8:8" x14ac:dyDescent="0.2">
      <c r="H321" s="16"/>
    </row>
    <row r="322" spans="8:8" x14ac:dyDescent="0.2">
      <c r="H322" s="16"/>
    </row>
    <row r="323" spans="8:8" x14ac:dyDescent="0.2">
      <c r="H323" s="16"/>
    </row>
    <row r="324" spans="8:8" x14ac:dyDescent="0.2">
      <c r="H324" s="16"/>
    </row>
    <row r="325" spans="8:8" x14ac:dyDescent="0.2">
      <c r="H325" s="16"/>
    </row>
    <row r="326" spans="8:8" x14ac:dyDescent="0.2">
      <c r="H326" s="16"/>
    </row>
    <row r="327" spans="8:8" x14ac:dyDescent="0.2">
      <c r="H327" s="16"/>
    </row>
    <row r="328" spans="8:8" x14ac:dyDescent="0.2">
      <c r="H328" s="16"/>
    </row>
    <row r="329" spans="8:8" x14ac:dyDescent="0.2">
      <c r="H329" s="16"/>
    </row>
    <row r="330" spans="8:8" x14ac:dyDescent="0.2">
      <c r="H330" s="16"/>
    </row>
    <row r="331" spans="8:8" x14ac:dyDescent="0.2">
      <c r="H331" s="16"/>
    </row>
    <row r="332" spans="8:8" x14ac:dyDescent="0.2">
      <c r="H332" s="16"/>
    </row>
    <row r="333" spans="8:8" x14ac:dyDescent="0.2">
      <c r="H333" s="16"/>
    </row>
    <row r="334" spans="8:8" x14ac:dyDescent="0.2">
      <c r="H334" s="16"/>
    </row>
    <row r="335" spans="8:8" x14ac:dyDescent="0.2">
      <c r="H335" s="16"/>
    </row>
    <row r="336" spans="8:8" x14ac:dyDescent="0.2">
      <c r="H336" s="16"/>
    </row>
    <row r="337" spans="8:8" x14ac:dyDescent="0.2">
      <c r="H337" s="16"/>
    </row>
    <row r="338" spans="8:8" x14ac:dyDescent="0.2">
      <c r="H338" s="16"/>
    </row>
    <row r="339" spans="8:8" x14ac:dyDescent="0.2">
      <c r="H339" s="16"/>
    </row>
    <row r="340" spans="8:8" x14ac:dyDescent="0.2">
      <c r="H340" s="16"/>
    </row>
    <row r="341" spans="8:8" x14ac:dyDescent="0.2">
      <c r="H341" s="16"/>
    </row>
    <row r="342" spans="8:8" x14ac:dyDescent="0.2">
      <c r="H342" s="16"/>
    </row>
    <row r="343" spans="8:8" x14ac:dyDescent="0.2">
      <c r="H343" s="16"/>
    </row>
    <row r="344" spans="8:8" x14ac:dyDescent="0.2">
      <c r="H344" s="16"/>
    </row>
    <row r="345" spans="8:8" x14ac:dyDescent="0.2">
      <c r="H345" s="16"/>
    </row>
    <row r="346" spans="8:8" x14ac:dyDescent="0.2">
      <c r="H346" s="16"/>
    </row>
    <row r="347" spans="8:8" x14ac:dyDescent="0.2">
      <c r="H347" s="16"/>
    </row>
    <row r="348" spans="8:8" x14ac:dyDescent="0.2">
      <c r="H348" s="16"/>
    </row>
    <row r="349" spans="8:8" x14ac:dyDescent="0.2">
      <c r="H349" s="16"/>
    </row>
    <row r="350" spans="8:8" x14ac:dyDescent="0.2">
      <c r="H350" s="16"/>
    </row>
    <row r="351" spans="8:8" x14ac:dyDescent="0.2">
      <c r="H351" s="16"/>
    </row>
    <row r="352" spans="8:8" x14ac:dyDescent="0.2">
      <c r="H352" s="16"/>
    </row>
    <row r="353" spans="8:8" x14ac:dyDescent="0.2">
      <c r="H353" s="16"/>
    </row>
    <row r="354" spans="8:8" x14ac:dyDescent="0.2">
      <c r="H354" s="16"/>
    </row>
    <row r="355" spans="8:8" x14ac:dyDescent="0.2">
      <c r="H355" s="16"/>
    </row>
    <row r="356" spans="8:8" x14ac:dyDescent="0.2">
      <c r="H356" s="16"/>
    </row>
    <row r="357" spans="8:8" x14ac:dyDescent="0.2">
      <c r="H357" s="16"/>
    </row>
    <row r="358" spans="8:8" x14ac:dyDescent="0.2">
      <c r="H358" s="16"/>
    </row>
    <row r="359" spans="8:8" x14ac:dyDescent="0.2">
      <c r="H359" s="16"/>
    </row>
    <row r="360" spans="8:8" x14ac:dyDescent="0.2">
      <c r="H360" s="16"/>
    </row>
    <row r="361" spans="8:8" x14ac:dyDescent="0.2">
      <c r="H361" s="16"/>
    </row>
    <row r="362" spans="8:8" x14ac:dyDescent="0.2">
      <c r="H362" s="16"/>
    </row>
    <row r="363" spans="8:8" x14ac:dyDescent="0.2">
      <c r="H363" s="16"/>
    </row>
    <row r="364" spans="8:8" x14ac:dyDescent="0.2">
      <c r="H364" s="16"/>
    </row>
    <row r="365" spans="8:8" x14ac:dyDescent="0.2">
      <c r="H365" s="16"/>
    </row>
    <row r="366" spans="8:8" x14ac:dyDescent="0.2">
      <c r="H366" s="16"/>
    </row>
    <row r="367" spans="8:8" x14ac:dyDescent="0.2">
      <c r="H367" s="16"/>
    </row>
    <row r="368" spans="8:8" x14ac:dyDescent="0.2">
      <c r="H368" s="16"/>
    </row>
    <row r="369" spans="8:8" x14ac:dyDescent="0.2">
      <c r="H369" s="16"/>
    </row>
    <row r="370" spans="8:8" x14ac:dyDescent="0.2">
      <c r="H370" s="16"/>
    </row>
    <row r="371" spans="8:8" x14ac:dyDescent="0.2">
      <c r="H371" s="16"/>
    </row>
    <row r="372" spans="8:8" x14ac:dyDescent="0.2">
      <c r="H372" s="16"/>
    </row>
    <row r="373" spans="8:8" x14ac:dyDescent="0.2">
      <c r="H373" s="16"/>
    </row>
    <row r="374" spans="8:8" x14ac:dyDescent="0.2">
      <c r="H374" s="16"/>
    </row>
    <row r="375" spans="8:8" x14ac:dyDescent="0.2">
      <c r="H375" s="16"/>
    </row>
    <row r="376" spans="8:8" x14ac:dyDescent="0.2">
      <c r="H376" s="16"/>
    </row>
    <row r="377" spans="8:8" x14ac:dyDescent="0.2">
      <c r="H377" s="16"/>
    </row>
    <row r="378" spans="8:8" x14ac:dyDescent="0.2">
      <c r="H378" s="16"/>
    </row>
    <row r="379" spans="8:8" x14ac:dyDescent="0.2">
      <c r="H379" s="16"/>
    </row>
    <row r="380" spans="8:8" x14ac:dyDescent="0.2">
      <c r="H380" s="16"/>
    </row>
    <row r="381" spans="8:8" x14ac:dyDescent="0.2">
      <c r="H381" s="16"/>
    </row>
    <row r="382" spans="8:8" x14ac:dyDescent="0.2">
      <c r="H382" s="16"/>
    </row>
    <row r="383" spans="8:8" x14ac:dyDescent="0.2">
      <c r="H383" s="16"/>
    </row>
    <row r="384" spans="8:8" x14ac:dyDescent="0.2">
      <c r="H384" s="16"/>
    </row>
    <row r="385" spans="8:8" x14ac:dyDescent="0.2">
      <c r="H385" s="16"/>
    </row>
    <row r="386" spans="8:8" x14ac:dyDescent="0.2">
      <c r="H386" s="16"/>
    </row>
    <row r="387" spans="8:8" x14ac:dyDescent="0.2">
      <c r="H387" s="16"/>
    </row>
    <row r="388" spans="8:8" x14ac:dyDescent="0.2">
      <c r="H388" s="16"/>
    </row>
    <row r="389" spans="8:8" x14ac:dyDescent="0.2">
      <c r="H389" s="16"/>
    </row>
    <row r="390" spans="8:8" x14ac:dyDescent="0.2">
      <c r="H390" s="16"/>
    </row>
    <row r="391" spans="8:8" x14ac:dyDescent="0.2">
      <c r="H391" s="16"/>
    </row>
    <row r="392" spans="8:8" x14ac:dyDescent="0.2">
      <c r="H392" s="16"/>
    </row>
    <row r="393" spans="8:8" x14ac:dyDescent="0.2">
      <c r="H393" s="16"/>
    </row>
    <row r="394" spans="8:8" x14ac:dyDescent="0.2">
      <c r="H394" s="16"/>
    </row>
    <row r="395" spans="8:8" x14ac:dyDescent="0.2">
      <c r="H395" s="16"/>
    </row>
    <row r="396" spans="8:8" x14ac:dyDescent="0.2">
      <c r="H396" s="16"/>
    </row>
    <row r="397" spans="8:8" x14ac:dyDescent="0.2">
      <c r="H397" s="16"/>
    </row>
    <row r="398" spans="8:8" x14ac:dyDescent="0.2">
      <c r="H398" s="16"/>
    </row>
    <row r="399" spans="8:8" x14ac:dyDescent="0.2">
      <c r="H399" s="16"/>
    </row>
    <row r="400" spans="8:8" x14ac:dyDescent="0.2">
      <c r="H400" s="16"/>
    </row>
    <row r="401" spans="8:8" x14ac:dyDescent="0.2">
      <c r="H401" s="16"/>
    </row>
    <row r="402" spans="8:8" x14ac:dyDescent="0.2">
      <c r="H402" s="16"/>
    </row>
    <row r="403" spans="8:8" x14ac:dyDescent="0.2">
      <c r="H403" s="16"/>
    </row>
    <row r="404" spans="8:8" x14ac:dyDescent="0.2">
      <c r="H404" s="16"/>
    </row>
    <row r="405" spans="8:8" x14ac:dyDescent="0.2">
      <c r="H405" s="16"/>
    </row>
    <row r="406" spans="8:8" x14ac:dyDescent="0.2">
      <c r="H406" s="16"/>
    </row>
    <row r="407" spans="8:8" x14ac:dyDescent="0.2">
      <c r="H407" s="16"/>
    </row>
    <row r="408" spans="8:8" x14ac:dyDescent="0.2">
      <c r="H408" s="16"/>
    </row>
    <row r="409" spans="8:8" x14ac:dyDescent="0.2">
      <c r="H409" s="16"/>
    </row>
    <row r="410" spans="8:8" x14ac:dyDescent="0.2">
      <c r="H410" s="16"/>
    </row>
    <row r="411" spans="8:8" x14ac:dyDescent="0.2">
      <c r="H411" s="16"/>
    </row>
    <row r="412" spans="8:8" x14ac:dyDescent="0.2">
      <c r="H412" s="16"/>
    </row>
    <row r="413" spans="8:8" x14ac:dyDescent="0.2">
      <c r="H413" s="16"/>
    </row>
    <row r="414" spans="8:8" x14ac:dyDescent="0.2">
      <c r="H414" s="16"/>
    </row>
    <row r="415" spans="8:8" x14ac:dyDescent="0.2">
      <c r="H415" s="16"/>
    </row>
    <row r="416" spans="8:8" x14ac:dyDescent="0.2">
      <c r="H416" s="16"/>
    </row>
    <row r="417" spans="8:8" x14ac:dyDescent="0.2">
      <c r="H417" s="16"/>
    </row>
    <row r="418" spans="8:8" x14ac:dyDescent="0.2">
      <c r="H418" s="16"/>
    </row>
    <row r="419" spans="8:8" x14ac:dyDescent="0.2">
      <c r="H419" s="16"/>
    </row>
    <row r="420" spans="8:8" x14ac:dyDescent="0.2">
      <c r="H420" s="16"/>
    </row>
    <row r="421" spans="8:8" x14ac:dyDescent="0.2">
      <c r="H421" s="16"/>
    </row>
    <row r="422" spans="8:8" x14ac:dyDescent="0.2">
      <c r="H422" s="16"/>
    </row>
    <row r="423" spans="8:8" x14ac:dyDescent="0.2">
      <c r="H423" s="16"/>
    </row>
    <row r="424" spans="8:8" x14ac:dyDescent="0.2">
      <c r="H424" s="16"/>
    </row>
    <row r="425" spans="8:8" x14ac:dyDescent="0.2">
      <c r="H425" s="16"/>
    </row>
    <row r="426" spans="8:8" x14ac:dyDescent="0.2">
      <c r="H426" s="16"/>
    </row>
    <row r="427" spans="8:8" x14ac:dyDescent="0.2">
      <c r="H427" s="16"/>
    </row>
    <row r="428" spans="8:8" x14ac:dyDescent="0.2">
      <c r="H428" s="16"/>
    </row>
    <row r="429" spans="8:8" x14ac:dyDescent="0.2">
      <c r="H429" s="16"/>
    </row>
    <row r="430" spans="8:8" x14ac:dyDescent="0.2">
      <c r="H430" s="16"/>
    </row>
    <row r="431" spans="8:8" x14ac:dyDescent="0.2">
      <c r="H431" s="16"/>
    </row>
    <row r="432" spans="8:8" x14ac:dyDescent="0.2">
      <c r="H432" s="16"/>
    </row>
    <row r="433" spans="8:8" x14ac:dyDescent="0.2">
      <c r="H433" s="16"/>
    </row>
    <row r="434" spans="8:8" x14ac:dyDescent="0.2">
      <c r="H434" s="16"/>
    </row>
    <row r="435" spans="8:8" x14ac:dyDescent="0.2">
      <c r="H435" s="16"/>
    </row>
    <row r="436" spans="8:8" x14ac:dyDescent="0.2">
      <c r="H436" s="16"/>
    </row>
    <row r="437" spans="8:8" x14ac:dyDescent="0.2">
      <c r="H437" s="16"/>
    </row>
    <row r="438" spans="8:8" x14ac:dyDescent="0.2">
      <c r="H438" s="16"/>
    </row>
    <row r="439" spans="8:8" x14ac:dyDescent="0.2">
      <c r="H439" s="16"/>
    </row>
    <row r="440" spans="8:8" x14ac:dyDescent="0.2">
      <c r="H440" s="16"/>
    </row>
    <row r="441" spans="8:8" x14ac:dyDescent="0.2">
      <c r="H441" s="16"/>
    </row>
    <row r="442" spans="8:8" x14ac:dyDescent="0.2">
      <c r="H442" s="16"/>
    </row>
    <row r="443" spans="8:8" x14ac:dyDescent="0.2">
      <c r="H443" s="16"/>
    </row>
    <row r="444" spans="8:8" x14ac:dyDescent="0.2">
      <c r="H444" s="16"/>
    </row>
    <row r="445" spans="8:8" x14ac:dyDescent="0.2">
      <c r="H445" s="16"/>
    </row>
    <row r="446" spans="8:8" x14ac:dyDescent="0.2">
      <c r="H446" s="16"/>
    </row>
    <row r="447" spans="8:8" x14ac:dyDescent="0.2">
      <c r="H447" s="16"/>
    </row>
    <row r="448" spans="8:8" x14ac:dyDescent="0.2">
      <c r="H448" s="16"/>
    </row>
    <row r="449" spans="8:8" x14ac:dyDescent="0.2">
      <c r="H449" s="16"/>
    </row>
    <row r="450" spans="8:8" x14ac:dyDescent="0.2">
      <c r="H450" s="16"/>
    </row>
    <row r="451" spans="8:8" x14ac:dyDescent="0.2">
      <c r="H451" s="16"/>
    </row>
    <row r="452" spans="8:8" x14ac:dyDescent="0.2">
      <c r="H452" s="16"/>
    </row>
    <row r="453" spans="8:8" x14ac:dyDescent="0.2">
      <c r="H453" s="16"/>
    </row>
    <row r="454" spans="8:8" x14ac:dyDescent="0.2">
      <c r="H454" s="16"/>
    </row>
    <row r="455" spans="8:8" x14ac:dyDescent="0.2">
      <c r="H455" s="16"/>
    </row>
    <row r="456" spans="8:8" x14ac:dyDescent="0.2">
      <c r="H456" s="16"/>
    </row>
    <row r="457" spans="8:8" x14ac:dyDescent="0.2">
      <c r="H457" s="16"/>
    </row>
    <row r="458" spans="8:8" x14ac:dyDescent="0.2">
      <c r="H458" s="16"/>
    </row>
    <row r="459" spans="8:8" x14ac:dyDescent="0.2">
      <c r="H459" s="16"/>
    </row>
    <row r="460" spans="8:8" x14ac:dyDescent="0.2">
      <c r="H460" s="16"/>
    </row>
    <row r="461" spans="8:8" x14ac:dyDescent="0.2">
      <c r="H461" s="16"/>
    </row>
    <row r="462" spans="8:8" x14ac:dyDescent="0.2">
      <c r="H462" s="16"/>
    </row>
    <row r="463" spans="8:8" x14ac:dyDescent="0.2">
      <c r="H463" s="16"/>
    </row>
    <row r="464" spans="8:8" x14ac:dyDescent="0.2">
      <c r="H464" s="16"/>
    </row>
    <row r="465" spans="8:8" x14ac:dyDescent="0.2">
      <c r="H465" s="16"/>
    </row>
    <row r="466" spans="8:8" x14ac:dyDescent="0.2">
      <c r="H466" s="16"/>
    </row>
    <row r="467" spans="8:8" x14ac:dyDescent="0.2">
      <c r="H467" s="16"/>
    </row>
    <row r="468" spans="8:8" x14ac:dyDescent="0.2">
      <c r="H468" s="16"/>
    </row>
    <row r="469" spans="8:8" x14ac:dyDescent="0.2">
      <c r="H469" s="16"/>
    </row>
    <row r="470" spans="8:8" x14ac:dyDescent="0.2">
      <c r="H470" s="16"/>
    </row>
    <row r="471" spans="8:8" x14ac:dyDescent="0.2">
      <c r="H471" s="16"/>
    </row>
    <row r="472" spans="8:8" x14ac:dyDescent="0.2">
      <c r="H472" s="16"/>
    </row>
    <row r="473" spans="8:8" x14ac:dyDescent="0.2">
      <c r="H473" s="16"/>
    </row>
    <row r="474" spans="8:8" x14ac:dyDescent="0.2">
      <c r="H474" s="16"/>
    </row>
    <row r="475" spans="8:8" x14ac:dyDescent="0.2">
      <c r="H475" s="16"/>
    </row>
    <row r="476" spans="8:8" x14ac:dyDescent="0.2">
      <c r="H476" s="16"/>
    </row>
    <row r="477" spans="8:8" x14ac:dyDescent="0.2">
      <c r="H477" s="16"/>
    </row>
    <row r="478" spans="8:8" x14ac:dyDescent="0.2">
      <c r="H478" s="16"/>
    </row>
    <row r="479" spans="8:8" x14ac:dyDescent="0.2">
      <c r="H479" s="16"/>
    </row>
    <row r="480" spans="8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  <row r="485" spans="8:8" x14ac:dyDescent="0.2">
      <c r="H485" s="16"/>
    </row>
    <row r="486" spans="8:8" x14ac:dyDescent="0.2">
      <c r="H486" s="16"/>
    </row>
    <row r="487" spans="8:8" x14ac:dyDescent="0.2">
      <c r="H487" s="16"/>
    </row>
    <row r="488" spans="8:8" x14ac:dyDescent="0.2">
      <c r="H488" s="16"/>
    </row>
    <row r="489" spans="8:8" x14ac:dyDescent="0.2">
      <c r="H489" s="16"/>
    </row>
    <row r="490" spans="8:8" x14ac:dyDescent="0.2">
      <c r="H490" s="16"/>
    </row>
    <row r="491" spans="8:8" x14ac:dyDescent="0.2">
      <c r="H491" s="16"/>
    </row>
    <row r="492" spans="8:8" x14ac:dyDescent="0.2">
      <c r="H492" s="16"/>
    </row>
    <row r="493" spans="8:8" x14ac:dyDescent="0.2">
      <c r="H493" s="16"/>
    </row>
    <row r="494" spans="8:8" x14ac:dyDescent="0.2">
      <c r="H494" s="16"/>
    </row>
    <row r="495" spans="8:8" x14ac:dyDescent="0.2">
      <c r="H495" s="16"/>
    </row>
    <row r="496" spans="8:8" x14ac:dyDescent="0.2">
      <c r="H496" s="16"/>
    </row>
    <row r="497" spans="8:8" x14ac:dyDescent="0.2">
      <c r="H497" s="16"/>
    </row>
    <row r="498" spans="8:8" x14ac:dyDescent="0.2">
      <c r="H498" s="16"/>
    </row>
    <row r="499" spans="8:8" x14ac:dyDescent="0.2">
      <c r="H499" s="16"/>
    </row>
    <row r="500" spans="8:8" x14ac:dyDescent="0.2">
      <c r="H500" s="16"/>
    </row>
    <row r="501" spans="8:8" x14ac:dyDescent="0.2">
      <c r="H501" s="16"/>
    </row>
    <row r="502" spans="8:8" x14ac:dyDescent="0.2">
      <c r="H502" s="16"/>
    </row>
    <row r="503" spans="8:8" x14ac:dyDescent="0.2">
      <c r="H503" s="16"/>
    </row>
    <row r="504" spans="8:8" x14ac:dyDescent="0.2">
      <c r="H504" s="16"/>
    </row>
    <row r="505" spans="8:8" x14ac:dyDescent="0.2">
      <c r="H505" s="16"/>
    </row>
    <row r="506" spans="8:8" x14ac:dyDescent="0.2">
      <c r="H506" s="16"/>
    </row>
    <row r="507" spans="8:8" x14ac:dyDescent="0.2">
      <c r="H507" s="16"/>
    </row>
    <row r="508" spans="8:8" x14ac:dyDescent="0.2">
      <c r="H508" s="16"/>
    </row>
    <row r="509" spans="8:8" x14ac:dyDescent="0.2">
      <c r="H509" s="16"/>
    </row>
    <row r="510" spans="8:8" x14ac:dyDescent="0.2">
      <c r="H510" s="16"/>
    </row>
    <row r="511" spans="8:8" x14ac:dyDescent="0.2">
      <c r="H511" s="16"/>
    </row>
    <row r="512" spans="8:8" x14ac:dyDescent="0.2">
      <c r="H512" s="16"/>
    </row>
    <row r="513" spans="8:8" x14ac:dyDescent="0.2">
      <c r="H513" s="16"/>
    </row>
    <row r="514" spans="8:8" x14ac:dyDescent="0.2">
      <c r="H514" s="16"/>
    </row>
    <row r="515" spans="8:8" x14ac:dyDescent="0.2">
      <c r="H515" s="16"/>
    </row>
    <row r="516" spans="8:8" x14ac:dyDescent="0.2">
      <c r="H516" s="16"/>
    </row>
    <row r="517" spans="8:8" x14ac:dyDescent="0.2">
      <c r="H517" s="16"/>
    </row>
    <row r="518" spans="8:8" x14ac:dyDescent="0.2">
      <c r="H518" s="16"/>
    </row>
    <row r="519" spans="8:8" x14ac:dyDescent="0.2">
      <c r="H519" s="16"/>
    </row>
    <row r="520" spans="8:8" x14ac:dyDescent="0.2">
      <c r="H520" s="16"/>
    </row>
    <row r="521" spans="8:8" x14ac:dyDescent="0.2">
      <c r="H521" s="16"/>
    </row>
    <row r="522" spans="8:8" x14ac:dyDescent="0.2">
      <c r="H522" s="16"/>
    </row>
    <row r="523" spans="8:8" x14ac:dyDescent="0.2">
      <c r="H523" s="16"/>
    </row>
    <row r="524" spans="8:8" x14ac:dyDescent="0.2">
      <c r="H524" s="16"/>
    </row>
    <row r="525" spans="8:8" x14ac:dyDescent="0.2">
      <c r="H525" s="16"/>
    </row>
    <row r="526" spans="8:8" x14ac:dyDescent="0.2">
      <c r="H526" s="16"/>
    </row>
    <row r="527" spans="8:8" x14ac:dyDescent="0.2">
      <c r="H527" s="16"/>
    </row>
    <row r="528" spans="8:8" x14ac:dyDescent="0.2">
      <c r="H528" s="16"/>
    </row>
    <row r="529" spans="8:8" x14ac:dyDescent="0.2">
      <c r="H529" s="16"/>
    </row>
    <row r="530" spans="8:8" x14ac:dyDescent="0.2">
      <c r="H530" s="16"/>
    </row>
    <row r="531" spans="8:8" x14ac:dyDescent="0.2">
      <c r="H531" s="16"/>
    </row>
    <row r="532" spans="8:8" x14ac:dyDescent="0.2">
      <c r="H532" s="16"/>
    </row>
    <row r="533" spans="8:8" x14ac:dyDescent="0.2">
      <c r="H533" s="16"/>
    </row>
    <row r="534" spans="8:8" x14ac:dyDescent="0.2">
      <c r="H534" s="16"/>
    </row>
    <row r="535" spans="8:8" x14ac:dyDescent="0.2">
      <c r="H535" s="16"/>
    </row>
    <row r="536" spans="8:8" x14ac:dyDescent="0.2">
      <c r="H536" s="16"/>
    </row>
    <row r="537" spans="8:8" x14ac:dyDescent="0.2">
      <c r="H537" s="16"/>
    </row>
    <row r="538" spans="8:8" x14ac:dyDescent="0.2">
      <c r="H538" s="16"/>
    </row>
    <row r="539" spans="8:8" x14ac:dyDescent="0.2">
      <c r="H539" s="16"/>
    </row>
    <row r="540" spans="8:8" x14ac:dyDescent="0.2">
      <c r="H540" s="16"/>
    </row>
    <row r="541" spans="8:8" x14ac:dyDescent="0.2">
      <c r="H541" s="16"/>
    </row>
    <row r="542" spans="8:8" x14ac:dyDescent="0.2">
      <c r="H542" s="16"/>
    </row>
    <row r="543" spans="8:8" x14ac:dyDescent="0.2">
      <c r="H543" s="16"/>
    </row>
    <row r="544" spans="8:8" x14ac:dyDescent="0.2">
      <c r="H544" s="16"/>
    </row>
    <row r="545" spans="8:8" x14ac:dyDescent="0.2">
      <c r="H545" s="16"/>
    </row>
    <row r="546" spans="8:8" x14ac:dyDescent="0.2">
      <c r="H546" s="16"/>
    </row>
    <row r="547" spans="8:8" x14ac:dyDescent="0.2">
      <c r="H547" s="16"/>
    </row>
    <row r="548" spans="8:8" x14ac:dyDescent="0.2">
      <c r="H548" s="16"/>
    </row>
    <row r="549" spans="8:8" x14ac:dyDescent="0.2">
      <c r="H549" s="16"/>
    </row>
    <row r="550" spans="8:8" x14ac:dyDescent="0.2">
      <c r="H550" s="16"/>
    </row>
    <row r="551" spans="8:8" x14ac:dyDescent="0.2">
      <c r="H551" s="16"/>
    </row>
    <row r="552" spans="8:8" x14ac:dyDescent="0.2">
      <c r="H552" s="16"/>
    </row>
    <row r="553" spans="8:8" x14ac:dyDescent="0.2">
      <c r="H553" s="16"/>
    </row>
    <row r="554" spans="8:8" x14ac:dyDescent="0.2">
      <c r="H554" s="16"/>
    </row>
    <row r="555" spans="8:8" x14ac:dyDescent="0.2">
      <c r="H555" s="16"/>
    </row>
    <row r="556" spans="8:8" x14ac:dyDescent="0.2">
      <c r="H556" s="16"/>
    </row>
    <row r="557" spans="8:8" x14ac:dyDescent="0.2">
      <c r="H557" s="16"/>
    </row>
    <row r="558" spans="8:8" x14ac:dyDescent="0.2">
      <c r="H558" s="16"/>
    </row>
    <row r="559" spans="8:8" x14ac:dyDescent="0.2">
      <c r="H559" s="16"/>
    </row>
    <row r="560" spans="8:8" x14ac:dyDescent="0.2">
      <c r="H560" s="16"/>
    </row>
    <row r="561" spans="8:8" x14ac:dyDescent="0.2">
      <c r="H561" s="16"/>
    </row>
    <row r="562" spans="8:8" x14ac:dyDescent="0.2">
      <c r="H562" s="16"/>
    </row>
    <row r="563" spans="8:8" x14ac:dyDescent="0.2">
      <c r="H563" s="16"/>
    </row>
    <row r="564" spans="8:8" x14ac:dyDescent="0.2">
      <c r="H564" s="16"/>
    </row>
    <row r="565" spans="8:8" x14ac:dyDescent="0.2">
      <c r="H565" s="16"/>
    </row>
    <row r="566" spans="8:8" x14ac:dyDescent="0.2">
      <c r="H566" s="16"/>
    </row>
    <row r="567" spans="8:8" x14ac:dyDescent="0.2">
      <c r="H567" s="16"/>
    </row>
    <row r="568" spans="8:8" x14ac:dyDescent="0.2">
      <c r="H568" s="16"/>
    </row>
    <row r="569" spans="8:8" x14ac:dyDescent="0.2">
      <c r="H569" s="16"/>
    </row>
    <row r="570" spans="8:8" x14ac:dyDescent="0.2">
      <c r="H570" s="16"/>
    </row>
    <row r="571" spans="8:8" x14ac:dyDescent="0.2">
      <c r="H571" s="16"/>
    </row>
    <row r="572" spans="8:8" x14ac:dyDescent="0.2">
      <c r="H572" s="16"/>
    </row>
    <row r="573" spans="8:8" x14ac:dyDescent="0.2">
      <c r="H573" s="16"/>
    </row>
    <row r="574" spans="8:8" x14ac:dyDescent="0.2">
      <c r="H574" s="16"/>
    </row>
    <row r="575" spans="8:8" x14ac:dyDescent="0.2">
      <c r="H575" s="16"/>
    </row>
    <row r="576" spans="8:8" x14ac:dyDescent="0.2">
      <c r="H576" s="16"/>
    </row>
    <row r="577" spans="8:8" x14ac:dyDescent="0.2">
      <c r="H577" s="16"/>
    </row>
    <row r="578" spans="8:8" x14ac:dyDescent="0.2">
      <c r="H578" s="16"/>
    </row>
    <row r="579" spans="8:8" x14ac:dyDescent="0.2">
      <c r="H579" s="16"/>
    </row>
    <row r="580" spans="8:8" x14ac:dyDescent="0.2">
      <c r="H580" s="16"/>
    </row>
    <row r="581" spans="8:8" x14ac:dyDescent="0.2">
      <c r="H581" s="16"/>
    </row>
    <row r="582" spans="8:8" x14ac:dyDescent="0.2">
      <c r="H582" s="16"/>
    </row>
    <row r="583" spans="8:8" x14ac:dyDescent="0.2">
      <c r="H583" s="16"/>
    </row>
    <row r="584" spans="8:8" x14ac:dyDescent="0.2">
      <c r="H584" s="16"/>
    </row>
    <row r="585" spans="8:8" x14ac:dyDescent="0.2">
      <c r="H585" s="16"/>
    </row>
    <row r="586" spans="8:8" x14ac:dyDescent="0.2">
      <c r="H586" s="16"/>
    </row>
    <row r="587" spans="8:8" x14ac:dyDescent="0.2">
      <c r="H587" s="16"/>
    </row>
    <row r="588" spans="8:8" x14ac:dyDescent="0.2">
      <c r="H588" s="16"/>
    </row>
    <row r="589" spans="8:8" x14ac:dyDescent="0.2">
      <c r="H589" s="16"/>
    </row>
    <row r="590" spans="8:8" x14ac:dyDescent="0.2">
      <c r="H590" s="16"/>
    </row>
    <row r="591" spans="8:8" x14ac:dyDescent="0.2">
      <c r="H591" s="16"/>
    </row>
    <row r="592" spans="8:8" x14ac:dyDescent="0.2">
      <c r="H592" s="16"/>
    </row>
    <row r="593" spans="8:8" x14ac:dyDescent="0.2">
      <c r="H593" s="16"/>
    </row>
    <row r="594" spans="8:8" x14ac:dyDescent="0.2">
      <c r="H594" s="16"/>
    </row>
    <row r="595" spans="8:8" x14ac:dyDescent="0.2">
      <c r="H595" s="16"/>
    </row>
    <row r="596" spans="8:8" x14ac:dyDescent="0.2">
      <c r="H596" s="16"/>
    </row>
    <row r="597" spans="8:8" x14ac:dyDescent="0.2">
      <c r="H597" s="16"/>
    </row>
    <row r="598" spans="8:8" x14ac:dyDescent="0.2">
      <c r="H598" s="16"/>
    </row>
    <row r="599" spans="8:8" x14ac:dyDescent="0.2">
      <c r="H599" s="16"/>
    </row>
    <row r="600" spans="8:8" x14ac:dyDescent="0.2">
      <c r="H600" s="16"/>
    </row>
    <row r="601" spans="8:8" x14ac:dyDescent="0.2">
      <c r="H601" s="16"/>
    </row>
    <row r="602" spans="8:8" x14ac:dyDescent="0.2">
      <c r="H602" s="16"/>
    </row>
    <row r="603" spans="8:8" x14ac:dyDescent="0.2">
      <c r="H603" s="16"/>
    </row>
    <row r="604" spans="8:8" x14ac:dyDescent="0.2">
      <c r="H604" s="16"/>
    </row>
    <row r="605" spans="8:8" x14ac:dyDescent="0.2">
      <c r="H605" s="16"/>
    </row>
    <row r="606" spans="8:8" x14ac:dyDescent="0.2">
      <c r="H606" s="16"/>
    </row>
    <row r="607" spans="8:8" x14ac:dyDescent="0.2">
      <c r="H607" s="16"/>
    </row>
    <row r="608" spans="8:8" x14ac:dyDescent="0.2">
      <c r="H608" s="16"/>
    </row>
    <row r="609" spans="8:8" x14ac:dyDescent="0.2">
      <c r="H609" s="16"/>
    </row>
    <row r="610" spans="8:8" x14ac:dyDescent="0.2">
      <c r="H610" s="16"/>
    </row>
    <row r="611" spans="8:8" x14ac:dyDescent="0.2">
      <c r="H611" s="16"/>
    </row>
    <row r="612" spans="8:8" x14ac:dyDescent="0.2">
      <c r="H612" s="16"/>
    </row>
    <row r="613" spans="8:8" x14ac:dyDescent="0.2">
      <c r="H613" s="16"/>
    </row>
    <row r="614" spans="8:8" x14ac:dyDescent="0.2">
      <c r="H614" s="16"/>
    </row>
    <row r="615" spans="8:8" x14ac:dyDescent="0.2">
      <c r="H615" s="16"/>
    </row>
    <row r="616" spans="8:8" x14ac:dyDescent="0.2">
      <c r="H616" s="16"/>
    </row>
    <row r="617" spans="8:8" x14ac:dyDescent="0.2">
      <c r="H617" s="16"/>
    </row>
    <row r="618" spans="8:8" x14ac:dyDescent="0.2">
      <c r="H618" s="16"/>
    </row>
    <row r="619" spans="8:8" x14ac:dyDescent="0.2">
      <c r="H619" s="16"/>
    </row>
    <row r="620" spans="8:8" x14ac:dyDescent="0.2">
      <c r="H620" s="16"/>
    </row>
    <row r="621" spans="8:8" x14ac:dyDescent="0.2">
      <c r="H621" s="16"/>
    </row>
    <row r="622" spans="8:8" x14ac:dyDescent="0.2">
      <c r="H622" s="16"/>
    </row>
    <row r="623" spans="8:8" x14ac:dyDescent="0.2">
      <c r="H623" s="16"/>
    </row>
    <row r="624" spans="8:8" x14ac:dyDescent="0.2">
      <c r="H624" s="16"/>
    </row>
    <row r="625" spans="8:8" x14ac:dyDescent="0.2">
      <c r="H625" s="16"/>
    </row>
    <row r="626" spans="8:8" x14ac:dyDescent="0.2">
      <c r="H626" s="16"/>
    </row>
    <row r="627" spans="8:8" x14ac:dyDescent="0.2">
      <c r="H627" s="16"/>
    </row>
    <row r="628" spans="8:8" x14ac:dyDescent="0.2">
      <c r="H628" s="16"/>
    </row>
    <row r="629" spans="8:8" x14ac:dyDescent="0.2">
      <c r="H629" s="16"/>
    </row>
    <row r="630" spans="8:8" x14ac:dyDescent="0.2">
      <c r="H630" s="16"/>
    </row>
    <row r="631" spans="8:8" x14ac:dyDescent="0.2">
      <c r="H631" s="16"/>
    </row>
    <row r="632" spans="8:8" x14ac:dyDescent="0.2">
      <c r="H632" s="16"/>
    </row>
    <row r="633" spans="8:8" x14ac:dyDescent="0.2">
      <c r="H633" s="16"/>
    </row>
    <row r="634" spans="8:8" x14ac:dyDescent="0.2">
      <c r="H634" s="16"/>
    </row>
    <row r="635" spans="8:8" x14ac:dyDescent="0.2">
      <c r="H635" s="16"/>
    </row>
    <row r="636" spans="8:8" x14ac:dyDescent="0.2">
      <c r="H636" s="16"/>
    </row>
    <row r="637" spans="8:8" x14ac:dyDescent="0.2">
      <c r="H637" s="16"/>
    </row>
    <row r="638" spans="8:8" x14ac:dyDescent="0.2">
      <c r="H638" s="16"/>
    </row>
    <row r="639" spans="8:8" x14ac:dyDescent="0.2">
      <c r="H639" s="16"/>
    </row>
    <row r="640" spans="8:8" x14ac:dyDescent="0.2">
      <c r="H640" s="16"/>
    </row>
    <row r="641" spans="8:8" x14ac:dyDescent="0.2">
      <c r="H641" s="16"/>
    </row>
    <row r="642" spans="8:8" x14ac:dyDescent="0.2">
      <c r="H642" s="16"/>
    </row>
    <row r="643" spans="8:8" x14ac:dyDescent="0.2">
      <c r="H643" s="16"/>
    </row>
    <row r="644" spans="8:8" x14ac:dyDescent="0.2">
      <c r="H644" s="16"/>
    </row>
    <row r="645" spans="8:8" x14ac:dyDescent="0.2">
      <c r="H645" s="16"/>
    </row>
    <row r="646" spans="8:8" x14ac:dyDescent="0.2">
      <c r="H646" s="16"/>
    </row>
    <row r="647" spans="8:8" x14ac:dyDescent="0.2">
      <c r="H647" s="16"/>
    </row>
    <row r="648" spans="8:8" x14ac:dyDescent="0.2">
      <c r="H648" s="16"/>
    </row>
    <row r="649" spans="8:8" x14ac:dyDescent="0.2">
      <c r="H649" s="16"/>
    </row>
    <row r="650" spans="8:8" x14ac:dyDescent="0.2">
      <c r="H650" s="16"/>
    </row>
    <row r="651" spans="8:8" x14ac:dyDescent="0.2">
      <c r="H651" s="16"/>
    </row>
    <row r="652" spans="8:8" x14ac:dyDescent="0.2">
      <c r="H652" s="16"/>
    </row>
    <row r="653" spans="8:8" x14ac:dyDescent="0.2">
      <c r="H653" s="16"/>
    </row>
    <row r="654" spans="8:8" x14ac:dyDescent="0.2">
      <c r="H654" s="16"/>
    </row>
    <row r="655" spans="8:8" x14ac:dyDescent="0.2">
      <c r="H655" s="16"/>
    </row>
    <row r="656" spans="8:8" x14ac:dyDescent="0.2">
      <c r="H65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A7" sqref="A7:IV7"/>
    </sheetView>
  </sheetViews>
  <sheetFormatPr defaultRowHeight="12.75" x14ac:dyDescent="0.2"/>
  <sheetData>
    <row r="1" spans="1:19" x14ac:dyDescent="0.2">
      <c r="A1" s="8" t="s">
        <v>61</v>
      </c>
      <c r="B1" s="14"/>
      <c r="C1" s="1"/>
      <c r="D1" s="3"/>
      <c r="F1" s="16"/>
      <c r="G1" s="19"/>
      <c r="H1" s="16"/>
      <c r="I1" s="13"/>
      <c r="J1" s="16"/>
      <c r="K1" s="13"/>
      <c r="L1" s="24"/>
      <c r="M1" s="24"/>
      <c r="N1" s="22"/>
      <c r="O1" s="26"/>
      <c r="P1" s="16"/>
      <c r="Q1" s="16"/>
      <c r="R1" s="16"/>
      <c r="S1" s="3"/>
    </row>
    <row r="2" spans="1:19" x14ac:dyDescent="0.2">
      <c r="A2" s="6" t="s">
        <v>38</v>
      </c>
      <c r="B2" s="14"/>
      <c r="C2" s="1"/>
      <c r="D2" s="3"/>
      <c r="F2" s="16"/>
      <c r="G2" s="19"/>
      <c r="H2" s="16"/>
      <c r="I2" s="13"/>
      <c r="J2" s="16"/>
      <c r="K2" s="13"/>
      <c r="L2" s="24"/>
      <c r="M2" s="22" t="s">
        <v>62</v>
      </c>
      <c r="N2" s="22" t="s">
        <v>41</v>
      </c>
      <c r="O2" s="26" t="s">
        <v>41</v>
      </c>
      <c r="P2" s="16"/>
      <c r="Q2" s="16"/>
      <c r="R2" s="16"/>
      <c r="S2" s="22" t="s">
        <v>60</v>
      </c>
    </row>
    <row r="3" spans="1:19" x14ac:dyDescent="0.2">
      <c r="A3" s="6" t="s">
        <v>5</v>
      </c>
      <c r="B3" s="14"/>
      <c r="C3" s="1"/>
      <c r="D3" s="3"/>
      <c r="F3" s="16"/>
      <c r="G3" s="19"/>
      <c r="H3" s="16"/>
      <c r="I3" s="13"/>
      <c r="J3" s="16"/>
      <c r="K3" s="13"/>
      <c r="L3" s="24"/>
      <c r="M3" s="22" t="s">
        <v>51</v>
      </c>
      <c r="N3" s="22" t="s">
        <v>42</v>
      </c>
      <c r="O3" s="26" t="s">
        <v>42</v>
      </c>
      <c r="P3" s="16"/>
      <c r="Q3" s="16" t="s">
        <v>37</v>
      </c>
      <c r="R3" s="16"/>
      <c r="S3" s="22" t="s">
        <v>54</v>
      </c>
    </row>
    <row r="4" spans="1:19" x14ac:dyDescent="0.2">
      <c r="A4" s="6" t="s">
        <v>6</v>
      </c>
      <c r="B4" s="14"/>
      <c r="C4" s="1"/>
      <c r="D4" s="22" t="s">
        <v>47</v>
      </c>
      <c r="F4" s="16"/>
      <c r="G4" s="19"/>
      <c r="H4" s="16" t="s">
        <v>19</v>
      </c>
      <c r="I4" s="16"/>
      <c r="J4" s="16" t="s">
        <v>20</v>
      </c>
      <c r="K4" s="13"/>
      <c r="L4" s="24"/>
      <c r="M4" s="22" t="s">
        <v>52</v>
      </c>
      <c r="N4" s="22" t="s">
        <v>39</v>
      </c>
      <c r="O4" s="26" t="s">
        <v>39</v>
      </c>
      <c r="P4" s="16"/>
      <c r="Q4" s="16" t="s">
        <v>28</v>
      </c>
      <c r="R4" s="16"/>
      <c r="S4" s="3"/>
    </row>
    <row r="5" spans="1:19" s="22" customFormat="1" x14ac:dyDescent="0.2">
      <c r="A5" s="28" t="s">
        <v>7</v>
      </c>
      <c r="B5" s="23" t="s">
        <v>43</v>
      </c>
      <c r="C5" s="29" t="s">
        <v>44</v>
      </c>
      <c r="D5" s="22" t="s">
        <v>8</v>
      </c>
      <c r="E5" s="22" t="s">
        <v>0</v>
      </c>
      <c r="F5" s="16" t="s">
        <v>9</v>
      </c>
      <c r="G5" s="16" t="s">
        <v>10</v>
      </c>
      <c r="H5" s="16" t="s">
        <v>3</v>
      </c>
      <c r="I5" s="16" t="s">
        <v>10</v>
      </c>
      <c r="J5" s="16" t="s">
        <v>3</v>
      </c>
      <c r="K5" s="16" t="s">
        <v>10</v>
      </c>
      <c r="L5" s="22" t="s">
        <v>46</v>
      </c>
      <c r="M5" s="22" t="s">
        <v>53</v>
      </c>
      <c r="N5" s="22" t="s">
        <v>45</v>
      </c>
      <c r="O5" s="26" t="s">
        <v>40</v>
      </c>
      <c r="P5" s="16" t="s">
        <v>25</v>
      </c>
      <c r="Q5" s="16" t="s">
        <v>26</v>
      </c>
      <c r="R5" s="16" t="s">
        <v>27</v>
      </c>
    </row>
    <row r="7" spans="1:19" x14ac:dyDescent="0.2">
      <c r="A7" s="71" t="s">
        <v>154</v>
      </c>
      <c r="B7" s="71" t="s">
        <v>155</v>
      </c>
      <c r="C7" s="71" t="s">
        <v>156</v>
      </c>
      <c r="D7" s="71" t="s">
        <v>157</v>
      </c>
      <c r="E7" s="71" t="s">
        <v>158</v>
      </c>
      <c r="F7" s="71" t="s">
        <v>159</v>
      </c>
      <c r="G7" s="71" t="s">
        <v>160</v>
      </c>
      <c r="H7" s="19" t="s">
        <v>161</v>
      </c>
      <c r="I7" s="71" t="s">
        <v>162</v>
      </c>
      <c r="J7" s="19" t="s">
        <v>163</v>
      </c>
      <c r="K7" s="71" t="s">
        <v>164</v>
      </c>
      <c r="L7" s="19" t="s">
        <v>165</v>
      </c>
      <c r="M7" s="72" t="s">
        <v>166</v>
      </c>
      <c r="N7" s="73" t="s">
        <v>167</v>
      </c>
      <c r="O7" s="72" t="s">
        <v>168</v>
      </c>
      <c r="P7" s="73" t="s">
        <v>169</v>
      </c>
      <c r="Q7" s="73" t="s">
        <v>170</v>
      </c>
      <c r="R7" s="52" t="s">
        <v>171</v>
      </c>
      <c r="S7" s="5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STN2SUM</vt:lpstr>
      <vt:lpstr>ChlPlt</vt:lpstr>
      <vt:lpstr>STN2PLT</vt:lpstr>
      <vt:lpstr>DIARY</vt:lpstr>
      <vt:lpstr>Z_1uM_Nut</vt:lpstr>
      <vt:lpstr>FLUORCALIB</vt:lpstr>
      <vt:lpstr>Sheet1</vt:lpstr>
      <vt:lpstr>BIOLSUMS_FOR_RELOAD</vt:lpstr>
      <vt:lpstr>MAP</vt:lpstr>
      <vt:lpstr>README</vt:lpstr>
      <vt:lpstr>DIARY!Print_Area</vt:lpstr>
      <vt:lpstr>STN2PLT!Print_Area</vt:lpstr>
      <vt:lpstr>STN2SUM!Print_Area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2002-11-07T20:32:27Z</cp:lastPrinted>
  <dcterms:created xsi:type="dcterms:W3CDTF">2000-03-27T17:24:05Z</dcterms:created>
  <dcterms:modified xsi:type="dcterms:W3CDTF">2019-07-23T16:17:51Z</dcterms:modified>
</cp:coreProperties>
</file>