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DRYCL\Documents\summer projects\Biochem Fixed Stations\convertingtoBCDBCS\Gordanas scripts\original Biolsums\"/>
    </mc:Choice>
  </mc:AlternateContent>
  <bookViews>
    <workbookView xWindow="-15" yWindow="6165" windowWidth="25230" windowHeight="6210" activeTab="8"/>
  </bookViews>
  <sheets>
    <sheet name="STN2SUM" sheetId="1" r:id="rId1"/>
    <sheet name="ChlPlt" sheetId="5" r:id="rId2"/>
    <sheet name="STN2PLT" sheetId="2" r:id="rId3"/>
    <sheet name="DIARY" sheetId="3" r:id="rId4"/>
    <sheet name="1uM_Nut" sheetId="7" r:id="rId5"/>
    <sheet name="FLUORCALIB" sheetId="6" r:id="rId6"/>
    <sheet name="BIOLSUMS_FOR_RELOAD" sheetId="8" r:id="rId7"/>
    <sheet name="MAP" sheetId="9" r:id="rId8"/>
    <sheet name="README" sheetId="10" r:id="rId9"/>
  </sheets>
  <definedNames>
    <definedName name="_xlnm.Print_Area" localSheetId="3">DIARY!$A$1:$G$22</definedName>
    <definedName name="_xlnm.Print_Area" localSheetId="2">STN2PLT!$A$6:$R$237</definedName>
    <definedName name="_xlnm.Print_Area" localSheetId="0">STN2SUM!$A$2:$E$21</definedName>
  </definedNames>
  <calcPr calcId="162913"/>
</workbook>
</file>

<file path=xl/calcChain.xml><?xml version="1.0" encoding="utf-8"?>
<calcChain xmlns="http://schemas.openxmlformats.org/spreadsheetml/2006/main">
  <c r="H169" i="7" l="1"/>
  <c r="I168" i="7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6" i="6"/>
  <c r="AB81" i="2"/>
  <c r="AD19" i="1"/>
  <c r="AE19" i="1"/>
  <c r="AF19" i="1"/>
  <c r="AG19" i="1"/>
  <c r="AD21" i="1"/>
  <c r="AE21" i="1"/>
  <c r="AF21" i="1"/>
  <c r="AG21" i="1"/>
  <c r="W21" i="1"/>
  <c r="V21" i="1"/>
  <c r="W19" i="1"/>
  <c r="V19" i="1"/>
  <c r="T19" i="1"/>
  <c r="U19" i="1"/>
  <c r="X19" i="1"/>
  <c r="Y19" i="1"/>
  <c r="T21" i="1"/>
  <c r="U21" i="1"/>
  <c r="X21" i="1"/>
  <c r="Y21" i="1"/>
  <c r="S21" i="1"/>
  <c r="R21" i="1"/>
  <c r="S19" i="1"/>
  <c r="R19" i="1"/>
  <c r="Q21" i="1"/>
  <c r="P21" i="1"/>
  <c r="Q19" i="1"/>
  <c r="P19" i="1"/>
  <c r="N19" i="1"/>
  <c r="O19" i="1"/>
  <c r="N21" i="1"/>
  <c r="O21" i="1"/>
  <c r="U75" i="2"/>
  <c r="U74" i="2"/>
  <c r="W74" i="2" s="1"/>
  <c r="X74" i="2"/>
  <c r="U73" i="2"/>
  <c r="U72" i="2"/>
  <c r="U71" i="2"/>
  <c r="U70" i="2"/>
  <c r="U69" i="2"/>
  <c r="X69" i="2" s="1"/>
  <c r="W69" i="2"/>
  <c r="V69" i="2"/>
  <c r="U68" i="2"/>
  <c r="V68" i="2" s="1"/>
  <c r="X68" i="2"/>
  <c r="W68" i="2"/>
  <c r="U67" i="2"/>
  <c r="U66" i="2"/>
  <c r="X66" i="2"/>
  <c r="W66" i="2"/>
  <c r="V66" i="2"/>
  <c r="U6" i="2"/>
  <c r="V6" i="2"/>
  <c r="U7" i="2"/>
  <c r="X7" i="2" s="1"/>
  <c r="AA6" i="2" s="1"/>
  <c r="U8" i="2"/>
  <c r="V8" i="2"/>
  <c r="U9" i="2"/>
  <c r="V9" i="2" s="1"/>
  <c r="U10" i="2"/>
  <c r="V10" i="2"/>
  <c r="U11" i="2"/>
  <c r="V11" i="2" s="1"/>
  <c r="U12" i="2"/>
  <c r="V12" i="2"/>
  <c r="U13" i="2"/>
  <c r="V13" i="2" s="1"/>
  <c r="U14" i="2"/>
  <c r="V14" i="2"/>
  <c r="U15" i="2"/>
  <c r="V15" i="2" s="1"/>
  <c r="U16" i="2"/>
  <c r="V16" i="2"/>
  <c r="U17" i="2"/>
  <c r="V17" i="2" s="1"/>
  <c r="U18" i="2"/>
  <c r="U19" i="2"/>
  <c r="U20" i="2"/>
  <c r="V20" i="2"/>
  <c r="U21" i="2"/>
  <c r="V22" i="2"/>
  <c r="V23" i="2"/>
  <c r="V24" i="2"/>
  <c r="U25" i="2"/>
  <c r="X25" i="2" s="1"/>
  <c r="V25" i="2"/>
  <c r="U26" i="2"/>
  <c r="U27" i="2"/>
  <c r="V27" i="2"/>
  <c r="U28" i="2"/>
  <c r="V28" i="2" s="1"/>
  <c r="U29" i="2"/>
  <c r="V29" i="2"/>
  <c r="U30" i="2"/>
  <c r="U31" i="2"/>
  <c r="U32" i="2"/>
  <c r="V32" i="2"/>
  <c r="U33" i="2"/>
  <c r="V33" i="2" s="1"/>
  <c r="U34" i="2"/>
  <c r="V34" i="2"/>
  <c r="U35" i="2"/>
  <c r="V35" i="2" s="1"/>
  <c r="U36" i="2"/>
  <c r="V36" i="2" s="1"/>
  <c r="X36" i="2"/>
  <c r="U37" i="2"/>
  <c r="U38" i="2"/>
  <c r="V38" i="2"/>
  <c r="V39" i="2"/>
  <c r="V40" i="2"/>
  <c r="V41" i="2"/>
  <c r="U42" i="2"/>
  <c r="W42" i="2" s="1"/>
  <c r="U43" i="2"/>
  <c r="V43" i="2"/>
  <c r="U44" i="2"/>
  <c r="U45" i="2"/>
  <c r="U46" i="2"/>
  <c r="V46" i="2" s="1"/>
  <c r="U47" i="2"/>
  <c r="V47" i="2"/>
  <c r="U48" i="2"/>
  <c r="U49" i="2"/>
  <c r="V49" i="2"/>
  <c r="U50" i="2"/>
  <c r="V50" i="2" s="1"/>
  <c r="U51" i="2"/>
  <c r="V51" i="2"/>
  <c r="U52" i="2"/>
  <c r="V52" i="2" s="1"/>
  <c r="U53" i="2"/>
  <c r="V53" i="2"/>
  <c r="U54" i="2"/>
  <c r="U55" i="2"/>
  <c r="V55" i="2"/>
  <c r="U56" i="2"/>
  <c r="W56" i="2" s="1"/>
  <c r="V56" i="2"/>
  <c r="U57" i="2"/>
  <c r="W57" i="2"/>
  <c r="U58" i="2"/>
  <c r="U59" i="2"/>
  <c r="V59" i="2" s="1"/>
  <c r="W59" i="2"/>
  <c r="U60" i="2"/>
  <c r="U61" i="2"/>
  <c r="X61" i="2"/>
  <c r="U62" i="2"/>
  <c r="U63" i="2"/>
  <c r="W63" i="2" s="1"/>
  <c r="X63" i="2"/>
  <c r="U64" i="2"/>
  <c r="X64" i="2" s="1"/>
  <c r="W64" i="2"/>
  <c r="U65" i="2"/>
  <c r="X57" i="2"/>
  <c r="X59" i="2"/>
  <c r="X62" i="2"/>
  <c r="V57" i="2"/>
  <c r="V58" i="2"/>
  <c r="V63" i="2"/>
  <c r="V64" i="2"/>
  <c r="L19" i="1"/>
  <c r="J19" i="1"/>
  <c r="K19" i="1"/>
  <c r="J21" i="1"/>
  <c r="K21" i="1"/>
  <c r="I19" i="1"/>
  <c r="I21" i="1"/>
  <c r="H21" i="1"/>
  <c r="H19" i="1"/>
  <c r="M19" i="1"/>
  <c r="L21" i="1"/>
  <c r="M21" i="1"/>
  <c r="G19" i="1"/>
  <c r="F19" i="1"/>
  <c r="F21" i="1"/>
  <c r="G21" i="1"/>
  <c r="E21" i="1"/>
  <c r="D21" i="1"/>
  <c r="E19" i="1"/>
  <c r="D19" i="1"/>
  <c r="C21" i="1"/>
  <c r="B21" i="1"/>
  <c r="C19" i="1"/>
  <c r="B19" i="1"/>
  <c r="AP19" i="1"/>
  <c r="AL21" i="1"/>
  <c r="AN21" i="1"/>
  <c r="AP21" i="1"/>
  <c r="AB189" i="2"/>
  <c r="AC189" i="2"/>
  <c r="U189" i="2"/>
  <c r="X189" i="2" s="1"/>
  <c r="U197" i="2"/>
  <c r="W197" i="2"/>
  <c r="U196" i="2"/>
  <c r="U195" i="2"/>
  <c r="AB194" i="2"/>
  <c r="AD194" i="2"/>
  <c r="U194" i="2"/>
  <c r="X194" i="2"/>
  <c r="W194" i="2"/>
  <c r="V194" i="2"/>
  <c r="AB193" i="2"/>
  <c r="AD193" i="2"/>
  <c r="AE193" i="2"/>
  <c r="AC193" i="2"/>
  <c r="U193" i="2"/>
  <c r="V193" i="2"/>
  <c r="AB192" i="2"/>
  <c r="AD192" i="2" s="1"/>
  <c r="AE192" i="2"/>
  <c r="U192" i="2"/>
  <c r="X192" i="2" s="1"/>
  <c r="W192" i="2"/>
  <c r="AB191" i="2"/>
  <c r="AD191" i="2" s="1"/>
  <c r="AC191" i="2"/>
  <c r="AE191" i="2"/>
  <c r="U191" i="2"/>
  <c r="V191" i="2" s="1"/>
  <c r="X191" i="2"/>
  <c r="W191" i="2"/>
  <c r="AB190" i="2"/>
  <c r="AC190" i="2" s="1"/>
  <c r="AE190" i="2"/>
  <c r="AD190" i="2"/>
  <c r="U190" i="2"/>
  <c r="V190" i="2"/>
  <c r="X190" i="2"/>
  <c r="AB188" i="2"/>
  <c r="AC188" i="2"/>
  <c r="AE188" i="2"/>
  <c r="AD188" i="2"/>
  <c r="U188" i="2"/>
  <c r="X188" i="2"/>
  <c r="W188" i="2"/>
  <c r="V188" i="2"/>
  <c r="U217" i="2"/>
  <c r="V217" i="2"/>
  <c r="X217" i="2"/>
  <c r="W217" i="2"/>
  <c r="U216" i="2"/>
  <c r="X216" i="2"/>
  <c r="W216" i="2"/>
  <c r="V216" i="2"/>
  <c r="U215" i="2"/>
  <c r="AB214" i="2"/>
  <c r="AC214" i="2"/>
  <c r="AE214" i="2"/>
  <c r="U214" i="2"/>
  <c r="X214" i="2"/>
  <c r="W214" i="2"/>
  <c r="V214" i="2"/>
  <c r="AB213" i="2"/>
  <c r="AC213" i="2"/>
  <c r="AE213" i="2"/>
  <c r="AD213" i="2"/>
  <c r="U213" i="2"/>
  <c r="V213" i="2"/>
  <c r="W213" i="2"/>
  <c r="AB212" i="2"/>
  <c r="U212" i="2"/>
  <c r="AB211" i="2"/>
  <c r="U211" i="2"/>
  <c r="X211" i="2" s="1"/>
  <c r="W211" i="2"/>
  <c r="V211" i="2"/>
  <c r="AB210" i="2"/>
  <c r="AE210" i="2" s="1"/>
  <c r="AD210" i="2"/>
  <c r="AC210" i="2"/>
  <c r="U210" i="2"/>
  <c r="V210" i="2" s="1"/>
  <c r="X210" i="2"/>
  <c r="W210" i="2"/>
  <c r="AB209" i="2"/>
  <c r="AE209" i="2" s="1"/>
  <c r="AD209" i="2"/>
  <c r="U209" i="2"/>
  <c r="AB208" i="2"/>
  <c r="AE208" i="2" s="1"/>
  <c r="U208" i="2"/>
  <c r="X208" i="2"/>
  <c r="W208" i="2"/>
  <c r="V208" i="2"/>
  <c r="U207" i="2"/>
  <c r="U206" i="2"/>
  <c r="W206" i="2" s="1"/>
  <c r="X206" i="2"/>
  <c r="U205" i="2"/>
  <c r="X205" i="2" s="1"/>
  <c r="V205" i="2"/>
  <c r="AB204" i="2"/>
  <c r="U204" i="2"/>
  <c r="AB203" i="2"/>
  <c r="U203" i="2"/>
  <c r="AB202" i="2"/>
  <c r="AE202" i="2" s="1"/>
  <c r="AD202" i="2"/>
  <c r="U202" i="2"/>
  <c r="AB201" i="2"/>
  <c r="U201" i="2"/>
  <c r="X201" i="2" s="1"/>
  <c r="W201" i="2"/>
  <c r="V201" i="2"/>
  <c r="AB200" i="2"/>
  <c r="AC200" i="2" s="1"/>
  <c r="AE200" i="2"/>
  <c r="AD200" i="2"/>
  <c r="U200" i="2"/>
  <c r="AB199" i="2"/>
  <c r="AE199" i="2"/>
  <c r="AD199" i="2"/>
  <c r="AC199" i="2"/>
  <c r="U199" i="2"/>
  <c r="X199" i="2"/>
  <c r="W199" i="2"/>
  <c r="V199" i="2"/>
  <c r="AB198" i="2"/>
  <c r="U198" i="2"/>
  <c r="W198" i="2" s="1"/>
  <c r="X198" i="2"/>
  <c r="AN19" i="1"/>
  <c r="AO19" i="1"/>
  <c r="AO21" i="1"/>
  <c r="AM21" i="1"/>
  <c r="AM19" i="1"/>
  <c r="AL19" i="1"/>
  <c r="U87" i="2"/>
  <c r="AK19" i="1"/>
  <c r="AJ19" i="1"/>
  <c r="AJ21" i="1"/>
  <c r="AK21" i="1"/>
  <c r="AH19" i="1"/>
  <c r="AI19" i="1"/>
  <c r="AH21" i="1"/>
  <c r="AI21" i="1"/>
  <c r="U176" i="2"/>
  <c r="X176" i="2"/>
  <c r="U177" i="2"/>
  <c r="U178" i="2"/>
  <c r="W178" i="2"/>
  <c r="U179" i="2"/>
  <c r="U180" i="2"/>
  <c r="W180" i="2" s="1"/>
  <c r="X180" i="2"/>
  <c r="U181" i="2"/>
  <c r="W181" i="2"/>
  <c r="X181" i="2"/>
  <c r="U182" i="2"/>
  <c r="U183" i="2"/>
  <c r="U184" i="2"/>
  <c r="U185" i="2"/>
  <c r="X185" i="2"/>
  <c r="U186" i="2"/>
  <c r="U187" i="2"/>
  <c r="W187" i="2" s="1"/>
  <c r="X187" i="2"/>
  <c r="W176" i="2"/>
  <c r="W185" i="2"/>
  <c r="W186" i="2"/>
  <c r="V176" i="2"/>
  <c r="V180" i="2"/>
  <c r="V185" i="2"/>
  <c r="V187" i="2"/>
  <c r="AB182" i="2"/>
  <c r="AE182" i="2"/>
  <c r="AB181" i="2"/>
  <c r="AD181" i="2" s="1"/>
  <c r="AE181" i="2"/>
  <c r="AH176" i="2" s="1"/>
  <c r="AB180" i="2"/>
  <c r="AD180" i="2" s="1"/>
  <c r="AE180" i="2"/>
  <c r="AB179" i="2"/>
  <c r="AE179" i="2" s="1"/>
  <c r="AC179" i="2"/>
  <c r="AB178" i="2"/>
  <c r="AC178" i="2" s="1"/>
  <c r="AE178" i="2"/>
  <c r="AB177" i="2"/>
  <c r="AE177" i="2"/>
  <c r="AC177" i="2"/>
  <c r="AB176" i="2"/>
  <c r="AC176" i="2"/>
  <c r="AE176" i="2"/>
  <c r="AD176" i="2"/>
  <c r="U175" i="2"/>
  <c r="V175" i="2" s="1"/>
  <c r="X175" i="2"/>
  <c r="W175" i="2"/>
  <c r="U174" i="2"/>
  <c r="V174" i="2" s="1"/>
  <c r="X174" i="2"/>
  <c r="W174" i="2"/>
  <c r="U173" i="2"/>
  <c r="X173" i="2"/>
  <c r="U172" i="2"/>
  <c r="U171" i="2"/>
  <c r="U170" i="2"/>
  <c r="U169" i="2"/>
  <c r="U168" i="2"/>
  <c r="U167" i="2"/>
  <c r="X167" i="2" s="1"/>
  <c r="W167" i="2"/>
  <c r="U166" i="2"/>
  <c r="AB172" i="2"/>
  <c r="AC172" i="2"/>
  <c r="AB171" i="2"/>
  <c r="AC171" i="2" s="1"/>
  <c r="AF166" i="2" s="1"/>
  <c r="AB170" i="2"/>
  <c r="AE170" i="2" s="1"/>
  <c r="AB169" i="2"/>
  <c r="AC169" i="2" s="1"/>
  <c r="AE169" i="2"/>
  <c r="AD169" i="2"/>
  <c r="AB168" i="2"/>
  <c r="AC168" i="2" s="1"/>
  <c r="AD168" i="2"/>
  <c r="AE168" i="2"/>
  <c r="AB167" i="2"/>
  <c r="AD167" i="2" s="1"/>
  <c r="AC167" i="2"/>
  <c r="AE167" i="2"/>
  <c r="AB166" i="2"/>
  <c r="AC166" i="2" s="1"/>
  <c r="AE166" i="2"/>
  <c r="AD166" i="2"/>
  <c r="W6" i="2"/>
  <c r="X6" i="2"/>
  <c r="W9" i="2"/>
  <c r="W10" i="2"/>
  <c r="W11" i="2"/>
  <c r="W12" i="2"/>
  <c r="W13" i="2"/>
  <c r="W14" i="2"/>
  <c r="W15" i="2"/>
  <c r="X10" i="2"/>
  <c r="X11" i="2"/>
  <c r="X12" i="2"/>
  <c r="X13" i="2"/>
  <c r="X14" i="2"/>
  <c r="X15" i="2"/>
  <c r="AB6" i="2"/>
  <c r="AC6" i="2"/>
  <c r="AD6" i="2"/>
  <c r="AE6" i="2"/>
  <c r="AB7" i="2"/>
  <c r="AC7" i="2"/>
  <c r="AB8" i="2"/>
  <c r="AC8" i="2" s="1"/>
  <c r="AB9" i="2"/>
  <c r="AE9" i="2"/>
  <c r="AC9" i="2"/>
  <c r="AB10" i="2"/>
  <c r="AB11" i="2"/>
  <c r="AE11" i="2"/>
  <c r="AB12" i="2"/>
  <c r="AD7" i="2"/>
  <c r="AD11" i="2"/>
  <c r="AD12" i="2"/>
  <c r="AE7" i="2"/>
  <c r="W16" i="2"/>
  <c r="X16" i="2"/>
  <c r="W17" i="2"/>
  <c r="W20" i="2"/>
  <c r="W22" i="2"/>
  <c r="W23" i="2"/>
  <c r="W24" i="2"/>
  <c r="X17" i="2"/>
  <c r="X20" i="2"/>
  <c r="X21" i="2"/>
  <c r="X22" i="2"/>
  <c r="X23" i="2"/>
  <c r="X24" i="2"/>
  <c r="AB16" i="2"/>
  <c r="AB17" i="2"/>
  <c r="AC17" i="2" s="1"/>
  <c r="AB18" i="2"/>
  <c r="AE18" i="2"/>
  <c r="AC18" i="2"/>
  <c r="AB19" i="2"/>
  <c r="AB20" i="2"/>
  <c r="AD20" i="2" s="1"/>
  <c r="AC20" i="2"/>
  <c r="AB21" i="2"/>
  <c r="AE21" i="2" s="1"/>
  <c r="AB22" i="2"/>
  <c r="AD22" i="2"/>
  <c r="AD17" i="2"/>
  <c r="AE20" i="2"/>
  <c r="W27" i="2"/>
  <c r="W28" i="2"/>
  <c r="W29" i="2"/>
  <c r="W32" i="2"/>
  <c r="W33" i="2"/>
  <c r="W34" i="2"/>
  <c r="W35" i="2"/>
  <c r="X27" i="2"/>
  <c r="X28" i="2"/>
  <c r="X29" i="2"/>
  <c r="X32" i="2"/>
  <c r="X33" i="2"/>
  <c r="X34" i="2"/>
  <c r="X35" i="2"/>
  <c r="AB26" i="2"/>
  <c r="AC26" i="2" s="1"/>
  <c r="AB27" i="2"/>
  <c r="AB28" i="2"/>
  <c r="AC28" i="2"/>
  <c r="AB29" i="2"/>
  <c r="AD29" i="2" s="1"/>
  <c r="AB30" i="2"/>
  <c r="AD30" i="2"/>
  <c r="AC30" i="2"/>
  <c r="AB31" i="2"/>
  <c r="AD31" i="2"/>
  <c r="AC31" i="2"/>
  <c r="AB32" i="2"/>
  <c r="AC32" i="2"/>
  <c r="AD28" i="2"/>
  <c r="AE28" i="2"/>
  <c r="AE30" i="2"/>
  <c r="AE31" i="2"/>
  <c r="W36" i="2"/>
  <c r="W38" i="2"/>
  <c r="W39" i="2"/>
  <c r="W40" i="2"/>
  <c r="W41" i="2"/>
  <c r="W43" i="2"/>
  <c r="X37" i="2"/>
  <c r="X38" i="2"/>
  <c r="X39" i="2"/>
  <c r="X40" i="2"/>
  <c r="X41" i="2"/>
  <c r="X43" i="2"/>
  <c r="AB36" i="2"/>
  <c r="AC36" i="2" s="1"/>
  <c r="AE36" i="2"/>
  <c r="AB37" i="2"/>
  <c r="AB38" i="2"/>
  <c r="AC38" i="2" s="1"/>
  <c r="AC39" i="2"/>
  <c r="AB40" i="2"/>
  <c r="AE40" i="2" s="1"/>
  <c r="AC41" i="2"/>
  <c r="AD38" i="2"/>
  <c r="AD39" i="2"/>
  <c r="AD41" i="2"/>
  <c r="AE39" i="2"/>
  <c r="AE41" i="2"/>
  <c r="X46" i="2"/>
  <c r="W47" i="2"/>
  <c r="W48" i="2"/>
  <c r="Z46" i="2" s="1"/>
  <c r="W49" i="2"/>
  <c r="W50" i="2"/>
  <c r="W52" i="2"/>
  <c r="W53" i="2"/>
  <c r="W55" i="2"/>
  <c r="X47" i="2"/>
  <c r="X49" i="2"/>
  <c r="X50" i="2"/>
  <c r="X51" i="2"/>
  <c r="X52" i="2"/>
  <c r="X53" i="2"/>
  <c r="X55" i="2"/>
  <c r="AB46" i="2"/>
  <c r="AD46" i="2" s="1"/>
  <c r="AB47" i="2"/>
  <c r="AB48" i="2"/>
  <c r="AE48" i="2"/>
  <c r="AC48" i="2"/>
  <c r="AB49" i="2"/>
  <c r="AB50" i="2"/>
  <c r="AC50" i="2"/>
  <c r="AB51" i="2"/>
  <c r="AD51" i="2" s="1"/>
  <c r="AB52" i="2"/>
  <c r="AD48" i="2"/>
  <c r="AD49" i="2"/>
  <c r="AD50" i="2"/>
  <c r="AE50" i="2"/>
  <c r="AE51" i="2"/>
  <c r="AB56" i="2"/>
  <c r="AE56" i="2" s="1"/>
  <c r="AC56" i="2"/>
  <c r="AD56" i="2"/>
  <c r="AB57" i="2"/>
  <c r="AD57" i="2" s="1"/>
  <c r="AB58" i="2"/>
  <c r="AB59" i="2"/>
  <c r="AD59" i="2" s="1"/>
  <c r="AB60" i="2"/>
  <c r="AB61" i="2"/>
  <c r="AD61" i="2"/>
  <c r="AC61" i="2"/>
  <c r="AC62" i="2"/>
  <c r="AD62" i="2"/>
  <c r="AE57" i="2"/>
  <c r="AE61" i="2"/>
  <c r="AE62" i="2"/>
  <c r="AB66" i="2"/>
  <c r="AC66" i="2"/>
  <c r="AD66" i="2"/>
  <c r="AE66" i="2"/>
  <c r="AB67" i="2"/>
  <c r="AE67" i="2"/>
  <c r="AC67" i="2"/>
  <c r="AB68" i="2"/>
  <c r="AD68" i="2" s="1"/>
  <c r="AC68" i="2"/>
  <c r="AB69" i="2"/>
  <c r="AB70" i="2"/>
  <c r="AC70" i="2" s="1"/>
  <c r="AB71" i="2"/>
  <c r="AC72" i="2"/>
  <c r="AD72" i="2"/>
  <c r="AE70" i="2"/>
  <c r="AE72" i="2"/>
  <c r="U76" i="2"/>
  <c r="V76" i="2" s="1"/>
  <c r="X76" i="2"/>
  <c r="U77" i="2"/>
  <c r="V77" i="2" s="1"/>
  <c r="U78" i="2"/>
  <c r="V78" i="2"/>
  <c r="U79" i="2"/>
  <c r="V79" i="2" s="1"/>
  <c r="V80" i="2"/>
  <c r="U81" i="2"/>
  <c r="V82" i="2"/>
  <c r="U83" i="2"/>
  <c r="U84" i="2"/>
  <c r="V84" i="2"/>
  <c r="U85" i="2"/>
  <c r="V85" i="2" s="1"/>
  <c r="W78" i="2"/>
  <c r="W79" i="2"/>
  <c r="W80" i="2"/>
  <c r="W82" i="2"/>
  <c r="W84" i="2"/>
  <c r="X78" i="2"/>
  <c r="X80" i="2"/>
  <c r="X82" i="2"/>
  <c r="X84" i="2"/>
  <c r="X85" i="2"/>
  <c r="AB76" i="2"/>
  <c r="AD76" i="2" s="1"/>
  <c r="AE76" i="2"/>
  <c r="AB77" i="2"/>
  <c r="AD77" i="2" s="1"/>
  <c r="AB78" i="2"/>
  <c r="AD78" i="2"/>
  <c r="AC78" i="2"/>
  <c r="AB79" i="2"/>
  <c r="AE79" i="2" s="1"/>
  <c r="AC79" i="2"/>
  <c r="AC80" i="2"/>
  <c r="AC81" i="2"/>
  <c r="AC82" i="2"/>
  <c r="AD80" i="2"/>
  <c r="AD81" i="2"/>
  <c r="AD82" i="2"/>
  <c r="AE78" i="2"/>
  <c r="AE80" i="2"/>
  <c r="AE81" i="2"/>
  <c r="AE82" i="2"/>
  <c r="U86" i="2"/>
  <c r="V87" i="2"/>
  <c r="U88" i="2"/>
  <c r="W88" i="2" s="1"/>
  <c r="U89" i="2"/>
  <c r="V89" i="2" s="1"/>
  <c r="U90" i="2"/>
  <c r="V90" i="2" s="1"/>
  <c r="U91" i="2"/>
  <c r="U92" i="2"/>
  <c r="X92" i="2" s="1"/>
  <c r="U93" i="2"/>
  <c r="U94" i="2"/>
  <c r="X94" i="2" s="1"/>
  <c r="V94" i="2"/>
  <c r="U95" i="2"/>
  <c r="V95" i="2" s="1"/>
  <c r="W87" i="2"/>
  <c r="W89" i="2"/>
  <c r="W90" i="2"/>
  <c r="W94" i="2"/>
  <c r="W95" i="2"/>
  <c r="X87" i="2"/>
  <c r="X89" i="2"/>
  <c r="X90" i="2"/>
  <c r="X95" i="2"/>
  <c r="AB86" i="2"/>
  <c r="AC86" i="2" s="1"/>
  <c r="AE86" i="2"/>
  <c r="AB87" i="2"/>
  <c r="AB88" i="2"/>
  <c r="AC88" i="2" s="1"/>
  <c r="AB89" i="2"/>
  <c r="AB90" i="2"/>
  <c r="AD90" i="2"/>
  <c r="AC90" i="2"/>
  <c r="AB91" i="2"/>
  <c r="AC91" i="2" s="1"/>
  <c r="AC92" i="2"/>
  <c r="AD87" i="2"/>
  <c r="AD88" i="2"/>
  <c r="AD92" i="2"/>
  <c r="AE88" i="2"/>
  <c r="AE90" i="2"/>
  <c r="AE91" i="2"/>
  <c r="AE92" i="2"/>
  <c r="U96" i="2"/>
  <c r="U97" i="2"/>
  <c r="V97" i="2" s="1"/>
  <c r="U98" i="2"/>
  <c r="V98" i="2"/>
  <c r="U99" i="2"/>
  <c r="U100" i="2"/>
  <c r="V100" i="2"/>
  <c r="U101" i="2"/>
  <c r="V101" i="2" s="1"/>
  <c r="U102" i="2"/>
  <c r="V102" i="2"/>
  <c r="U103" i="2"/>
  <c r="U104" i="2"/>
  <c r="V104" i="2"/>
  <c r="U105" i="2"/>
  <c r="W97" i="2"/>
  <c r="W98" i="2"/>
  <c r="W100" i="2"/>
  <c r="W102" i="2"/>
  <c r="W103" i="2"/>
  <c r="X98" i="2"/>
  <c r="X99" i="2"/>
  <c r="X100" i="2"/>
  <c r="X102" i="2"/>
  <c r="AB96" i="2"/>
  <c r="AC96" i="2"/>
  <c r="AB97" i="2"/>
  <c r="AC97" i="2" s="1"/>
  <c r="AB98" i="2"/>
  <c r="AE98" i="2"/>
  <c r="AC98" i="2"/>
  <c r="AB99" i="2"/>
  <c r="AB100" i="2"/>
  <c r="AC100" i="2"/>
  <c r="AB101" i="2"/>
  <c r="AE101" i="2" s="1"/>
  <c r="AC102" i="2"/>
  <c r="AD100" i="2"/>
  <c r="AD102" i="2"/>
  <c r="AE100" i="2"/>
  <c r="AE102" i="2"/>
  <c r="U106" i="2"/>
  <c r="X106" i="2" s="1"/>
  <c r="V106" i="2"/>
  <c r="W106" i="2"/>
  <c r="U107" i="2"/>
  <c r="V107" i="2"/>
  <c r="U108" i="2"/>
  <c r="U109" i="2"/>
  <c r="V109" i="2"/>
  <c r="U110" i="2"/>
  <c r="V110" i="2" s="1"/>
  <c r="U111" i="2"/>
  <c r="W111" i="2" s="1"/>
  <c r="V111" i="2"/>
  <c r="U112" i="2"/>
  <c r="U113" i="2"/>
  <c r="U114" i="2"/>
  <c r="V114" i="2"/>
  <c r="U115" i="2"/>
  <c r="X115" i="2" s="1"/>
  <c r="W107" i="2"/>
  <c r="W109" i="2"/>
  <c r="W110" i="2"/>
  <c r="W114" i="2"/>
  <c r="X107" i="2"/>
  <c r="X109" i="2"/>
  <c r="X110" i="2"/>
  <c r="X111" i="2"/>
  <c r="X114" i="2"/>
  <c r="AB106" i="2"/>
  <c r="AC106" i="2"/>
  <c r="AB107" i="2"/>
  <c r="AE107" i="2" s="1"/>
  <c r="AB108" i="2"/>
  <c r="AE108" i="2"/>
  <c r="AC108" i="2"/>
  <c r="AB109" i="2"/>
  <c r="AC109" i="2"/>
  <c r="AB110" i="2"/>
  <c r="AB111" i="2"/>
  <c r="AC111" i="2"/>
  <c r="AB112" i="2"/>
  <c r="AC112" i="2" s="1"/>
  <c r="AD111" i="2"/>
  <c r="AE111" i="2"/>
  <c r="U116" i="2"/>
  <c r="X116" i="2"/>
  <c r="U117" i="2"/>
  <c r="U118" i="2"/>
  <c r="V118" i="2"/>
  <c r="U119" i="2"/>
  <c r="U120" i="2"/>
  <c r="V120" i="2"/>
  <c r="U121" i="2"/>
  <c r="U122" i="2"/>
  <c r="W122" i="2"/>
  <c r="V122" i="2"/>
  <c r="U123" i="2"/>
  <c r="V123" i="2"/>
  <c r="U124" i="2"/>
  <c r="X124" i="2" s="1"/>
  <c r="U125" i="2"/>
  <c r="V125" i="2"/>
  <c r="W117" i="2"/>
  <c r="W118" i="2"/>
  <c r="W120" i="2"/>
  <c r="W121" i="2"/>
  <c r="W123" i="2"/>
  <c r="W125" i="2"/>
  <c r="X118" i="2"/>
  <c r="X119" i="2"/>
  <c r="X120" i="2"/>
  <c r="X123" i="2"/>
  <c r="X125" i="2"/>
  <c r="AB116" i="2"/>
  <c r="AD116" i="2" s="1"/>
  <c r="AC116" i="2"/>
  <c r="AF116" i="2" s="1"/>
  <c r="AB117" i="2"/>
  <c r="AB118" i="2"/>
  <c r="AC118" i="2"/>
  <c r="AB119" i="2"/>
  <c r="AC119" i="2" s="1"/>
  <c r="AB120" i="2"/>
  <c r="AE120" i="2"/>
  <c r="AC120" i="2"/>
  <c r="AB121" i="2"/>
  <c r="AC122" i="2"/>
  <c r="AD118" i="2"/>
  <c r="AD122" i="2"/>
  <c r="AE118" i="2"/>
  <c r="AE122" i="2"/>
  <c r="U126" i="2"/>
  <c r="W126" i="2"/>
  <c r="U127" i="2"/>
  <c r="X127" i="2" s="1"/>
  <c r="U128" i="2"/>
  <c r="V128" i="2" s="1"/>
  <c r="U129" i="2"/>
  <c r="V129" i="2" s="1"/>
  <c r="U130" i="2"/>
  <c r="U131" i="2"/>
  <c r="W131" i="2" s="1"/>
  <c r="U132" i="2"/>
  <c r="W132" i="2" s="1"/>
  <c r="V132" i="2"/>
  <c r="U133" i="2"/>
  <c r="X133" i="2" s="1"/>
  <c r="V133" i="2"/>
  <c r="U134" i="2"/>
  <c r="U135" i="2"/>
  <c r="V135" i="2" s="1"/>
  <c r="W129" i="2"/>
  <c r="W133" i="2"/>
  <c r="X129" i="2"/>
  <c r="AB126" i="2"/>
  <c r="AE126" i="2"/>
  <c r="AB127" i="2"/>
  <c r="AB128" i="2"/>
  <c r="AC128" i="2"/>
  <c r="AB129" i="2"/>
  <c r="AC129" i="2" s="1"/>
  <c r="AB130" i="2"/>
  <c r="AD130" i="2"/>
  <c r="AC130" i="2"/>
  <c r="AB131" i="2"/>
  <c r="AD131" i="2" s="1"/>
  <c r="AC131" i="2"/>
  <c r="AB132" i="2"/>
  <c r="AC132" i="2" s="1"/>
  <c r="AD128" i="2"/>
  <c r="AD129" i="2"/>
  <c r="AE128" i="2"/>
  <c r="AE130" i="2"/>
  <c r="AE131" i="2"/>
  <c r="U136" i="2"/>
  <c r="V136" i="2"/>
  <c r="W136" i="2"/>
  <c r="X136" i="2"/>
  <c r="U137" i="2"/>
  <c r="V137" i="2"/>
  <c r="U138" i="2"/>
  <c r="U139" i="2"/>
  <c r="V139" i="2" s="1"/>
  <c r="W139" i="2"/>
  <c r="U140" i="2"/>
  <c r="U141" i="2"/>
  <c r="W141" i="2"/>
  <c r="U142" i="2"/>
  <c r="V142" i="2" s="1"/>
  <c r="U143" i="2"/>
  <c r="W143" i="2" s="1"/>
  <c r="X143" i="2"/>
  <c r="U144" i="2"/>
  <c r="X144" i="2" s="1"/>
  <c r="V144" i="2"/>
  <c r="U145" i="2"/>
  <c r="W137" i="2"/>
  <c r="W142" i="2"/>
  <c r="X137" i="2"/>
  <c r="X138" i="2"/>
  <c r="X140" i="2"/>
  <c r="X142" i="2"/>
  <c r="AB136" i="2"/>
  <c r="AC136" i="2" s="1"/>
  <c r="AB137" i="2"/>
  <c r="AE137" i="2"/>
  <c r="AB138" i="2"/>
  <c r="AC138" i="2"/>
  <c r="AB139" i="2"/>
  <c r="AB140" i="2"/>
  <c r="AC140" i="2"/>
  <c r="AB141" i="2"/>
  <c r="AB142" i="2"/>
  <c r="AD142" i="2"/>
  <c r="AD138" i="2"/>
  <c r="AD140" i="2"/>
  <c r="AE138" i="2"/>
  <c r="AE140" i="2"/>
  <c r="U146" i="2"/>
  <c r="U147" i="2"/>
  <c r="W147" i="2"/>
  <c r="U148" i="2"/>
  <c r="V148" i="2"/>
  <c r="U149" i="2"/>
  <c r="U150" i="2"/>
  <c r="W150" i="2" s="1"/>
  <c r="U151" i="2"/>
  <c r="U152" i="2"/>
  <c r="V152" i="2"/>
  <c r="U153" i="2"/>
  <c r="V153" i="2" s="1"/>
  <c r="U154" i="2"/>
  <c r="X154" i="2"/>
  <c r="U155" i="2"/>
  <c r="W148" i="2"/>
  <c r="W152" i="2"/>
  <c r="W153" i="2"/>
  <c r="X148" i="2"/>
  <c r="X152" i="2"/>
  <c r="X153" i="2"/>
  <c r="AB146" i="2"/>
  <c r="AC146" i="2" s="1"/>
  <c r="AD146" i="2"/>
  <c r="AE146" i="2"/>
  <c r="AB147" i="2"/>
  <c r="AE147" i="2" s="1"/>
  <c r="AC147" i="2"/>
  <c r="AB148" i="2"/>
  <c r="AE148" i="2" s="1"/>
  <c r="AB149" i="2"/>
  <c r="AB150" i="2"/>
  <c r="AC150" i="2" s="1"/>
  <c r="AB151" i="2"/>
  <c r="AC151" i="2"/>
  <c r="AB152" i="2"/>
  <c r="AD152" i="2" s="1"/>
  <c r="AD147" i="2"/>
  <c r="AD148" i="2"/>
  <c r="AD151" i="2"/>
  <c r="AE151" i="2"/>
  <c r="U156" i="2"/>
  <c r="U157" i="2"/>
  <c r="W157" i="2" s="1"/>
  <c r="V157" i="2"/>
  <c r="U158" i="2"/>
  <c r="V158" i="2" s="1"/>
  <c r="U159" i="2"/>
  <c r="V159" i="2"/>
  <c r="U160" i="2"/>
  <c r="W160" i="2" s="1"/>
  <c r="V160" i="2"/>
  <c r="U161" i="2"/>
  <c r="W161" i="2" s="1"/>
  <c r="U162" i="2"/>
  <c r="V162" i="2" s="1"/>
  <c r="W162" i="2"/>
  <c r="U163" i="2"/>
  <c r="V163" i="2"/>
  <c r="U164" i="2"/>
  <c r="X164" i="2" s="1"/>
  <c r="U165" i="2"/>
  <c r="X165" i="2"/>
  <c r="V165" i="2"/>
  <c r="W158" i="2"/>
  <c r="W159" i="2"/>
  <c r="W163" i="2"/>
  <c r="X158" i="2"/>
  <c r="X159" i="2"/>
  <c r="X160" i="2"/>
  <c r="X163" i="2"/>
  <c r="AB156" i="2"/>
  <c r="AD156" i="2" s="1"/>
  <c r="AC156" i="2"/>
  <c r="AB157" i="2"/>
  <c r="AC157" i="2" s="1"/>
  <c r="AE157" i="2"/>
  <c r="AB158" i="2"/>
  <c r="AB159" i="2"/>
  <c r="AD159" i="2"/>
  <c r="AB160" i="2"/>
  <c r="AC160" i="2" s="1"/>
  <c r="AB161" i="2"/>
  <c r="AC161" i="2" s="1"/>
  <c r="AD161" i="2"/>
  <c r="AB162" i="2"/>
  <c r="AD162" i="2"/>
  <c r="AC162" i="2"/>
  <c r="AE159" i="2"/>
  <c r="AE160" i="2"/>
  <c r="AE162" i="2"/>
  <c r="Z19" i="1"/>
  <c r="AA19" i="1"/>
  <c r="AB19" i="1"/>
  <c r="AC19" i="1"/>
  <c r="AQ19" i="1"/>
  <c r="AR19" i="1"/>
  <c r="AS19" i="1"/>
  <c r="AT19" i="1"/>
  <c r="AU19" i="1"/>
  <c r="AV19" i="1"/>
  <c r="AW19" i="1"/>
  <c r="AX19" i="1"/>
  <c r="AY19" i="1"/>
  <c r="AZ19" i="1"/>
  <c r="BA19" i="1"/>
  <c r="Z21" i="1"/>
  <c r="AA21" i="1"/>
  <c r="AB21" i="1"/>
  <c r="AC21" i="1"/>
  <c r="AQ21" i="1"/>
  <c r="AR21" i="1"/>
  <c r="AS21" i="1"/>
  <c r="AT21" i="1"/>
  <c r="AU21" i="1"/>
  <c r="AV21" i="1"/>
  <c r="AW21" i="1"/>
  <c r="AX21" i="1"/>
  <c r="AY21" i="1"/>
  <c r="AZ21" i="1"/>
  <c r="BA21" i="1"/>
  <c r="W156" i="2"/>
  <c r="X156" i="2"/>
  <c r="AC19" i="2"/>
  <c r="AE19" i="2"/>
  <c r="AD19" i="2"/>
  <c r="V54" i="2"/>
  <c r="X54" i="2"/>
  <c r="W54" i="2"/>
  <c r="AC158" i="2"/>
  <c r="AE158" i="2"/>
  <c r="X128" i="2"/>
  <c r="W128" i="2"/>
  <c r="AC121" i="2"/>
  <c r="AE121" i="2"/>
  <c r="AD121" i="2"/>
  <c r="AD170" i="2"/>
  <c r="AC170" i="2"/>
  <c r="AC211" i="2"/>
  <c r="AE211" i="2"/>
  <c r="AD211" i="2"/>
  <c r="AC149" i="2"/>
  <c r="AE149" i="2"/>
  <c r="W151" i="2"/>
  <c r="X151" i="2"/>
  <c r="V96" i="2"/>
  <c r="W96" i="2"/>
  <c r="X96" i="2"/>
  <c r="AD37" i="2"/>
  <c r="AC37" i="2"/>
  <c r="AF36" i="2" s="1"/>
  <c r="AE37" i="2"/>
  <c r="AD149" i="2"/>
  <c r="V140" i="2"/>
  <c r="W140" i="2"/>
  <c r="W183" i="2"/>
  <c r="X183" i="2"/>
  <c r="V183" i="2"/>
  <c r="AC10" i="2"/>
  <c r="AE10" i="2"/>
  <c r="AD10" i="2"/>
  <c r="AG6" i="2" s="1"/>
  <c r="V45" i="2"/>
  <c r="W45" i="2"/>
  <c r="X45" i="2"/>
  <c r="V156" i="2"/>
  <c r="AE132" i="2"/>
  <c r="AD132" i="2"/>
  <c r="W83" i="2"/>
  <c r="AC69" i="2"/>
  <c r="AE69" i="2"/>
  <c r="AD69" i="2"/>
  <c r="V18" i="2"/>
  <c r="X18" i="2"/>
  <c r="W18" i="2"/>
  <c r="AD158" i="2"/>
  <c r="V151" i="2"/>
  <c r="AC99" i="2"/>
  <c r="AE99" i="2"/>
  <c r="AD99" i="2"/>
  <c r="W173" i="2"/>
  <c r="V173" i="2"/>
  <c r="X215" i="2"/>
  <c r="W215" i="2"/>
  <c r="V215" i="2"/>
  <c r="X31" i="2"/>
  <c r="V31" i="2"/>
  <c r="W31" i="2"/>
  <c r="X112" i="2"/>
  <c r="X166" i="2"/>
  <c r="W166" i="2"/>
  <c r="V166" i="2"/>
  <c r="AD182" i="2"/>
  <c r="AC182" i="2"/>
  <c r="V146" i="2"/>
  <c r="W146" i="2"/>
  <c r="X146" i="2"/>
  <c r="AE109" i="2"/>
  <c r="AD109" i="2"/>
  <c r="W101" i="2"/>
  <c r="X101" i="2"/>
  <c r="AC87" i="2"/>
  <c r="AE87" i="2"/>
  <c r="AE49" i="2"/>
  <c r="AC49" i="2"/>
  <c r="W177" i="2"/>
  <c r="V37" i="2"/>
  <c r="W37" i="2"/>
  <c r="X73" i="2"/>
  <c r="W73" i="2"/>
  <c r="V73" i="2"/>
  <c r="AD9" i="2"/>
  <c r="AE194" i="2"/>
  <c r="AC194" i="2"/>
  <c r="W145" i="2"/>
  <c r="AD120" i="2"/>
  <c r="W92" i="2"/>
  <c r="AE46" i="2"/>
  <c r="AE22" i="2"/>
  <c r="AD8" i="2"/>
  <c r="W168" i="2"/>
  <c r="AD177" i="2"/>
  <c r="AD208" i="2"/>
  <c r="W193" i="2"/>
  <c r="V195" i="2"/>
  <c r="W165" i="2"/>
  <c r="V154" i="2"/>
  <c r="W144" i="2"/>
  <c r="V143" i="2"/>
  <c r="X134" i="2"/>
  <c r="V131" i="2"/>
  <c r="AD119" i="2"/>
  <c r="AC117" i="2"/>
  <c r="V92" i="2"/>
  <c r="AC77" i="2"/>
  <c r="X79" i="2"/>
  <c r="AC59" i="2"/>
  <c r="AC46" i="2"/>
  <c r="AC40" i="2"/>
  <c r="X44" i="2"/>
  <c r="AC22" i="2"/>
  <c r="X8" i="2"/>
  <c r="AE201" i="2"/>
  <c r="AD201" i="2"/>
  <c r="AC201" i="2"/>
  <c r="X207" i="2"/>
  <c r="W207" i="2"/>
  <c r="V207" i="2"/>
  <c r="AD214" i="2"/>
  <c r="V189" i="2"/>
  <c r="X193" i="2"/>
  <c r="X70" i="2"/>
  <c r="W70" i="2"/>
  <c r="V70" i="2"/>
  <c r="V181" i="2"/>
  <c r="X197" i="2"/>
  <c r="V197" i="2"/>
  <c r="AE198" i="2"/>
  <c r="AD198" i="2"/>
  <c r="AC198" i="2"/>
  <c r="X203" i="2"/>
  <c r="W203" i="2"/>
  <c r="V203" i="2"/>
  <c r="X122" i="2"/>
  <c r="AD98" i="2"/>
  <c r="AD18" i="2"/>
  <c r="AE189" i="2"/>
  <c r="AH188" i="2" s="1"/>
  <c r="AD189" i="2"/>
  <c r="AG188" i="2"/>
  <c r="AD108" i="2"/>
  <c r="AD67" i="2"/>
  <c r="W8" i="2"/>
  <c r="AD79" i="2"/>
  <c r="AG76" i="2"/>
  <c r="W25" i="2"/>
  <c r="W182" i="2"/>
  <c r="W189" i="2"/>
  <c r="W154" i="2"/>
  <c r="X131" i="2"/>
  <c r="AE116" i="2"/>
  <c r="W104" i="2"/>
  <c r="AC159" i="2"/>
  <c r="AC139" i="2"/>
  <c r="AD91" i="2"/>
  <c r="AE68" i="2"/>
  <c r="AC57" i="2"/>
  <c r="AE38" i="2"/>
  <c r="AH36" i="2" s="1"/>
  <c r="AC29" i="2"/>
  <c r="AC11" i="2"/>
  <c r="AD178" i="2"/>
  <c r="X178" i="2"/>
  <c r="X213" i="2"/>
  <c r="W190" i="2"/>
  <c r="W61" i="2"/>
  <c r="V141" i="2"/>
  <c r="X141" i="2"/>
  <c r="V179" i="2"/>
  <c r="X200" i="2"/>
  <c r="W200" i="2"/>
  <c r="V200" i="2"/>
  <c r="AE204" i="2"/>
  <c r="AD204" i="2"/>
  <c r="AC204" i="2"/>
  <c r="V192" i="2"/>
  <c r="X67" i="2"/>
  <c r="W67" i="2"/>
  <c r="V67" i="2"/>
  <c r="W124" i="2"/>
  <c r="X104" i="2"/>
  <c r="AD89" i="2"/>
  <c r="W51" i="2"/>
  <c r="V178" i="2"/>
  <c r="AC202" i="2"/>
  <c r="V61" i="2"/>
  <c r="AC209" i="2"/>
  <c r="V75" i="2"/>
  <c r="W46" i="2"/>
  <c r="X9" i="2"/>
  <c r="AF156" i="2" l="1"/>
  <c r="AF6" i="2"/>
  <c r="AG208" i="2"/>
  <c r="Z176" i="2"/>
  <c r="AG198" i="2"/>
  <c r="AH146" i="2"/>
  <c r="X155" i="2"/>
  <c r="V155" i="2"/>
  <c r="AC127" i="2"/>
  <c r="AE127" i="2"/>
  <c r="AD127" i="2"/>
  <c r="W130" i="2"/>
  <c r="X130" i="2"/>
  <c r="V117" i="2"/>
  <c r="X117" i="2"/>
  <c r="AE110" i="2"/>
  <c r="AD110" i="2"/>
  <c r="X113" i="2"/>
  <c r="W113" i="2"/>
  <c r="W105" i="2"/>
  <c r="V105" i="2"/>
  <c r="X81" i="2"/>
  <c r="V81" i="2"/>
  <c r="W81" i="2"/>
  <c r="X184" i="2"/>
  <c r="V184" i="2"/>
  <c r="W184" i="2"/>
  <c r="X202" i="2"/>
  <c r="AA198" i="2" s="1"/>
  <c r="W202" i="2"/>
  <c r="Z198" i="2" s="1"/>
  <c r="V202" i="2"/>
  <c r="X196" i="2"/>
  <c r="W196" i="2"/>
  <c r="Z188" i="2" s="1"/>
  <c r="V196" i="2"/>
  <c r="Y188" i="2" s="1"/>
  <c r="W58" i="2"/>
  <c r="X58" i="2"/>
  <c r="X135" i="2"/>
  <c r="AE150" i="2"/>
  <c r="X149" i="2"/>
  <c r="V149" i="2"/>
  <c r="V147" i="2"/>
  <c r="Y146" i="2" s="1"/>
  <c r="X147" i="2"/>
  <c r="AC142" i="2"/>
  <c r="AE142" i="2"/>
  <c r="AD139" i="2"/>
  <c r="AE139" i="2"/>
  <c r="AC137" i="2"/>
  <c r="AF136" i="2" s="1"/>
  <c r="AD137" i="2"/>
  <c r="W134" i="2"/>
  <c r="V134" i="2"/>
  <c r="V119" i="2"/>
  <c r="W119" i="2"/>
  <c r="AD112" i="2"/>
  <c r="AD106" i="2"/>
  <c r="AE106" i="2"/>
  <c r="W112" i="2"/>
  <c r="V112" i="2"/>
  <c r="V99" i="2"/>
  <c r="Y96" i="2" s="1"/>
  <c r="W99" i="2"/>
  <c r="Z96" i="2" s="1"/>
  <c r="V91" i="2"/>
  <c r="W91" i="2"/>
  <c r="X91" i="2"/>
  <c r="AC71" i="2"/>
  <c r="AF66" i="2" s="1"/>
  <c r="AE71" i="2"/>
  <c r="AH66" i="2" s="1"/>
  <c r="X171" i="2"/>
  <c r="W171" i="2"/>
  <c r="V171" i="2"/>
  <c r="W127" i="2"/>
  <c r="V127" i="2"/>
  <c r="AE203" i="2"/>
  <c r="AH198" i="2" s="1"/>
  <c r="AD203" i="2"/>
  <c r="AC203" i="2"/>
  <c r="AF198" i="2" s="1"/>
  <c r="V48" i="2"/>
  <c r="Y46" i="2" s="1"/>
  <c r="X48" i="2"/>
  <c r="AA46" i="2" s="1"/>
  <c r="V21" i="2"/>
  <c r="W21" i="2"/>
  <c r="X72" i="2"/>
  <c r="W72" i="2"/>
  <c r="V72" i="2"/>
  <c r="AE119" i="2"/>
  <c r="V124" i="2"/>
  <c r="V115" i="2"/>
  <c r="V164" i="2"/>
  <c r="AC208" i="2"/>
  <c r="W135" i="2"/>
  <c r="AD160" i="2"/>
  <c r="AE156" i="2"/>
  <c r="V161" i="2"/>
  <c r="Y156" i="2" s="1"/>
  <c r="AC152" i="2"/>
  <c r="AF146" i="2" s="1"/>
  <c r="AC148" i="2"/>
  <c r="W149" i="2"/>
  <c r="AD141" i="2"/>
  <c r="AC141" i="2"/>
  <c r="X139" i="2"/>
  <c r="W138" i="2"/>
  <c r="Z136" i="2" s="1"/>
  <c r="V138" i="2"/>
  <c r="AC126" i="2"/>
  <c r="AF126" i="2" s="1"/>
  <c r="AD126" i="2"/>
  <c r="AG126" i="2" s="1"/>
  <c r="X126" i="2"/>
  <c r="V126" i="2"/>
  <c r="V121" i="2"/>
  <c r="X121" i="2"/>
  <c r="V116" i="2"/>
  <c r="W116" i="2"/>
  <c r="Z116" i="2" s="1"/>
  <c r="AD97" i="2"/>
  <c r="AD96" i="2"/>
  <c r="AE96" i="2"/>
  <c r="AE89" i="2"/>
  <c r="AH86" i="2" s="1"/>
  <c r="AC89" i="2"/>
  <c r="AF86" i="2" s="1"/>
  <c r="V86" i="2"/>
  <c r="W86" i="2"/>
  <c r="X86" i="2"/>
  <c r="X83" i="2"/>
  <c r="V83" i="2"/>
  <c r="AD60" i="2"/>
  <c r="AC60" i="2"/>
  <c r="AC52" i="2"/>
  <c r="AE52" i="2"/>
  <c r="AD52" i="2"/>
  <c r="AE47" i="2"/>
  <c r="AH46" i="2" s="1"/>
  <c r="AC47" i="2"/>
  <c r="AF46" i="2" s="1"/>
  <c r="AD47" i="2"/>
  <c r="AE29" i="2"/>
  <c r="AC101" i="2"/>
  <c r="AF96" i="2" s="1"/>
  <c r="AD101" i="2"/>
  <c r="AC58" i="2"/>
  <c r="AF56" i="2" s="1"/>
  <c r="AE58" i="2"/>
  <c r="AD58" i="2"/>
  <c r="AG56" i="2" s="1"/>
  <c r="AC27" i="2"/>
  <c r="AF26" i="2" s="1"/>
  <c r="AE27" i="2"/>
  <c r="AD27" i="2"/>
  <c r="AD16" i="2"/>
  <c r="AE16" i="2"/>
  <c r="AH16" i="2" s="1"/>
  <c r="AC16" i="2"/>
  <c r="W179" i="2"/>
  <c r="X179" i="2"/>
  <c r="V42" i="2"/>
  <c r="Y36" i="2" s="1"/>
  <c r="X42" i="2"/>
  <c r="AA36" i="2" s="1"/>
  <c r="V30" i="2"/>
  <c r="W30" i="2"/>
  <c r="X30" i="2"/>
  <c r="W7" i="2"/>
  <c r="Z6" i="2" s="1"/>
  <c r="V7" i="2"/>
  <c r="Y6" i="2" s="1"/>
  <c r="X75" i="2"/>
  <c r="W75" i="2"/>
  <c r="X105" i="2"/>
  <c r="W164" i="2"/>
  <c r="Z156" i="2" s="1"/>
  <c r="X150" i="2"/>
  <c r="W115" i="2"/>
  <c r="X161" i="2"/>
  <c r="AE161" i="2"/>
  <c r="AD157" i="2"/>
  <c r="AG156" i="2" s="1"/>
  <c r="X162" i="2"/>
  <c r="X157" i="2"/>
  <c r="AA156" i="2" s="1"/>
  <c r="AE152" i="2"/>
  <c r="AD150" i="2"/>
  <c r="AG146" i="2" s="1"/>
  <c r="W155" i="2"/>
  <c r="V150" i="2"/>
  <c r="AE141" i="2"/>
  <c r="AD136" i="2"/>
  <c r="AE136" i="2"/>
  <c r="AH136" i="2" s="1"/>
  <c r="X145" i="2"/>
  <c r="V145" i="2"/>
  <c r="AE129" i="2"/>
  <c r="X132" i="2"/>
  <c r="V130" i="2"/>
  <c r="AD117" i="2"/>
  <c r="AG116" i="2" s="1"/>
  <c r="AE117" i="2"/>
  <c r="AH116" i="2" s="1"/>
  <c r="AE112" i="2"/>
  <c r="AC110" i="2"/>
  <c r="AC107" i="2"/>
  <c r="AF106" i="2" s="1"/>
  <c r="AD107" i="2"/>
  <c r="V113" i="2"/>
  <c r="V108" i="2"/>
  <c r="Y106" i="2" s="1"/>
  <c r="X108" i="2"/>
  <c r="AA106" i="2" s="1"/>
  <c r="W108" i="2"/>
  <c r="AE97" i="2"/>
  <c r="V103" i="2"/>
  <c r="X103" i="2"/>
  <c r="V93" i="2"/>
  <c r="W93" i="2"/>
  <c r="X93" i="2"/>
  <c r="AD71" i="2"/>
  <c r="AE60" i="2"/>
  <c r="AD86" i="2"/>
  <c r="AG86" i="2" s="1"/>
  <c r="X88" i="2"/>
  <c r="V88" i="2"/>
  <c r="AE77" i="2"/>
  <c r="AH76" i="2" s="1"/>
  <c r="AC76" i="2"/>
  <c r="AF76" i="2" s="1"/>
  <c r="X77" i="2"/>
  <c r="W77" i="2"/>
  <c r="W76" i="2"/>
  <c r="AD70" i="2"/>
  <c r="AG66" i="2" s="1"/>
  <c r="AE59" i="2"/>
  <c r="AC51" i="2"/>
  <c r="AD36" i="2"/>
  <c r="AD32" i="2"/>
  <c r="AE32" i="2"/>
  <c r="AE17" i="2"/>
  <c r="AD172" i="2"/>
  <c r="AE172" i="2"/>
  <c r="X168" i="2"/>
  <c r="AA166" i="2" s="1"/>
  <c r="V168" i="2"/>
  <c r="X172" i="2"/>
  <c r="W172" i="2"/>
  <c r="V172" i="2"/>
  <c r="X186" i="2"/>
  <c r="V186" i="2"/>
  <c r="X204" i="2"/>
  <c r="W204" i="2"/>
  <c r="V204" i="2"/>
  <c r="X209" i="2"/>
  <c r="W209" i="2"/>
  <c r="V209" i="2"/>
  <c r="W65" i="2"/>
  <c r="V65" i="2"/>
  <c r="X65" i="2"/>
  <c r="W60" i="2"/>
  <c r="V60" i="2"/>
  <c r="X60" i="2"/>
  <c r="W44" i="2"/>
  <c r="Z36" i="2" s="1"/>
  <c r="V44" i="2"/>
  <c r="X97" i="2"/>
  <c r="AA96" i="2" s="1"/>
  <c r="W85" i="2"/>
  <c r="AD40" i="2"/>
  <c r="AD26" i="2"/>
  <c r="AE26" i="2"/>
  <c r="AH26" i="2" s="1"/>
  <c r="AC21" i="2"/>
  <c r="AD21" i="2"/>
  <c r="AE8" i="2"/>
  <c r="W169" i="2"/>
  <c r="X169" i="2"/>
  <c r="V169" i="2"/>
  <c r="Y166" i="2" s="1"/>
  <c r="V182" i="2"/>
  <c r="X182" i="2"/>
  <c r="X212" i="2"/>
  <c r="W212" i="2"/>
  <c r="V212" i="2"/>
  <c r="V62" i="2"/>
  <c r="W62" i="2"/>
  <c r="V26" i="2"/>
  <c r="Y26" i="2" s="1"/>
  <c r="W26" i="2"/>
  <c r="Z26" i="2" s="1"/>
  <c r="X26" i="2"/>
  <c r="AC12" i="2"/>
  <c r="AE12" i="2"/>
  <c r="AD171" i="2"/>
  <c r="AG166" i="2" s="1"/>
  <c r="AE171" i="2"/>
  <c r="W170" i="2"/>
  <c r="X170" i="2"/>
  <c r="V170" i="2"/>
  <c r="X177" i="2"/>
  <c r="AA176" i="2" s="1"/>
  <c r="V177" i="2"/>
  <c r="AE212" i="2"/>
  <c r="AH208" i="2" s="1"/>
  <c r="AD212" i="2"/>
  <c r="AC212" i="2"/>
  <c r="W195" i="2"/>
  <c r="X195" i="2"/>
  <c r="AA188" i="2" s="1"/>
  <c r="V19" i="2"/>
  <c r="Y16" i="2" s="1"/>
  <c r="X19" i="2"/>
  <c r="AA16" i="2" s="1"/>
  <c r="W19" i="2"/>
  <c r="Z16" i="2" s="1"/>
  <c r="X71" i="2"/>
  <c r="AA66" i="2" s="1"/>
  <c r="W71" i="2"/>
  <c r="Z66" i="2" s="1"/>
  <c r="V71" i="2"/>
  <c r="V167" i="2"/>
  <c r="AD179" i="2"/>
  <c r="AG176" i="2" s="1"/>
  <c r="AC180" i="2"/>
  <c r="AF176" i="2" s="1"/>
  <c r="AC181" i="2"/>
  <c r="V198" i="2"/>
  <c r="W205" i="2"/>
  <c r="V206" i="2"/>
  <c r="AC192" i="2"/>
  <c r="AF188" i="2" s="1"/>
  <c r="X56" i="2"/>
  <c r="V74" i="2"/>
  <c r="AA56" i="2" l="1"/>
  <c r="Y198" i="2"/>
  <c r="Y176" i="2"/>
  <c r="AA208" i="2"/>
  <c r="AG36" i="2"/>
  <c r="Z76" i="2"/>
  <c r="Z106" i="2"/>
  <c r="AG136" i="2"/>
  <c r="AG16" i="2"/>
  <c r="AA86" i="2"/>
  <c r="Y126" i="2"/>
  <c r="Y136" i="2"/>
  <c r="AF208" i="2"/>
  <c r="Z126" i="2"/>
  <c r="Y76" i="2"/>
  <c r="AA116" i="2"/>
  <c r="Y66" i="2"/>
  <c r="AH166" i="2"/>
  <c r="AA26" i="2"/>
  <c r="Z166" i="2"/>
  <c r="Y56" i="2"/>
  <c r="AH56" i="2"/>
  <c r="Z86" i="2"/>
  <c r="AH96" i="2"/>
  <c r="Y116" i="2"/>
  <c r="AA126" i="2"/>
  <c r="Z146" i="2"/>
  <c r="AH156" i="2"/>
  <c r="AH106" i="2"/>
  <c r="Z56" i="2"/>
  <c r="AH126" i="2"/>
  <c r="Z208" i="2"/>
  <c r="AH6" i="2"/>
  <c r="AG26" i="2"/>
  <c r="Y208" i="2"/>
  <c r="AA76" i="2"/>
  <c r="AF16" i="2"/>
  <c r="AG46" i="2"/>
  <c r="Y86" i="2"/>
  <c r="AG96" i="2"/>
  <c r="AA136" i="2"/>
  <c r="AG106" i="2"/>
  <c r="AA146" i="2"/>
</calcChain>
</file>

<file path=xl/sharedStrings.xml><?xml version="1.0" encoding="utf-8"?>
<sst xmlns="http://schemas.openxmlformats.org/spreadsheetml/2006/main" count="534" uniqueCount="168">
  <si>
    <t>DEPTH</t>
  </si>
  <si>
    <t>MEAN C</t>
  </si>
  <si>
    <t>MEAN P</t>
  </si>
  <si>
    <t>INT.CHL</t>
  </si>
  <si>
    <t>EXTRACTED CHLOROPHYLL</t>
  </si>
  <si>
    <t>LATITUDE: 44.2663</t>
  </si>
  <si>
    <t>LONGITUDE: -063.3167</t>
  </si>
  <si>
    <t>DATE</t>
  </si>
  <si>
    <t>ID</t>
  </si>
  <si>
    <t>CHL</t>
  </si>
  <si>
    <t>PHAEO</t>
  </si>
  <si>
    <t>J. DAY</t>
  </si>
  <si>
    <t>Date</t>
  </si>
  <si>
    <t>Cruise#</t>
  </si>
  <si>
    <t>Platform</t>
  </si>
  <si>
    <t>CTDFName</t>
  </si>
  <si>
    <t>Sequence</t>
  </si>
  <si>
    <t>INT.CHL (0-BOT)</t>
  </si>
  <si>
    <t>INT. CHL (0-50)</t>
  </si>
  <si>
    <t>COLUMN</t>
  </si>
  <si>
    <t>0 - 50m</t>
  </si>
  <si>
    <t>SAMBRO</t>
  </si>
  <si>
    <t>FIXED STATION 2 HFX LINE CHL RESULTS 1999</t>
  </si>
  <si>
    <t>COL.</t>
  </si>
  <si>
    <t>1m Chl</t>
  </si>
  <si>
    <t>N</t>
  </si>
  <si>
    <t>S</t>
  </si>
  <si>
    <t>P</t>
  </si>
  <si>
    <t>Nutrients</t>
  </si>
  <si>
    <t>Column</t>
  </si>
  <si>
    <t>Integrated</t>
  </si>
  <si>
    <t>0 - 50 M</t>
  </si>
  <si>
    <t xml:space="preserve">Nutrient </t>
  </si>
  <si>
    <t xml:space="preserve">Integrating </t>
  </si>
  <si>
    <t>Depth</t>
  </si>
  <si>
    <t>Range</t>
  </si>
  <si>
    <t>Values</t>
  </si>
  <si>
    <t>Discrete</t>
  </si>
  <si>
    <t>EXTRACTED CHLOROPHYLL &amp; NUTS</t>
  </si>
  <si>
    <t>Oxygen</t>
  </si>
  <si>
    <t>uMol/l</t>
  </si>
  <si>
    <t>Orion</t>
  </si>
  <si>
    <t>O2 Meter</t>
  </si>
  <si>
    <t>TIME(z)</t>
  </si>
  <si>
    <t>VESSEL</t>
  </si>
  <si>
    <t>ml/l</t>
  </si>
  <si>
    <t>Day of Yr</t>
  </si>
  <si>
    <t>BOTTLE</t>
  </si>
  <si>
    <t>HUDSON</t>
  </si>
  <si>
    <t>Prince 5 Sampling Diary</t>
  </si>
  <si>
    <t>Shediac Valley Sampling Diary</t>
  </si>
  <si>
    <t>InSitu</t>
  </si>
  <si>
    <t>%</t>
  </si>
  <si>
    <t>Saturation</t>
  </si>
  <si>
    <t>Salinity</t>
  </si>
  <si>
    <t>Time</t>
  </si>
  <si>
    <t>1uM_depth</t>
  </si>
  <si>
    <t>Nitrate</t>
  </si>
  <si>
    <t>Silicate</t>
  </si>
  <si>
    <t>Salinometer</t>
  </si>
  <si>
    <t>FIXED STATION 2 HFX LINE CHL RESULTS 2004</t>
  </si>
  <si>
    <t>Calc</t>
  </si>
  <si>
    <t>Phaeo</t>
  </si>
  <si>
    <t>Hudson</t>
  </si>
  <si>
    <t>04669601.hex</t>
  </si>
  <si>
    <t>Pandalus</t>
  </si>
  <si>
    <t>FIXED STATION 2 HFX LINE CHL RESULTS 2005</t>
  </si>
  <si>
    <t>021636</t>
  </si>
  <si>
    <t>TELEOST</t>
  </si>
  <si>
    <t>TEL2005545</t>
  </si>
  <si>
    <t>0545000P.hex</t>
  </si>
  <si>
    <t>Georges Gfish</t>
  </si>
  <si>
    <t>0545105P.hex</t>
  </si>
  <si>
    <t>TEL2005546</t>
  </si>
  <si>
    <t>0546046P.hex</t>
  </si>
  <si>
    <t>ESS Gfish</t>
  </si>
  <si>
    <t>050038</t>
  </si>
  <si>
    <t>FEB 19,2005</t>
  </si>
  <si>
    <t>MAR 4,2005</t>
  </si>
  <si>
    <t>MAR 16,2005</t>
  </si>
  <si>
    <t>045154</t>
  </si>
  <si>
    <t>Hfx. Stn 2 Sampling Diary 2005</t>
  </si>
  <si>
    <t>131743</t>
  </si>
  <si>
    <t>NEEDLER</t>
  </si>
  <si>
    <t>140100</t>
  </si>
  <si>
    <t>214800</t>
  </si>
  <si>
    <t>APR 01,2005</t>
  </si>
  <si>
    <t>APR 10,2005</t>
  </si>
  <si>
    <t>APR 27,2005</t>
  </si>
  <si>
    <t>004A003.dat</t>
  </si>
  <si>
    <t>004A039.dat</t>
  </si>
  <si>
    <t>AZMP shelf</t>
  </si>
  <si>
    <t>AZMP Shelf</t>
  </si>
  <si>
    <t>05666101.hex</t>
  </si>
  <si>
    <t>NED2005004</t>
  </si>
  <si>
    <t>BCD2005666</t>
  </si>
  <si>
    <t>130400</t>
  </si>
  <si>
    <t>05666102.hex</t>
  </si>
  <si>
    <t>AZMP-Fixed Stn</t>
  </si>
  <si>
    <t>MAY 31,2005</t>
  </si>
  <si>
    <t>JUNE 6,2005</t>
  </si>
  <si>
    <t>HUD2005016</t>
  </si>
  <si>
    <t>016a178</t>
  </si>
  <si>
    <t>LabSeaMission</t>
  </si>
  <si>
    <t>070058</t>
  </si>
  <si>
    <t>070048</t>
  </si>
  <si>
    <t>0700</t>
  </si>
  <si>
    <t>HUD2005021</t>
  </si>
  <si>
    <t>Gulf of Maine</t>
  </si>
  <si>
    <t>021A008.dat</t>
  </si>
  <si>
    <t>TEL2005605</t>
  </si>
  <si>
    <t>July Shelf Gfish</t>
  </si>
  <si>
    <t>070000</t>
  </si>
  <si>
    <t>011418</t>
  </si>
  <si>
    <t>180357</t>
  </si>
  <si>
    <t>052950</t>
  </si>
  <si>
    <t>0505000p.hex</t>
  </si>
  <si>
    <t>0533000p.hex</t>
  </si>
  <si>
    <t>0533122p.hex</t>
  </si>
  <si>
    <t>JUNE 17,2005</t>
  </si>
  <si>
    <t>JULY 1,2005</t>
  </si>
  <si>
    <t>JULY 12,2005</t>
  </si>
  <si>
    <t>JULY 27,2005</t>
  </si>
  <si>
    <t>132000</t>
  </si>
  <si>
    <t>133700</t>
  </si>
  <si>
    <t>AUG. 17/2005</t>
  </si>
  <si>
    <t>OCT. 5/2005</t>
  </si>
  <si>
    <t>05666103.hex</t>
  </si>
  <si>
    <t>05666104.hex</t>
  </si>
  <si>
    <t>193500</t>
  </si>
  <si>
    <t>2237</t>
  </si>
  <si>
    <t>OCT. 17/2005</t>
  </si>
  <si>
    <t>OCT. 28/2005</t>
  </si>
  <si>
    <t>AMMONIA</t>
  </si>
  <si>
    <t>NITRITE</t>
  </si>
  <si>
    <t>NITRATE+</t>
  </si>
  <si>
    <t>HUD2005055</t>
  </si>
  <si>
    <t>Hud2005055</t>
  </si>
  <si>
    <t>055a001.dat</t>
  </si>
  <si>
    <t>055a091.dat</t>
  </si>
  <si>
    <t>Bad ctd file!!</t>
  </si>
  <si>
    <t>Modifications to "STN2PLT" sheet for headers made so they could be easily read by Gordana Lazin's R script</t>
  </si>
  <si>
    <r>
      <t xml:space="preserve">The modified sheet was named </t>
    </r>
    <r>
      <rPr>
        <b/>
        <sz val="10"/>
        <rFont val="Arial"/>
        <family val="2"/>
      </rPr>
      <t>BIOLSUMS_FOR_RELOAD</t>
    </r>
  </si>
  <si>
    <r>
      <t>The new header names were taken from the file "</t>
    </r>
    <r>
      <rPr>
        <b/>
        <sz val="10"/>
        <rFont val="Arial"/>
        <family val="2"/>
      </rPr>
      <t>Short_Names_BioChem.xlsx</t>
    </r>
    <r>
      <rPr>
        <sz val="10"/>
        <rFont val="Arial"/>
        <family val="2"/>
      </rPr>
      <t>" found in DataSrvSrc &gt; BIOCHEMInventory</t>
    </r>
  </si>
  <si>
    <r>
      <t xml:space="preserve">The new header names are shown mapped to the originals in the sheet </t>
    </r>
    <r>
      <rPr>
        <b/>
        <sz val="10"/>
        <rFont val="Arial"/>
        <family val="2"/>
      </rPr>
      <t>MAP</t>
    </r>
  </si>
  <si>
    <t>Inna Yashayaeva</t>
  </si>
  <si>
    <r>
      <t xml:space="preserve">This file was created using information from original file </t>
    </r>
    <r>
      <rPr>
        <b/>
        <sz val="10"/>
        <color indexed="8"/>
        <rFont val="Arial"/>
        <family val="2"/>
      </rPr>
      <t>Stn2_chlsum_2005.xls</t>
    </r>
    <r>
      <rPr>
        <sz val="10"/>
        <rFont val="Arial"/>
      </rPr>
      <t xml:space="preserve"> located in \\dcnsbiona01a\BIODataSvcSrc\BIOCHEMInventory\Data_by_Year_and_Cruise\2000-2009\2005\BCD2005666\Files from BIOdatainfo</t>
    </r>
  </si>
  <si>
    <t>sdate</t>
  </si>
  <si>
    <t>stime</t>
  </si>
  <si>
    <t>vessel</t>
  </si>
  <si>
    <t>id</t>
  </si>
  <si>
    <t>depth</t>
  </si>
  <si>
    <t>Chl_a_Holm-Hansen_F</t>
  </si>
  <si>
    <t>Phaeo_Holm-HansenF</t>
  </si>
  <si>
    <t>Chl_int</t>
  </si>
  <si>
    <t>Phaeo_int</t>
  </si>
  <si>
    <t>Chl_int_50m</t>
  </si>
  <si>
    <t>Phaeo_int_50m</t>
  </si>
  <si>
    <t>gmt_doy</t>
  </si>
  <si>
    <t>O2_Electrode</t>
  </si>
  <si>
    <t>o2_ml</t>
  </si>
  <si>
    <t>o2_um</t>
  </si>
  <si>
    <t>NO2NO3_Tech_F</t>
  </si>
  <si>
    <t>SiO4_Tech_F</t>
  </si>
  <si>
    <t>PO4_Tech_F</t>
  </si>
  <si>
    <t>NH3_Tech_F</t>
  </si>
  <si>
    <t>NO2_Tech_F</t>
  </si>
  <si>
    <t>Salinity_Sal_PSS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</si>
</sst>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3" formatCode="0.000"/>
    <numFmt numFmtId="174" formatCode="0.0"/>
  </numFmts>
  <fonts count="10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</font>
    <font>
      <b/>
      <sz val="9"/>
      <name val="Arial"/>
    </font>
    <font>
      <sz val="9"/>
      <name val="Arial"/>
      <family val="2"/>
    </font>
    <font>
      <sz val="9"/>
      <name val="Arial"/>
    </font>
    <font>
      <b/>
      <i/>
      <sz val="10"/>
      <color indexed="10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21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173" fontId="0" fillId="0" borderId="0" xfId="0" applyNumberFormat="1"/>
    <xf numFmtId="15" fontId="0" fillId="0" borderId="0" xfId="0" applyNumberFormat="1"/>
    <xf numFmtId="0" fontId="2" fillId="0" borderId="0" xfId="0" applyFont="1"/>
    <xf numFmtId="15" fontId="3" fillId="0" borderId="0" xfId="0" applyNumberFormat="1" applyFont="1"/>
    <xf numFmtId="0" fontId="3" fillId="0" borderId="0" xfId="0" applyFont="1"/>
    <xf numFmtId="173" fontId="3" fillId="0" borderId="0" xfId="0" applyNumberFormat="1" applyFont="1"/>
    <xf numFmtId="1" fontId="3" fillId="0" borderId="0" xfId="0" applyNumberFormat="1" applyFont="1"/>
    <xf numFmtId="17" fontId="0" fillId="0" borderId="0" xfId="0" applyNumberFormat="1"/>
    <xf numFmtId="17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73" fontId="2" fillId="0" borderId="0" xfId="0" applyNumberFormat="1" applyFont="1"/>
    <xf numFmtId="173" fontId="3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 applyProtection="1">
      <alignment horizontal="center"/>
      <protection locked="0"/>
    </xf>
    <xf numFmtId="173" fontId="2" fillId="0" borderId="0" xfId="0" applyNumberFormat="1" applyFont="1" applyAlignment="1">
      <alignment horizontal="center"/>
    </xf>
    <xf numFmtId="1" fontId="0" fillId="0" borderId="0" xfId="0" applyNumberFormat="1"/>
    <xf numFmtId="173" fontId="0" fillId="0" borderId="0" xfId="0" applyNumberFormat="1" applyBorder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3" fontId="3" fillId="0" borderId="0" xfId="0" applyNumberFormat="1" applyFont="1" applyAlignment="1"/>
    <xf numFmtId="174" fontId="3" fillId="0" borderId="0" xfId="0" applyNumberFormat="1" applyFont="1" applyAlignment="1">
      <alignment horizontal="center"/>
    </xf>
    <xf numFmtId="173" fontId="2" fillId="0" borderId="0" xfId="0" applyNumberFormat="1" applyFont="1" applyAlignment="1"/>
    <xf numFmtId="15" fontId="3" fillId="0" borderId="0" xfId="0" applyNumberFormat="1" applyFont="1" applyAlignment="1">
      <alignment horizontal="center"/>
    </xf>
    <xf numFmtId="21" fontId="3" fillId="0" borderId="0" xfId="0" applyNumberFormat="1" applyFont="1" applyAlignment="1">
      <alignment horizontal="center"/>
    </xf>
    <xf numFmtId="0" fontId="2" fillId="0" borderId="0" xfId="0" applyFont="1" applyBorder="1"/>
    <xf numFmtId="173" fontId="3" fillId="0" borderId="0" xfId="0" applyNumberFormat="1" applyFont="1" applyBorder="1" applyAlignment="1">
      <alignment horizontal="center"/>
    </xf>
    <xf numFmtId="173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5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1" fontId="2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174" fontId="2" fillId="0" borderId="0" xfId="0" applyNumberFormat="1" applyFont="1" applyAlignment="1">
      <alignment horizontal="center"/>
    </xf>
    <xf numFmtId="174" fontId="2" fillId="0" borderId="0" xfId="0" applyNumberFormat="1" applyFont="1" applyBorder="1" applyAlignment="1">
      <alignment horizontal="center"/>
    </xf>
    <xf numFmtId="17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74" fontId="0" fillId="0" borderId="0" xfId="0" applyNumberFormat="1"/>
    <xf numFmtId="174" fontId="3" fillId="0" borderId="0" xfId="0" applyNumberFormat="1" applyFont="1" applyAlignment="1">
      <alignment horizontal="left"/>
    </xf>
    <xf numFmtId="174" fontId="2" fillId="0" borderId="0" xfId="0" applyNumberFormat="1" applyFont="1" applyAlignment="1">
      <alignment horizontal="center" vertical="top"/>
    </xf>
    <xf numFmtId="2" fontId="3" fillId="0" borderId="0" xfId="0" applyNumberFormat="1" applyFont="1" applyAlignment="1">
      <alignment horizontal="center"/>
    </xf>
    <xf numFmtId="173" fontId="5" fillId="0" borderId="0" xfId="0" applyNumberFormat="1" applyFont="1" applyBorder="1" applyAlignment="1">
      <alignment horizontal="center"/>
    </xf>
    <xf numFmtId="173" fontId="6" fillId="0" borderId="0" xfId="0" applyNumberFormat="1" applyFont="1" applyBorder="1" applyAlignment="1">
      <alignment horizontal="center"/>
    </xf>
    <xf numFmtId="174" fontId="7" fillId="0" borderId="0" xfId="0" applyNumberFormat="1" applyFont="1" applyBorder="1" applyAlignment="1">
      <alignment horizontal="center"/>
    </xf>
    <xf numFmtId="173" fontId="7" fillId="0" borderId="0" xfId="0" applyNumberFormat="1" applyFont="1" applyBorder="1" applyAlignment="1">
      <alignment horizontal="center"/>
    </xf>
    <xf numFmtId="0" fontId="7" fillId="0" borderId="0" xfId="0" applyFont="1" applyBorder="1"/>
    <xf numFmtId="0" fontId="7" fillId="0" borderId="0" xfId="0" applyFont="1"/>
    <xf numFmtId="0" fontId="6" fillId="0" borderId="0" xfId="0" applyFont="1" applyBorder="1" applyAlignment="1">
      <alignment horizontal="center"/>
    </xf>
    <xf numFmtId="174" fontId="2" fillId="0" borderId="0" xfId="0" applyNumberFormat="1" applyFont="1" applyAlignment="1" applyProtection="1">
      <alignment horizontal="center"/>
      <protection locked="0"/>
    </xf>
    <xf numFmtId="173" fontId="2" fillId="0" borderId="0" xfId="0" applyNumberFormat="1" applyFont="1" applyAlignment="1" applyProtection="1">
      <alignment horizontal="center"/>
      <protection locked="0"/>
    </xf>
    <xf numFmtId="2" fontId="3" fillId="0" borderId="0" xfId="0" applyNumberFormat="1" applyFont="1" applyBorder="1" applyAlignment="1">
      <alignment horizontal="center"/>
    </xf>
    <xf numFmtId="174" fontId="8" fillId="0" borderId="0" xfId="0" applyNumberFormat="1" applyFont="1" applyAlignment="1">
      <alignment horizontal="center"/>
    </xf>
    <xf numFmtId="173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173" fontId="0" fillId="0" borderId="0" xfId="0" applyNumberFormat="1" applyAlignment="1" applyProtection="1">
      <alignment horizontal="center"/>
      <protection locked="0"/>
    </xf>
    <xf numFmtId="173" fontId="3" fillId="0" borderId="0" xfId="0" applyNumberFormat="1" applyFont="1" applyAlignment="1" applyProtection="1">
      <alignment horizontal="center"/>
      <protection locked="0"/>
    </xf>
    <xf numFmtId="173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2" fontId="7" fillId="0" borderId="0" xfId="0" applyNumberFormat="1" applyFont="1" applyBorder="1" applyAlignment="1">
      <alignment horizontal="center"/>
    </xf>
    <xf numFmtId="173" fontId="0" fillId="0" borderId="0" xfId="0" applyNumberFormat="1" applyFill="1" applyBorder="1" applyAlignment="1">
      <alignment horizontal="center"/>
    </xf>
    <xf numFmtId="0" fontId="0" fillId="0" borderId="0" xfId="0" applyFont="1"/>
    <xf numFmtId="174" fontId="6" fillId="0" borderId="0" xfId="0" applyNumberFormat="1" applyFont="1" applyAlignment="1">
      <alignment horizontal="center"/>
    </xf>
    <xf numFmtId="173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42"/>
  <sheetViews>
    <sheetView zoomScale="75" workbookViewId="0">
      <pane xSplit="1" topLeftCell="R1" activePane="topRight" state="frozen"/>
      <selection pane="topRight" activeCell="AD19" sqref="AD19:AG21"/>
    </sheetView>
  </sheetViews>
  <sheetFormatPr defaultColWidth="9.28515625" defaultRowHeight="12.75" x14ac:dyDescent="0.2"/>
  <cols>
    <col min="1" max="1" width="18.7109375" style="11" customWidth="1"/>
    <col min="2" max="2" width="11.42578125" style="5" bestFit="1" customWidth="1"/>
    <col min="3" max="23" width="9.28515625" style="5" customWidth="1"/>
    <col min="24" max="24" width="10.28515625" style="5" customWidth="1"/>
    <col min="25" max="36" width="9.28515625" style="5" customWidth="1"/>
    <col min="37" max="37" width="10.5703125" style="5" bestFit="1" customWidth="1"/>
    <col min="38" max="16384" width="9.28515625" style="5"/>
  </cols>
  <sheetData>
    <row r="2" spans="1:53" s="10" customFormat="1" x14ac:dyDescent="0.2">
      <c r="A2" s="11" t="s">
        <v>7</v>
      </c>
      <c r="B2" s="10" t="s">
        <v>77</v>
      </c>
      <c r="D2" s="10" t="s">
        <v>78</v>
      </c>
      <c r="F2" s="10" t="s">
        <v>79</v>
      </c>
      <c r="H2" s="10" t="s">
        <v>86</v>
      </c>
      <c r="J2" s="10" t="s">
        <v>87</v>
      </c>
      <c r="L2" s="10" t="s">
        <v>88</v>
      </c>
      <c r="N2" s="10" t="s">
        <v>99</v>
      </c>
      <c r="P2" s="10" t="s">
        <v>100</v>
      </c>
      <c r="R2" s="10" t="s">
        <v>119</v>
      </c>
      <c r="T2" s="10" t="s">
        <v>120</v>
      </c>
      <c r="V2" s="10" t="s">
        <v>121</v>
      </c>
      <c r="X2" s="10" t="s">
        <v>122</v>
      </c>
      <c r="Z2" s="10" t="s">
        <v>125</v>
      </c>
      <c r="AB2" s="10" t="s">
        <v>126</v>
      </c>
      <c r="AD2" s="10" t="s">
        <v>131</v>
      </c>
      <c r="AF2" s="10" t="s">
        <v>132</v>
      </c>
    </row>
    <row r="3" spans="1:53" x14ac:dyDescent="0.2">
      <c r="A3" s="11" t="s">
        <v>0</v>
      </c>
      <c r="B3" s="5" t="s">
        <v>1</v>
      </c>
      <c r="C3" s="5" t="s">
        <v>2</v>
      </c>
      <c r="D3" s="5" t="s">
        <v>1</v>
      </c>
      <c r="E3" s="5" t="s">
        <v>2</v>
      </c>
      <c r="F3" s="5" t="s">
        <v>1</v>
      </c>
      <c r="G3" s="5" t="s">
        <v>2</v>
      </c>
      <c r="H3" s="5" t="s">
        <v>1</v>
      </c>
      <c r="I3" s="5" t="s">
        <v>2</v>
      </c>
      <c r="J3" s="5" t="s">
        <v>1</v>
      </c>
      <c r="K3" s="5" t="s">
        <v>2</v>
      </c>
      <c r="L3" s="5" t="s">
        <v>1</v>
      </c>
      <c r="M3" s="5" t="s">
        <v>2</v>
      </c>
      <c r="N3" s="5" t="s">
        <v>1</v>
      </c>
      <c r="O3" s="5" t="s">
        <v>2</v>
      </c>
      <c r="P3" s="5" t="s">
        <v>1</v>
      </c>
      <c r="Q3" s="5" t="s">
        <v>2</v>
      </c>
      <c r="R3" s="5" t="s">
        <v>1</v>
      </c>
      <c r="S3" s="5" t="s">
        <v>2</v>
      </c>
      <c r="T3" s="5" t="s">
        <v>1</v>
      </c>
      <c r="U3" s="5" t="s">
        <v>2</v>
      </c>
      <c r="V3" s="5" t="s">
        <v>1</v>
      </c>
      <c r="W3" s="5" t="s">
        <v>2</v>
      </c>
      <c r="X3" s="5" t="s">
        <v>1</v>
      </c>
      <c r="Y3" s="5" t="s">
        <v>2</v>
      </c>
      <c r="Z3" s="5" t="s">
        <v>1</v>
      </c>
      <c r="AA3" s="5" t="s">
        <v>2</v>
      </c>
      <c r="AB3" s="5" t="s">
        <v>1</v>
      </c>
      <c r="AC3" s="5" t="s">
        <v>2</v>
      </c>
      <c r="AD3" s="5" t="s">
        <v>1</v>
      </c>
      <c r="AE3" s="5" t="s">
        <v>2</v>
      </c>
      <c r="AF3" s="5" t="s">
        <v>1</v>
      </c>
      <c r="AG3" s="5" t="s">
        <v>2</v>
      </c>
      <c r="AH3" s="5" t="s">
        <v>1</v>
      </c>
      <c r="AI3" s="5" t="s">
        <v>2</v>
      </c>
      <c r="AJ3" s="5" t="s">
        <v>1</v>
      </c>
      <c r="AK3" s="5" t="s">
        <v>2</v>
      </c>
      <c r="AL3" s="5" t="s">
        <v>1</v>
      </c>
      <c r="AM3" s="5" t="s">
        <v>2</v>
      </c>
      <c r="AN3" s="5" t="s">
        <v>1</v>
      </c>
      <c r="AO3" s="5" t="s">
        <v>2</v>
      </c>
      <c r="AP3" s="5" t="s">
        <v>1</v>
      </c>
      <c r="AQ3" s="5" t="s">
        <v>2</v>
      </c>
      <c r="AR3" s="5" t="s">
        <v>1</v>
      </c>
      <c r="AS3" s="5" t="s">
        <v>2</v>
      </c>
      <c r="AT3" s="5" t="s">
        <v>1</v>
      </c>
      <c r="AU3" s="5" t="s">
        <v>2</v>
      </c>
      <c r="AV3" s="5" t="s">
        <v>1</v>
      </c>
      <c r="AW3" s="5" t="s">
        <v>2</v>
      </c>
      <c r="AX3" s="5" t="s">
        <v>1</v>
      </c>
      <c r="AY3" s="5" t="s">
        <v>2</v>
      </c>
      <c r="AZ3" s="5" t="s">
        <v>1</v>
      </c>
      <c r="BA3" s="5" t="s">
        <v>2</v>
      </c>
    </row>
    <row r="4" spans="1:53" x14ac:dyDescent="0.2">
      <c r="A4" s="11">
        <v>1</v>
      </c>
      <c r="B4" s="13">
        <v>0.35637015503875979</v>
      </c>
      <c r="C4" s="13">
        <v>0.2252921511627905</v>
      </c>
      <c r="D4" s="58">
        <v>0.36125193798449617</v>
      </c>
      <c r="E4" s="58">
        <v>0.17718313953488363</v>
      </c>
      <c r="F4" s="13">
        <v>0.5125872093023256</v>
      </c>
      <c r="G4" s="13">
        <v>0.36880377906976713</v>
      </c>
      <c r="J4" s="16">
        <v>0.7817763157894736</v>
      </c>
      <c r="K4" s="13">
        <v>0.32084703947368431</v>
      </c>
      <c r="L4" s="16">
        <v>0.14540601503759398</v>
      </c>
      <c r="M4" s="13">
        <v>6.4336466165413567E-2</v>
      </c>
      <c r="N4" s="16">
        <v>0.22743255118110234</v>
      </c>
      <c r="O4" s="13">
        <v>4.1348501318897626E-2</v>
      </c>
      <c r="R4" s="16">
        <v>0.54345290322580653</v>
      </c>
      <c r="S4" s="13">
        <v>0.29157429677419344</v>
      </c>
      <c r="T4" s="16">
        <v>0.37805419354838699</v>
      </c>
      <c r="U4" s="13">
        <v>0.14200660645161295</v>
      </c>
      <c r="V4" s="16">
        <v>0.21613832258064516</v>
      </c>
      <c r="W4" s="13">
        <v>2.2559437419354855E-2</v>
      </c>
      <c r="X4" s="16">
        <v>0.30126193548387092</v>
      </c>
      <c r="Y4" s="13">
        <v>0.10160206451612921</v>
      </c>
      <c r="Z4" s="16">
        <v>0.43121806451612898</v>
      </c>
      <c r="AA4" s="13">
        <v>0.33056113548387117</v>
      </c>
      <c r="AB4" s="16">
        <v>0.33670451612903229</v>
      </c>
      <c r="AC4" s="13">
        <v>0.16138188387096769</v>
      </c>
      <c r="AD4" s="50">
        <v>0.82699354838709682</v>
      </c>
      <c r="AE4" s="51">
        <v>0.29370085161290321</v>
      </c>
      <c r="AF4" s="50">
        <v>1.4121754838709677</v>
      </c>
      <c r="AG4" s="51">
        <v>0.33892211612903245</v>
      </c>
      <c r="AH4" s="50"/>
      <c r="AI4" s="51"/>
      <c r="AJ4" s="50"/>
      <c r="AK4" s="51"/>
      <c r="AL4" s="13"/>
      <c r="AM4" s="13"/>
      <c r="AN4" s="16"/>
      <c r="AO4" s="13"/>
      <c r="AP4" s="32"/>
      <c r="AQ4" s="32"/>
      <c r="AR4" s="32"/>
      <c r="AS4" s="32"/>
      <c r="AT4" s="32"/>
      <c r="AU4" s="32"/>
      <c r="AX4" s="13"/>
      <c r="AY4" s="13"/>
      <c r="AZ4" s="9"/>
      <c r="BA4" s="9"/>
    </row>
    <row r="5" spans="1:53" x14ac:dyDescent="0.2">
      <c r="A5" s="11">
        <v>5</v>
      </c>
      <c r="B5" s="13">
        <v>0.36125193798449612</v>
      </c>
      <c r="C5" s="13">
        <v>0.1895581395348836</v>
      </c>
      <c r="D5" s="58">
        <v>0.36125193798449606</v>
      </c>
      <c r="E5" s="58">
        <v>0.15862063953488373</v>
      </c>
      <c r="F5" s="13">
        <v>0.46865116279069768</v>
      </c>
      <c r="G5" s="13">
        <v>0.3872223837209301</v>
      </c>
      <c r="H5" s="16">
        <v>7.0928791353383467</v>
      </c>
      <c r="I5" s="13">
        <v>1.4395969454887227</v>
      </c>
      <c r="J5" s="16">
        <v>0.81900375939849646</v>
      </c>
      <c r="K5" s="13">
        <v>0.40442904135338326</v>
      </c>
      <c r="L5" s="16">
        <v>0.15241353383458642</v>
      </c>
      <c r="M5" s="13">
        <v>5.3069548872180489E-2</v>
      </c>
      <c r="N5" s="16">
        <v>0.32121840551181102</v>
      </c>
      <c r="O5" s="13">
        <v>6.4477294488189035E-2</v>
      </c>
      <c r="P5" s="16">
        <v>0.36210074803149606</v>
      </c>
      <c r="Q5" s="13">
        <v>0.15710500196850397</v>
      </c>
      <c r="R5" s="16">
        <v>0.50210322580645173</v>
      </c>
      <c r="S5" s="13">
        <v>0.25967597419354843</v>
      </c>
      <c r="T5" s="16">
        <v>0.38986838709677407</v>
      </c>
      <c r="U5" s="13">
        <v>0.16681641290322602</v>
      </c>
      <c r="V5" s="16">
        <v>0.24822135483870972</v>
      </c>
      <c r="W5" s="13">
        <v>5.11977651612903E-2</v>
      </c>
      <c r="X5" s="16">
        <v>0.33670451612903218</v>
      </c>
      <c r="Y5" s="13">
        <v>6.6159483870967872E-2</v>
      </c>
      <c r="Z5" s="16">
        <v>0.54935999999999985</v>
      </c>
      <c r="AA5" s="13">
        <v>0.37356480000000014</v>
      </c>
      <c r="AB5" s="16">
        <v>0.34261161290322584</v>
      </c>
      <c r="AC5" s="13">
        <v>0.16279958709677417</v>
      </c>
      <c r="AD5" s="50">
        <v>0.82699354838709671</v>
      </c>
      <c r="AE5" s="51">
        <v>0.27172645161290321</v>
      </c>
      <c r="AF5" s="50">
        <v>1.3300722580645161</v>
      </c>
      <c r="AG5" s="51">
        <v>0.29885574193548409</v>
      </c>
      <c r="AH5" s="50"/>
      <c r="AI5" s="51"/>
      <c r="AJ5" s="50"/>
      <c r="AK5" s="51"/>
      <c r="AL5" s="13"/>
      <c r="AM5" s="13"/>
      <c r="AN5" s="16"/>
      <c r="AO5" s="13"/>
      <c r="AP5" s="13"/>
      <c r="AQ5" s="13"/>
      <c r="AR5" s="15"/>
      <c r="AS5" s="15"/>
      <c r="AT5" s="15"/>
      <c r="AU5" s="15"/>
      <c r="AX5" s="13"/>
      <c r="AY5" s="13"/>
      <c r="AZ5" s="9"/>
      <c r="BA5" s="9"/>
    </row>
    <row r="6" spans="1:53" x14ac:dyDescent="0.2">
      <c r="A6" s="11">
        <v>10</v>
      </c>
      <c r="B6" s="13">
        <v>0.32707945736434108</v>
      </c>
      <c r="C6" s="13">
        <v>0.17982122093023262</v>
      </c>
      <c r="D6" s="58">
        <v>0.36613372093023255</v>
      </c>
      <c r="E6" s="58">
        <v>0.17238662790697662</v>
      </c>
      <c r="F6" s="13">
        <v>0.48817829457364348</v>
      </c>
      <c r="G6" s="13">
        <v>0.3865988372093021</v>
      </c>
      <c r="H6" s="16">
        <v>8.434775187969926</v>
      </c>
      <c r="I6" s="13">
        <v>0.30791207706766988</v>
      </c>
      <c r="J6" s="16">
        <v>1.5821663533834585</v>
      </c>
      <c r="K6" s="13">
        <v>0.76715695488721858</v>
      </c>
      <c r="L6" s="16">
        <v>0.15416541353383456</v>
      </c>
      <c r="M6" s="13">
        <v>4.4627819548872238E-2</v>
      </c>
      <c r="N6" s="16">
        <v>0.19857137795275592</v>
      </c>
      <c r="O6" s="13">
        <v>4.6197047047244102E-2</v>
      </c>
      <c r="P6" s="16">
        <v>0.16109805708661423</v>
      </c>
      <c r="Q6" s="13">
        <v>0.34437078791338571</v>
      </c>
      <c r="R6" s="16">
        <v>0.47847483870967744</v>
      </c>
      <c r="S6" s="13">
        <v>0.27597956129032269</v>
      </c>
      <c r="T6" s="16">
        <v>0.46075354838709681</v>
      </c>
      <c r="U6" s="13">
        <v>0.19115365161290321</v>
      </c>
      <c r="V6" s="16">
        <v>0.31898322580645155</v>
      </c>
      <c r="W6" s="13">
        <v>6.9231174193548531E-2</v>
      </c>
      <c r="X6" s="16">
        <v>0.31898322580645155</v>
      </c>
      <c r="Y6" s="13">
        <v>9.1205574193548522E-2</v>
      </c>
      <c r="Z6" s="16">
        <v>0.76792258064516128</v>
      </c>
      <c r="AA6" s="13">
        <v>0.59449021935483892</v>
      </c>
      <c r="AB6" s="16">
        <v>0.34261161290322584</v>
      </c>
      <c r="AC6" s="13">
        <v>0.14814998709677413</v>
      </c>
      <c r="AD6" s="50">
        <v>0.83880774193548402</v>
      </c>
      <c r="AE6" s="51">
        <v>0.28921145806451604</v>
      </c>
      <c r="AF6" s="50">
        <v>1.2808103225806451</v>
      </c>
      <c r="AG6" s="51">
        <v>0.34811767741935495</v>
      </c>
      <c r="AH6" s="50"/>
      <c r="AI6" s="51"/>
      <c r="AJ6" s="50"/>
      <c r="AK6" s="51"/>
      <c r="AL6" s="13"/>
      <c r="AM6" s="13"/>
      <c r="AN6" s="16"/>
      <c r="AO6" s="13"/>
      <c r="AP6" s="13"/>
      <c r="AQ6" s="13"/>
      <c r="AR6" s="32"/>
      <c r="AS6" s="32"/>
      <c r="AT6" s="32"/>
      <c r="AU6" s="32"/>
      <c r="AX6" s="13"/>
      <c r="AY6" s="13"/>
      <c r="AZ6" s="9"/>
      <c r="BA6" s="9"/>
    </row>
    <row r="7" spans="1:53" x14ac:dyDescent="0.2">
      <c r="A7" s="11">
        <v>20</v>
      </c>
      <c r="B7" s="13">
        <v>0.33684302325581394</v>
      </c>
      <c r="C7" s="13">
        <v>0.17641569767441864</v>
      </c>
      <c r="D7" s="58">
        <v>0.34660658914728676</v>
      </c>
      <c r="E7" s="58">
        <v>0.16063517441860467</v>
      </c>
      <c r="F7" s="13">
        <v>0.50282364341085273</v>
      </c>
      <c r="G7" s="13">
        <v>0.38458430232558138</v>
      </c>
      <c r="H7" s="16">
        <v>9.137673120300752</v>
      </c>
      <c r="I7" s="13">
        <v>1.1063854793233086</v>
      </c>
      <c r="J7" s="16">
        <v>2.5500798872180459</v>
      </c>
      <c r="K7" s="13">
        <v>1.3624765037593984</v>
      </c>
      <c r="L7" s="16">
        <v>0.10861654135338347</v>
      </c>
      <c r="M7" s="13">
        <v>3.9112781954887238E-2</v>
      </c>
      <c r="N7" s="16">
        <v>0.18689070866141738</v>
      </c>
      <c r="O7" s="13">
        <v>5.7877716338582672E-2</v>
      </c>
      <c r="P7" s="16">
        <v>0.3221961141732283</v>
      </c>
      <c r="Q7" s="13">
        <v>0.14315615582677177</v>
      </c>
      <c r="R7" s="16">
        <v>0.48438193548387098</v>
      </c>
      <c r="S7" s="13">
        <v>0.26274766451612908</v>
      </c>
      <c r="T7" s="16">
        <v>0.62024516129032259</v>
      </c>
      <c r="U7" s="13">
        <v>0.29535483870967749</v>
      </c>
      <c r="V7" s="16">
        <v>0.30126193548387092</v>
      </c>
      <c r="W7" s="13">
        <v>0.10160206451612921</v>
      </c>
      <c r="X7" s="16">
        <v>0.77177032258064515</v>
      </c>
      <c r="Y7" s="13">
        <v>0.2870328774193549</v>
      </c>
      <c r="Z7" s="16">
        <v>0.73248000000000013</v>
      </c>
      <c r="AA7" s="13">
        <v>0.60795840000000023</v>
      </c>
      <c r="AB7" s="16">
        <v>0.39577548387096761</v>
      </c>
      <c r="AC7" s="13">
        <v>0.2121829161290324</v>
      </c>
      <c r="AD7" s="50">
        <v>0.83880774193548402</v>
      </c>
      <c r="AE7" s="51">
        <v>0.27456185806451611</v>
      </c>
      <c r="AF7" s="50">
        <v>1.2479690322580645</v>
      </c>
      <c r="AG7" s="51">
        <v>0.31987416774193578</v>
      </c>
      <c r="AH7" s="50"/>
      <c r="AI7" s="51"/>
      <c r="AJ7" s="50"/>
      <c r="AK7" s="51"/>
      <c r="AL7" s="13"/>
      <c r="AM7" s="13"/>
      <c r="AN7" s="16"/>
      <c r="AO7" s="13"/>
      <c r="AP7" s="13"/>
      <c r="AQ7" s="13"/>
      <c r="AR7" s="32"/>
      <c r="AS7" s="32"/>
      <c r="AT7" s="32"/>
      <c r="AU7" s="32"/>
      <c r="AX7" s="13"/>
      <c r="AY7" s="13"/>
      <c r="AZ7" s="9"/>
      <c r="BA7" s="9"/>
    </row>
    <row r="8" spans="1:53" x14ac:dyDescent="0.2">
      <c r="A8" s="11">
        <v>30</v>
      </c>
      <c r="B8" s="13">
        <v>0.33196124031007757</v>
      </c>
      <c r="C8" s="13">
        <v>0.21833720930232547</v>
      </c>
      <c r="D8" s="58">
        <v>0.35148837209302319</v>
      </c>
      <c r="E8" s="58">
        <v>0.1867761627906977</v>
      </c>
      <c r="F8" s="13">
        <v>0.46376937984496125</v>
      </c>
      <c r="G8" s="13">
        <v>0.38583139534883715</v>
      </c>
      <c r="H8" s="16">
        <v>8.1791759398496247</v>
      </c>
      <c r="I8" s="13">
        <v>1.5395603853383477</v>
      </c>
      <c r="J8" s="16">
        <v>2.3267152255639099</v>
      </c>
      <c r="K8" s="13">
        <v>1.0761407424812039</v>
      </c>
      <c r="L8" s="16">
        <v>7.3578947368421049E-2</v>
      </c>
      <c r="M8" s="13">
        <v>6.3947368421052669E-2</v>
      </c>
      <c r="N8" s="16">
        <v>0.2937670452755905</v>
      </c>
      <c r="O8" s="13">
        <v>0.13548030722440943</v>
      </c>
      <c r="P8" s="16">
        <v>0.28429068897637794</v>
      </c>
      <c r="Q8" s="13">
        <v>0.116875061023622</v>
      </c>
      <c r="R8" s="16">
        <v>0.25991225806451612</v>
      </c>
      <c r="S8" s="13">
        <v>0.18690054193548389</v>
      </c>
      <c r="T8" s="16">
        <v>0.75020129032258054</v>
      </c>
      <c r="U8" s="13">
        <v>0.45839070967741935</v>
      </c>
      <c r="V8" s="16">
        <v>0.49619612903225802</v>
      </c>
      <c r="W8" s="13">
        <v>0.236283870967742</v>
      </c>
      <c r="X8" s="16">
        <v>0.93597677419354852</v>
      </c>
      <c r="Y8" s="13">
        <v>0.38752722580645171</v>
      </c>
      <c r="Z8" s="16">
        <v>0.73248000000000002</v>
      </c>
      <c r="AA8" s="13">
        <v>0.43216320000000019</v>
      </c>
      <c r="AB8" s="16">
        <v>0.54345290322580642</v>
      </c>
      <c r="AC8" s="13">
        <v>0.32087349677419374</v>
      </c>
      <c r="AD8" s="50">
        <v>0.79155096774193545</v>
      </c>
      <c r="AE8" s="51">
        <v>0.30716903225806458</v>
      </c>
      <c r="AF8" s="50">
        <v>0.89787870967741945</v>
      </c>
      <c r="AG8" s="51">
        <v>0.34001249032258074</v>
      </c>
      <c r="AH8" s="50"/>
      <c r="AI8" s="51"/>
      <c r="AJ8" s="50"/>
      <c r="AK8" s="51"/>
      <c r="AL8" s="13"/>
      <c r="AM8" s="13"/>
      <c r="AN8" s="16"/>
      <c r="AO8" s="13"/>
      <c r="AP8" s="13"/>
      <c r="AQ8" s="13"/>
      <c r="AR8" s="32"/>
      <c r="AS8" s="32"/>
      <c r="AT8" s="32"/>
      <c r="AU8" s="32"/>
      <c r="AX8" s="13"/>
      <c r="AY8" s="13"/>
      <c r="AZ8" s="9"/>
      <c r="BA8" s="9"/>
    </row>
    <row r="9" spans="1:53" x14ac:dyDescent="0.2">
      <c r="A9" s="11">
        <v>35</v>
      </c>
      <c r="R9" s="10"/>
      <c r="AR9" s="15"/>
      <c r="AS9" s="15"/>
      <c r="AT9" s="15"/>
      <c r="AU9" s="15"/>
      <c r="AZ9" s="9"/>
      <c r="BA9" s="9"/>
    </row>
    <row r="10" spans="1:53" x14ac:dyDescent="0.2">
      <c r="A10" s="11">
        <v>40</v>
      </c>
      <c r="B10" s="13">
        <v>0.3514883720930233</v>
      </c>
      <c r="C10" s="13">
        <v>0.18677616279069759</v>
      </c>
      <c r="D10" s="58">
        <v>0.31243410852713183</v>
      </c>
      <c r="E10" s="58">
        <v>0.17564825581395332</v>
      </c>
      <c r="F10" s="13">
        <v>0.41983333333333328</v>
      </c>
      <c r="G10" s="13">
        <v>0.37949999999999984</v>
      </c>
      <c r="J10" s="16">
        <v>2.1219642857142862</v>
      </c>
      <c r="K10" s="13">
        <v>1.1065178571428569</v>
      </c>
      <c r="L10" s="16">
        <v>7.7082706766917281E-2</v>
      </c>
      <c r="M10" s="13">
        <v>0.12131390977443611</v>
      </c>
      <c r="N10" s="16">
        <v>0.32219611417322835</v>
      </c>
      <c r="O10" s="13">
        <v>0.16321444332677165</v>
      </c>
      <c r="P10" s="16">
        <v>0.25270283464566923</v>
      </c>
      <c r="Q10" s="13">
        <v>0.1324162853543307</v>
      </c>
      <c r="R10" s="16">
        <v>0.23628387096774192</v>
      </c>
      <c r="S10" s="13">
        <v>0.21785372903225808</v>
      </c>
      <c r="T10" s="16">
        <v>0.53163870967741933</v>
      </c>
      <c r="U10" s="13">
        <v>0.48650849032258053</v>
      </c>
      <c r="V10" s="16"/>
      <c r="W10" s="19"/>
      <c r="X10" s="16">
        <v>0.53163870967741933</v>
      </c>
      <c r="Y10" s="13">
        <v>0.2887388903225806</v>
      </c>
      <c r="Z10" s="16">
        <v>0.18902709677419352</v>
      </c>
      <c r="AA10" s="13">
        <v>0.15523850322580646</v>
      </c>
      <c r="AB10" s="16">
        <v>0.27172645161290326</v>
      </c>
      <c r="AC10" s="13">
        <v>0.23368474838709674</v>
      </c>
      <c r="AD10" s="50">
        <v>0.16885806451612911</v>
      </c>
      <c r="AE10" s="51">
        <v>0.14940561548387093</v>
      </c>
      <c r="AF10" s="50">
        <v>0.28354064516129029</v>
      </c>
      <c r="AG10" s="51">
        <v>0.27314415483870974</v>
      </c>
      <c r="AH10" s="50"/>
      <c r="AI10" s="51"/>
      <c r="AJ10" s="50"/>
      <c r="AK10" s="51"/>
      <c r="AL10" s="13"/>
      <c r="AM10" s="13"/>
      <c r="AN10" s="16"/>
      <c r="AO10" s="13"/>
      <c r="AP10" s="13"/>
      <c r="AQ10" s="13"/>
      <c r="AR10" s="32"/>
      <c r="AS10" s="32"/>
      <c r="AT10" s="32"/>
      <c r="AU10" s="32"/>
      <c r="AX10" s="13"/>
      <c r="AY10" s="13"/>
      <c r="AZ10" s="9"/>
      <c r="BA10" s="9"/>
    </row>
    <row r="11" spans="1:53" x14ac:dyDescent="0.2">
      <c r="A11" s="11">
        <v>50</v>
      </c>
      <c r="B11" s="13">
        <v>0.27826162790697673</v>
      </c>
      <c r="C11" s="13">
        <v>0.17828633720930226</v>
      </c>
      <c r="D11" s="58">
        <v>0.22846744186046511</v>
      </c>
      <c r="E11" s="58">
        <v>0.14407325581395347</v>
      </c>
      <c r="F11" s="13">
        <v>0.31243410852713177</v>
      </c>
      <c r="G11" s="13">
        <v>0.3488982558139534</v>
      </c>
      <c r="H11" s="16">
        <v>8.8820738721804524</v>
      </c>
      <c r="I11" s="13">
        <v>1.2711400375939843</v>
      </c>
      <c r="J11" s="16">
        <v>2.0288956766917297</v>
      </c>
      <c r="K11" s="13">
        <v>1.3159222274436093</v>
      </c>
      <c r="L11" s="16">
        <v>6.8323308270676675E-2</v>
      </c>
      <c r="M11" s="13">
        <v>0.21527255639097742</v>
      </c>
      <c r="N11" s="16">
        <v>0.38853060826771652</v>
      </c>
      <c r="O11" s="13">
        <v>0.2212413317322835</v>
      </c>
      <c r="P11" s="16">
        <v>0.3790542519685039</v>
      </c>
      <c r="Q11" s="13">
        <v>0.13844956553149612</v>
      </c>
      <c r="R11" s="16">
        <v>0.31898322580645166</v>
      </c>
      <c r="S11" s="13">
        <v>0.22305197419354827</v>
      </c>
      <c r="T11" s="16">
        <v>0.4194038709677419</v>
      </c>
      <c r="U11" s="13">
        <v>0.34970012903225817</v>
      </c>
      <c r="V11" s="16">
        <v>0.35442580645161287</v>
      </c>
      <c r="W11" s="13">
        <v>0.18760939354838721</v>
      </c>
      <c r="X11" s="16">
        <v>0.27172645161290321</v>
      </c>
      <c r="Y11" s="13">
        <v>0.1531119483870968</v>
      </c>
      <c r="Z11" s="16">
        <v>0.32489032258064521</v>
      </c>
      <c r="AA11" s="13">
        <v>0.20249527741935486</v>
      </c>
      <c r="AB11" s="16">
        <v>0.1080691612903226</v>
      </c>
      <c r="AC11" s="13">
        <v>0.11806555870967742</v>
      </c>
      <c r="AD11" s="50">
        <v>7.0541935483870971E-2</v>
      </c>
      <c r="AE11" s="51">
        <v>9.6450064516129058E-2</v>
      </c>
      <c r="AF11" s="50">
        <v>9.4560516129032254E-2</v>
      </c>
      <c r="AG11" s="51">
        <v>0.13576188387096774</v>
      </c>
      <c r="AH11" s="50"/>
      <c r="AI11" s="51"/>
      <c r="AJ11" s="50"/>
      <c r="AK11" s="51"/>
      <c r="AL11" s="13"/>
      <c r="AM11" s="13"/>
      <c r="AN11" s="16"/>
      <c r="AO11" s="13"/>
      <c r="AP11" s="13"/>
      <c r="AQ11" s="13"/>
      <c r="AR11" s="32"/>
      <c r="AS11" s="32"/>
      <c r="AT11" s="32"/>
      <c r="AU11" s="32"/>
      <c r="AX11" s="13"/>
      <c r="AY11" s="13"/>
      <c r="AZ11" s="9"/>
      <c r="BA11" s="9"/>
    </row>
    <row r="12" spans="1:53" x14ac:dyDescent="0.2">
      <c r="A12" s="11">
        <v>60</v>
      </c>
      <c r="H12" s="16">
        <v>9.8405710526315797</v>
      </c>
      <c r="I12" s="13">
        <v>1.002102631578949</v>
      </c>
      <c r="P12" s="16">
        <v>0.18320955511811027</v>
      </c>
      <c r="Q12" s="13">
        <v>0.21394453738188979</v>
      </c>
      <c r="R12" s="10"/>
      <c r="AJ12" s="50"/>
      <c r="AK12" s="51"/>
      <c r="AL12" s="32"/>
      <c r="AM12" s="32"/>
      <c r="AQ12" s="13"/>
      <c r="AR12" s="32"/>
      <c r="AS12" s="32"/>
      <c r="AT12" s="32"/>
      <c r="AU12" s="32"/>
      <c r="AZ12" s="10"/>
      <c r="BA12" s="10"/>
    </row>
    <row r="13" spans="1:53" x14ac:dyDescent="0.2">
      <c r="A13" s="11">
        <v>70</v>
      </c>
      <c r="R13" s="10"/>
      <c r="AR13" s="15"/>
      <c r="AS13" s="15"/>
      <c r="AT13" s="15"/>
      <c r="AU13" s="15"/>
      <c r="AZ13" s="10"/>
      <c r="BA13" s="10"/>
    </row>
    <row r="14" spans="1:53" x14ac:dyDescent="0.2">
      <c r="A14" s="11">
        <v>75</v>
      </c>
      <c r="B14" s="13">
        <v>0.20503488372093021</v>
      </c>
      <c r="C14" s="13">
        <v>0.16979651162790707</v>
      </c>
      <c r="D14" s="13"/>
      <c r="E14" s="13"/>
      <c r="F14" s="13">
        <v>0.21968023255813954</v>
      </c>
      <c r="G14" s="13">
        <v>0.34103197674418595</v>
      </c>
      <c r="H14" s="13"/>
      <c r="I14" s="13"/>
      <c r="J14" s="16">
        <v>1.7496898496240605</v>
      </c>
      <c r="K14" s="13">
        <v>1.1791353383458645</v>
      </c>
      <c r="L14" s="16">
        <v>5.9563909774436083E-2</v>
      </c>
      <c r="M14" s="13">
        <v>0.21698120300751883</v>
      </c>
      <c r="N14" s="16">
        <v>0.39800696456692908</v>
      </c>
      <c r="O14" s="13">
        <v>0.30403309793307104</v>
      </c>
      <c r="P14" s="19"/>
      <c r="Q14" s="13"/>
      <c r="R14" s="16">
        <v>7.7674709677419337E-2</v>
      </c>
      <c r="S14" s="13">
        <v>0.18196145032258071</v>
      </c>
      <c r="T14" s="16">
        <v>5.9100322580645161E-2</v>
      </c>
      <c r="U14" s="13">
        <v>0.17750359741935484</v>
      </c>
      <c r="V14" s="16">
        <v>8.7806193548387118E-2</v>
      </c>
      <c r="W14" s="13">
        <v>0.15717308645161293</v>
      </c>
      <c r="X14" s="16">
        <v>3.7836129032258053E-2</v>
      </c>
      <c r="Y14" s="13">
        <v>6.4744670967741974E-2</v>
      </c>
      <c r="Z14" s="16">
        <v>3.2083032258064505E-2</v>
      </c>
      <c r="AA14" s="13">
        <v>7.6796647741935509E-2</v>
      </c>
      <c r="AB14" s="16">
        <v>4.2214516129032251E-2</v>
      </c>
      <c r="AC14" s="13">
        <v>7.2946683870967755E-2</v>
      </c>
      <c r="AD14" s="50">
        <v>8.7215483870967739E-2</v>
      </c>
      <c r="AE14" s="51">
        <v>8.9318916129032269E-2</v>
      </c>
      <c r="AF14" s="50">
        <v>4.8738064516129026E-2</v>
      </c>
      <c r="AG14" s="51">
        <v>0.13574833548387105</v>
      </c>
      <c r="AH14" s="50"/>
      <c r="AI14" s="51"/>
      <c r="AJ14" s="50"/>
      <c r="AK14" s="51"/>
      <c r="AL14" s="13"/>
      <c r="AM14" s="13"/>
      <c r="AN14" s="16"/>
      <c r="AO14" s="13"/>
      <c r="AP14" s="13"/>
      <c r="AR14" s="19"/>
      <c r="AS14" s="15"/>
      <c r="AT14" s="15"/>
      <c r="AU14" s="15"/>
      <c r="AX14" s="13"/>
      <c r="AY14" s="13"/>
      <c r="AZ14" s="9"/>
      <c r="BA14" s="9"/>
    </row>
    <row r="15" spans="1:53" x14ac:dyDescent="0.2">
      <c r="A15" s="11">
        <v>80</v>
      </c>
      <c r="F15" s="15"/>
      <c r="G15" s="15"/>
      <c r="H15" s="16">
        <v>0.57641221804511278</v>
      </c>
      <c r="I15" s="13">
        <v>0.2943850093984961</v>
      </c>
      <c r="L15" s="50"/>
      <c r="M15" s="51"/>
      <c r="N15" s="50"/>
      <c r="O15" s="51"/>
      <c r="P15" s="16">
        <v>0.10108113385826772</v>
      </c>
      <c r="Q15" s="13">
        <v>0.15566494614173226</v>
      </c>
      <c r="R15" s="10"/>
      <c r="V15" s="16"/>
      <c r="W15" s="13"/>
      <c r="X15" s="16"/>
      <c r="Y15" s="13"/>
      <c r="Z15" s="3"/>
      <c r="AB15" s="7"/>
      <c r="AC15" s="7"/>
      <c r="AD15" s="15"/>
      <c r="AE15" s="15"/>
      <c r="AF15" s="15"/>
      <c r="AJ15" s="50"/>
      <c r="AK15" s="51"/>
      <c r="AL15" s="32"/>
      <c r="AM15" s="32"/>
      <c r="AP15" s="13"/>
      <c r="AQ15" s="13"/>
      <c r="AR15" s="32"/>
      <c r="AS15" s="32"/>
      <c r="AT15" s="32"/>
      <c r="AU15" s="32"/>
      <c r="AX15" s="10"/>
      <c r="AY15" s="10"/>
      <c r="AZ15" s="10"/>
      <c r="BA15" s="10"/>
    </row>
    <row r="16" spans="1:53" x14ac:dyDescent="0.2">
      <c r="A16" s="11">
        <v>100</v>
      </c>
      <c r="B16" s="13">
        <v>0.21479844961240308</v>
      </c>
      <c r="C16" s="13">
        <v>0.19732848837209299</v>
      </c>
      <c r="D16" s="58">
        <v>0.22154418604651166</v>
      </c>
      <c r="E16" s="58">
        <v>0.14210058139534876</v>
      </c>
      <c r="F16" s="13">
        <v>6.8344961240310059E-2</v>
      </c>
      <c r="G16" s="13">
        <v>0.32884883720930225</v>
      </c>
      <c r="H16" s="16">
        <v>0.73263609022556386</v>
      </c>
      <c r="I16" s="13">
        <v>0.36492504699248129</v>
      </c>
      <c r="J16" s="16">
        <v>1.9730545112781956</v>
      </c>
      <c r="K16" s="13">
        <v>1.4415648496240605</v>
      </c>
      <c r="L16" s="65">
        <v>5.7812030075187967E-2</v>
      </c>
      <c r="M16" s="64">
        <v>0.20742293233082709</v>
      </c>
      <c r="N16" s="16">
        <v>0.18005076968503936</v>
      </c>
      <c r="O16" s="13">
        <v>0.24518492531496067</v>
      </c>
      <c r="P16" s="16">
        <v>5.0540566929133862E-2</v>
      </c>
      <c r="Q16" s="13">
        <v>9.7890760570866153E-2</v>
      </c>
      <c r="R16" s="16">
        <v>0.12664354838709677</v>
      </c>
      <c r="S16" s="13">
        <v>0.29421829161290325</v>
      </c>
      <c r="T16" s="16">
        <v>4.2214516129032244E-2</v>
      </c>
      <c r="U16" s="13">
        <v>0.10435428387096779</v>
      </c>
      <c r="V16" s="16">
        <v>0.17054664516129039</v>
      </c>
      <c r="W16" s="13">
        <v>0.13306015483870964</v>
      </c>
      <c r="X16" s="16">
        <v>2.5010322580645155E-2</v>
      </c>
      <c r="Y16" s="13">
        <v>5.6895277419354851E-2</v>
      </c>
      <c r="Z16" s="16">
        <v>3.3771612903225806E-2</v>
      </c>
      <c r="AA16" s="13">
        <v>7.3014227096774201E-2</v>
      </c>
      <c r="AB16" s="16">
        <v>3.3771612903225806E-2</v>
      </c>
      <c r="AC16" s="13">
        <v>7.0920387096774201E-2</v>
      </c>
      <c r="AD16" s="50">
        <v>2.8216774193548386E-2</v>
      </c>
      <c r="AE16" s="51">
        <v>5.6074425806451611E-2</v>
      </c>
      <c r="AF16" s="50">
        <v>3.0781935483870974E-2</v>
      </c>
      <c r="AG16" s="51">
        <v>9.645006451612903E-2</v>
      </c>
      <c r="AH16" s="50"/>
      <c r="AI16" s="51"/>
      <c r="AJ16" s="50"/>
      <c r="AK16" s="51"/>
      <c r="AL16" s="13"/>
      <c r="AM16" s="13"/>
      <c r="AN16" s="16"/>
      <c r="AO16" s="13"/>
      <c r="AP16" s="13"/>
      <c r="AQ16" s="13"/>
      <c r="AR16" s="32"/>
      <c r="AS16" s="32"/>
      <c r="AT16" s="32"/>
      <c r="AU16" s="32"/>
      <c r="AX16" s="13"/>
      <c r="AY16" s="13"/>
      <c r="AZ16" s="9"/>
      <c r="BA16" s="9"/>
    </row>
    <row r="17" spans="1:53" x14ac:dyDescent="0.2">
      <c r="A17" s="11">
        <v>140</v>
      </c>
      <c r="B17" s="13">
        <v>0.11769534883720935</v>
      </c>
      <c r="C17" s="13">
        <v>0.11689796511627902</v>
      </c>
      <c r="D17" s="58">
        <v>2.6361627906976756E-2</v>
      </c>
      <c r="E17" s="58">
        <v>7.9286337209302338E-2</v>
      </c>
      <c r="F17" s="13">
        <v>3.4172480620155023E-2</v>
      </c>
      <c r="G17" s="13">
        <v>0.28817441860465121</v>
      </c>
      <c r="H17" s="16">
        <v>0.43096240601503755</v>
      </c>
      <c r="I17" s="13">
        <v>0.33105958646616551</v>
      </c>
      <c r="J17" s="16">
        <v>0.98652725563909782</v>
      </c>
      <c r="K17" s="13">
        <v>0.98375117481203045</v>
      </c>
      <c r="L17" s="65">
        <v>3.5037593984962409E-2</v>
      </c>
      <c r="M17" s="64">
        <v>0.1956654135338346</v>
      </c>
      <c r="N17" s="16">
        <v>0.15793927165354332</v>
      </c>
      <c r="O17" s="13">
        <v>0.17903995834645664</v>
      </c>
      <c r="P17" s="16">
        <v>5.0540566929133862E-2</v>
      </c>
      <c r="Q17" s="13">
        <v>9.7890760570866153E-2</v>
      </c>
      <c r="R17" s="16">
        <v>3.0394451612903231E-2</v>
      </c>
      <c r="S17" s="13">
        <v>0.13711274838709675</v>
      </c>
      <c r="T17" s="16">
        <v>1.7314838709677413E-2</v>
      </c>
      <c r="U17" s="13">
        <v>0.10832676129032261</v>
      </c>
      <c r="V17" s="16">
        <v>2.870587096774194E-2</v>
      </c>
      <c r="W17" s="13">
        <v>0.10320604903225808</v>
      </c>
      <c r="X17" s="16">
        <v>8.9780645161290345E-3</v>
      </c>
      <c r="Y17" s="13">
        <v>5.1457135483870972E-2</v>
      </c>
      <c r="Z17" s="16">
        <v>1.1820064516129035E-2</v>
      </c>
      <c r="AA17" s="13">
        <v>7.8215055483870977E-2</v>
      </c>
      <c r="AB17" s="16">
        <v>2.7017290322580642E-2</v>
      </c>
      <c r="AC17" s="13">
        <v>5.8830149677419355E-2</v>
      </c>
      <c r="AD17" s="50">
        <v>6.412903225806451E-3</v>
      </c>
      <c r="AE17" s="51">
        <v>3.3347096774193563E-2</v>
      </c>
      <c r="AF17" s="50">
        <v>2.3086451612903219E-2</v>
      </c>
      <c r="AG17" s="51">
        <v>7.0747148387096781E-2</v>
      </c>
      <c r="AH17" s="50"/>
      <c r="AI17" s="51"/>
      <c r="AJ17" s="50"/>
      <c r="AK17" s="51"/>
      <c r="AL17" s="13"/>
      <c r="AM17" s="13"/>
      <c r="AN17" s="16"/>
      <c r="AO17" s="13"/>
      <c r="AP17" s="34"/>
      <c r="AQ17" s="13"/>
      <c r="AR17" s="19"/>
      <c r="AS17" s="15"/>
      <c r="AT17" s="19"/>
      <c r="AU17" s="15"/>
      <c r="AX17" s="13"/>
      <c r="AY17" s="13"/>
      <c r="AZ17" s="9"/>
      <c r="BA17" s="9"/>
    </row>
    <row r="18" spans="1:53" x14ac:dyDescent="0.2">
      <c r="R18"/>
      <c r="AD18" s="19"/>
      <c r="AE18" s="19"/>
      <c r="AH18" s="13"/>
      <c r="AI18" s="13"/>
    </row>
    <row r="19" spans="1:53" x14ac:dyDescent="0.2">
      <c r="A19" s="11" t="s">
        <v>17</v>
      </c>
      <c r="B19" s="5">
        <f t="shared" ref="B19:G19" si="0">((B4*3)+(B5*4.5)+(B6*7.5)+(B7*10)+(B8*10)+(B10*10)+(B11*17.5)+(B14*25)+(B16*32.5)+(B17*20))</f>
        <v>34.681073643410848</v>
      </c>
      <c r="C19" s="5">
        <f t="shared" si="0"/>
        <v>24.808896802325577</v>
      </c>
      <c r="D19" s="5">
        <f t="shared" si="0"/>
        <v>27.286281976744185</v>
      </c>
      <c r="E19" s="5">
        <f t="shared" si="0"/>
        <v>16.494115552325578</v>
      </c>
      <c r="F19" s="5">
        <f t="shared" si="0"/>
        <v>35.036556201550383</v>
      </c>
      <c r="G19" s="5">
        <f t="shared" si="0"/>
        <v>48.330154796511614</v>
      </c>
      <c r="H19" s="5">
        <f>((H5*7.5)+(H6*7.5)+(H7*10)+(H8*15)+(H10*10)+(H11*15)+(H12*15)+(H15*20)+(H16*50))</f>
        <v>659.52150046992494</v>
      </c>
      <c r="I19" s="5">
        <f>((I5*7.5)+(I6*7.5)+(I7*10)+(I8*15)+(I10*10)+(I11*15)+(I12*15)+(I15*20)+(I16*50))</f>
        <v>105.49617081766922</v>
      </c>
      <c r="J19" s="5">
        <f t="shared" ref="J19:O19" si="1">((J4*3)+(J5*4.5)+(J6*7.5)+(J7*10)+(J8*10)+(J10*10)+(J11*17.5)+(J14*25)+(J16*32.5)+(J17*20))</f>
        <v>250.9874248120301</v>
      </c>
      <c r="K19" s="5">
        <f t="shared" si="1"/>
        <v>163.02040354793237</v>
      </c>
      <c r="L19" s="5">
        <f t="shared" si="1"/>
        <v>10.135499999999999</v>
      </c>
      <c r="M19" s="5">
        <f t="shared" si="1"/>
        <v>22.856625000000001</v>
      </c>
      <c r="N19" s="5">
        <f t="shared" si="1"/>
        <v>37.405499700787402</v>
      </c>
      <c r="O19" s="5">
        <f t="shared" si="1"/>
        <v>27.348255844212606</v>
      </c>
      <c r="P19" s="5">
        <f>((P5*7.5)+(P6*7.5)+(P7*10)+(P8*15)+(P10*10)+(P11*15)+(P12*15)+(P15*20)+(P16*50))</f>
        <v>26.91994899114173</v>
      </c>
      <c r="Q19" s="5">
        <f>((Q5*7.5)+(Q6*7.5)+(Q7*10)+(Q8*15)+(Q10*10)+(Q11*15)+(Q12*15)+(Q15*20)+(Q16*50))</f>
        <v>21.563667246358271</v>
      </c>
      <c r="R19" s="5">
        <f>((R4*3)+(R5*4.5)+(R6*7.5)+(R7*10)+(R8*10)+(R10*10)+(R11*17.5)+(R14*25)+(R16*32.5)+(R17*20))</f>
        <v>29.532043709677421</v>
      </c>
      <c r="S19" s="5">
        <f>((S4*3)+(S5*4.5)+(S6*7.5)+(S7*10)+(S8*10)+(S10*10)+(S11*17.5)+(S14*25)+(S16*32.5)+(S17*20))</f>
        <v>31.544926090322583</v>
      </c>
      <c r="T19" s="5">
        <f t="shared" ref="T19:Y19" si="2">((T4*3)+(T5*4.5)+(T6*7.5)+(T7*10)+(T8*10)+(T10*10)+(T11*17.5)+(T14*25)+(T16*32.5)+(T17*20))</f>
        <v>35.900417903225801</v>
      </c>
      <c r="U19" s="5">
        <f t="shared" si="2"/>
        <v>31.128278096774199</v>
      </c>
      <c r="V19" s="5">
        <f>((V4*3)+(V5*4.5)+(V6*7.5)+(V7*10)+(V8*15)+(V11*22.5)+(V14*25)+(V16*32.5)+(V17*20))</f>
        <v>30.899965419354839</v>
      </c>
      <c r="W19" s="5">
        <f>((W4*3)+(W5*4.5)+(W6*7.5)+(W7*10)+(W8*15)+(W11*22.5)+(W14*25)+(W16*32.5)+(W17*20))</f>
        <v>19.91669530064517</v>
      </c>
      <c r="X19" s="5">
        <f t="shared" si="2"/>
        <v>33.898701290322585</v>
      </c>
      <c r="Y19" s="5">
        <f t="shared" si="2"/>
        <v>18.095870709677424</v>
      </c>
      <c r="Z19" s="5">
        <f t="shared" ref="Z19:AI19" si="3">((Z4*3)+(Z5*4.5)+(Z6*7.5)+(Z7*10)+(Z8*10)+(Z10*10)+(Z11*17.5)+(Z14*25)+(Z16*32.5)+(Z17*20))</f>
        <v>33.886699677419358</v>
      </c>
      <c r="AA19" s="5">
        <f t="shared" si="3"/>
        <v>28.485849722580657</v>
      </c>
      <c r="AB19" s="5">
        <f t="shared" si="3"/>
        <v>21.815497741935481</v>
      </c>
      <c r="AC19" s="5">
        <f t="shared" si="3"/>
        <v>17.366610258064515</v>
      </c>
      <c r="AD19" s="5">
        <f t="shared" si="3"/>
        <v>34.945851612903233</v>
      </c>
      <c r="AE19" s="5">
        <f t="shared" si="3"/>
        <v>17.994532387096775</v>
      </c>
      <c r="AF19" s="5">
        <f t="shared" si="3"/>
        <v>48.457215483870968</v>
      </c>
      <c r="AG19" s="5">
        <f t="shared" si="3"/>
        <v>24.621919316129041</v>
      </c>
      <c r="AH19" s="5">
        <f t="shared" si="3"/>
        <v>0</v>
      </c>
      <c r="AI19" s="5">
        <f t="shared" si="3"/>
        <v>0</v>
      </c>
      <c r="AJ19" s="5">
        <f>((AJ4*3)+(AJ5*4.5)+(AJ6*7.5)+(AJ7*10)+(AJ8*10)+(AJ10*10)+(AJ11*10)+(AJ12*12.5)+(AJ14*10)+(AJ15*12.5)+(AJ16*30)+(AJ17*20))</f>
        <v>0</v>
      </c>
      <c r="AK19" s="5">
        <f>((AK4*3)+(AK5*4.5)+(AK6*7.5)+(AK7*10)+(AK8*10)+(AK10*10)+(AK11*10)+(AK12*12.5)+(AK14*10)+(AK15*12.5)+(AK16*30)+(AK17*20))</f>
        <v>0</v>
      </c>
      <c r="AL19" s="5">
        <f>((AL4*3)+(AL5*4.5)+(AL6*7.5)+(AL7*10)+(AL8*10)+(AL10*10)+(AL11*17.5)+(AL14*25)+(AL16*32.5)+(AL17*20))</f>
        <v>0</v>
      </c>
      <c r="AM19" s="5">
        <f>((AM4*3)+(AM5*4.5)+(AM6*7.5)+(AM7*10)+(AM8*10)+(AM10*10)+(AM11*17.5)+(AM14*25)+(AM16*32.5)+(AM17*20))</f>
        <v>0</v>
      </c>
      <c r="AN19" s="5">
        <f>((AN4*3)+(AN5*4.5)+(AN6*7.5)+(AN7*10)+(AN8*10)+(AN10*10)+(AN11*17.5)+(AN14*25)+(AN16*32.5)+(AN17*20))</f>
        <v>0</v>
      </c>
      <c r="AO19" s="5">
        <f>((AO4*3)+(AO5*4.5)+(AO6*7.5)+(AO7*10)+(AO8*10)+(AO10*10)+(AO11*17.5)+(AO14*25)+(AO16*32.5)+(AO17*20))</f>
        <v>0</v>
      </c>
      <c r="AP19" s="5">
        <f>((AP5*7.5)+(AP6*7.5)+(AP7*10)+(AP8*10)+(AP10*10)+(AP11*17.5)+(AP14*25)+(AP16*32.5)+(AP17*20))</f>
        <v>0</v>
      </c>
      <c r="AQ19" s="5">
        <f>((AQ5*7.5)+(AQ6*7.5)+(AQ7*10)+(AQ8*10)+(AQ10*10)+(AQ11*10)+(AQ12*15)+(AQ15*20)+(AQ16*30)+(AQ17*20))</f>
        <v>0</v>
      </c>
      <c r="AR19" s="5">
        <f>((AR4*5.5)+(AR6*9.5)+(AR7*10)+(AR8*10)+(AR10*10)+(AR11*10)+(AR12*15)+(AR15*20)+(AR16*50))</f>
        <v>0</v>
      </c>
      <c r="AS19" s="5">
        <f>((AS4*5.5)+(AS6*9.5)+(AS7*10)+(AS8*10)+(AS10*10)+(AS11*10)+(AS12*15)+(AS15*20)+(AS16*50))</f>
        <v>0</v>
      </c>
      <c r="AT19" s="5">
        <f>((AT4*5.5)+(AT6*9.5)+(AT7*10)+(AT8*10)+(AT10*10)+(AT11*10)+(AT12*15)+(AT15*20)+(AT16*50))</f>
        <v>0</v>
      </c>
      <c r="AU19" s="5">
        <f>((AU4*5.5)+(AU6*9.5)+(AU7*10)+(AU8*10)+(AU10*10)+(AU11*10)+(AU12*15)+(AU15*20)+(AU16*50))</f>
        <v>0</v>
      </c>
      <c r="AV19" s="5">
        <f t="shared" ref="AV19:BA19" si="4">((AV4*3)+(AV5*4.5)+(AV6*7.5)+(AV7*10)+(AV8*10)+(AV10*10)+(AV11*17.5)+(AV14*25)+(AV16*32.5)+(AV17*20))</f>
        <v>0</v>
      </c>
      <c r="AW19" s="5">
        <f t="shared" si="4"/>
        <v>0</v>
      </c>
      <c r="AX19" s="5">
        <f>((AX4*3)+(AX5*4.5)+(AX6*7.5)+(AX7*10)+(AX8*10)+(AX10*10)+(AX11*17.5)+(AX14*25)+(AX16*32.5)+(AX17*20))</f>
        <v>0</v>
      </c>
      <c r="AY19" s="5">
        <f>((AY4*3)+(AY5*4.5)+(AY6*7.5)+(AY7*10)+(AY8*10)+(AY10*10)+(AY11*17.5)+(AY14*25)+(AY16*32.5)+(AY17*20))</f>
        <v>0</v>
      </c>
      <c r="AZ19" s="5">
        <f t="shared" si="4"/>
        <v>0</v>
      </c>
      <c r="BA19" s="5">
        <f t="shared" si="4"/>
        <v>0</v>
      </c>
    </row>
    <row r="21" spans="1:53" x14ac:dyDescent="0.2">
      <c r="A21" s="11" t="s">
        <v>18</v>
      </c>
      <c r="B21" s="5">
        <f t="shared" ref="B21:G21" si="5">((B4*3)+(B5*4.5)+(B6*7.5)+(B7*10)+(B8*10)+(B10*10)+(B11*5))</f>
        <v>16.742074612403101</v>
      </c>
      <c r="C21" s="5">
        <f t="shared" si="5"/>
        <v>9.5842696220930197</v>
      </c>
      <c r="D21" s="5">
        <f t="shared" si="5"/>
        <v>16.70302034883721</v>
      </c>
      <c r="E21" s="5">
        <f t="shared" si="5"/>
        <v>8.4892042151162759</v>
      </c>
      <c r="F21" s="5">
        <f t="shared" si="5"/>
        <v>22.734463178294572</v>
      </c>
      <c r="G21" s="5">
        <f t="shared" si="5"/>
        <v>18.992051598837204</v>
      </c>
      <c r="H21" s="5">
        <f>((H5*7.5)+(H6*7.5)+(H7*10)+(H8*15)+(H10*10)+(H11*10))</f>
        <v>419.34251644736844</v>
      </c>
      <c r="I21" s="5">
        <f>((I5*7.5)+(I6*7.5)+(I7*10)+(I8*15)+(I10*10)+(I11*10))</f>
        <v>59.97497861842109</v>
      </c>
      <c r="J21" s="5">
        <f t="shared" ref="J21:O21" si="6">((J4*3)+(J5*4.5)+(J6*7.5)+(J7*10)+(J8*10)+(J10*10)+(J11*5))</f>
        <v>98.02916588345866</v>
      </c>
      <c r="K21" s="5">
        <f t="shared" si="6"/>
        <v>50.567111137218056</v>
      </c>
      <c r="L21" s="5">
        <f t="shared" si="6"/>
        <v>5.2127180451127817</v>
      </c>
      <c r="M21" s="5">
        <f t="shared" si="6"/>
        <v>4.0866343984962423</v>
      </c>
      <c r="N21" s="5">
        <f t="shared" si="6"/>
        <v>13.588257535433069</v>
      </c>
      <c r="O21" s="5">
        <f t="shared" si="6"/>
        <v>5.4326025095669292</v>
      </c>
      <c r="P21" s="5">
        <f>((P5*7.5)+(P6*7.5)+(P7*10)+(P8*15)+(P10*10)+(P11*10))</f>
        <v>17.72788338090551</v>
      </c>
      <c r="Q21" s="5">
        <f>((Q5*7.5)+(Q6*7.5)+(Q7*10)+(Q8*15)+(Q10*10)+(Q11*10))</f>
        <v>9.654414406594487</v>
      </c>
      <c r="R21" s="5">
        <f>((R4*3)+(R5*4.5)+(R6*7.5)+(R7*10)+(R8*10)+(R10*10)+(R11*5))</f>
        <v>18.879081290322581</v>
      </c>
      <c r="S21" s="5">
        <f>((S4*3)+(S5*4.5)+(S6*7.5)+(S7*10)+(S8*10)+(S10*10)+(S11*5))</f>
        <v>11.903390709677421</v>
      </c>
      <c r="T21" s="5">
        <f t="shared" ref="T21:Y21" si="7">((T4*3)+(T5*4.5)+(T6*7.5)+(T7*10)+(T8*10)+(T10*10)+(T11*5))</f>
        <v>27.462092903225805</v>
      </c>
      <c r="U21" s="5">
        <f t="shared" si="7"/>
        <v>16.761387096774193</v>
      </c>
      <c r="V21" s="5">
        <f>((V4*3)+(V5*4.5)+(V6*7.5)+(V7*10)+(V8*15)+(V11*10))</f>
        <v>18.157604612903224</v>
      </c>
      <c r="W21" s="5">
        <f>((W4*3)+(W5*4.5)+(W6*7.5)+(W7*10)+(W8*15)+(W11*10))</f>
        <v>7.2536747070967795</v>
      </c>
      <c r="X21" s="5">
        <f t="shared" si="7"/>
        <v>28.563820645161289</v>
      </c>
      <c r="Y21" s="5">
        <f t="shared" si="7"/>
        <v>11.685115354838711</v>
      </c>
      <c r="Z21" s="5">
        <f t="shared" ref="Z21:AG21" si="8">((Z4*3)+(Z5*4.5)+(Z6*7.5)+(Z7*10)+(Z8*10)+(Z10*10)+(Z11*5))</f>
        <v>27.689516129032256</v>
      </c>
      <c r="AA21" s="5">
        <f t="shared" si="8"/>
        <v>20.097479070967751</v>
      </c>
      <c r="AB21" s="5">
        <f t="shared" si="8"/>
        <v>17.771347096774193</v>
      </c>
      <c r="AC21" s="5">
        <f t="shared" si="8"/>
        <v>10.585608103225807</v>
      </c>
      <c r="AD21" s="5">
        <f t="shared" si="8"/>
        <v>30.838387096774195</v>
      </c>
      <c r="AE21" s="5">
        <f t="shared" si="8"/>
        <v>12.066572903225806</v>
      </c>
      <c r="AF21" s="5">
        <f t="shared" si="8"/>
        <v>44.594615483870967</v>
      </c>
      <c r="AG21" s="5">
        <f t="shared" si="8"/>
        <v>14.981617316129039</v>
      </c>
      <c r="AH21" s="5">
        <f t="shared" ref="AH21:AO21" si="9">((AH4*3)+(AH5*4.5)+(AH6*7.5)+(AH7*10)+(AH8*10)+(AH10*10)+(AH11*5))</f>
        <v>0</v>
      </c>
      <c r="AI21" s="5">
        <f t="shared" si="9"/>
        <v>0</v>
      </c>
      <c r="AJ21" s="5">
        <f t="shared" si="9"/>
        <v>0</v>
      </c>
      <c r="AK21" s="5">
        <f t="shared" si="9"/>
        <v>0</v>
      </c>
      <c r="AL21" s="5">
        <f t="shared" si="9"/>
        <v>0</v>
      </c>
      <c r="AM21" s="5">
        <f t="shared" si="9"/>
        <v>0</v>
      </c>
      <c r="AN21" s="5">
        <f t="shared" si="9"/>
        <v>0</v>
      </c>
      <c r="AO21" s="5">
        <f t="shared" si="9"/>
        <v>0</v>
      </c>
      <c r="AP21" s="5">
        <f>((AP5*7.5)+(AP6*7.5)+(AP7*10)+(AP8*10)+(AP10*10)+(AP11*5))</f>
        <v>0</v>
      </c>
      <c r="AQ21" s="5">
        <f>((AQ5*7.5)+(AQ6*7.5)+(AQ7*10)+(AQ8*10)+(AQ10*10)+(AQ11*5))</f>
        <v>0</v>
      </c>
      <c r="AR21" s="5">
        <f>((AR4*5.5)+(AR6*9.5)+(AR7*10)+(AR8*10)+(AR10*10)+(AR11*5))</f>
        <v>0</v>
      </c>
      <c r="AS21" s="5">
        <f>((AS4*5.5)+(AS6*9.5)+(AS7*10)+(AS8*10)+(AS10*10)+(AS11*5))</f>
        <v>0</v>
      </c>
      <c r="AT21" s="5">
        <f>((AT4*5.5)+(AT6*9.5)+(AT7*10)+(AT8*10)+(AT10*10)+(AT11*5))</f>
        <v>0</v>
      </c>
      <c r="AU21" s="5">
        <f>((AU4*5.5)+(AU6*9.5)+(AU7*10)+(AU8*10)+(AU10*10)+(AU11*5))</f>
        <v>0</v>
      </c>
      <c r="AV21" s="5">
        <f t="shared" ref="AV21:BA21" si="10">((AV4*3)+(AV5*4.5)+(AV6*7.5)+(AV7*10)+(AV8*10)+(AV10*10)+(AV11*5))</f>
        <v>0</v>
      </c>
      <c r="AW21" s="5">
        <f t="shared" si="10"/>
        <v>0</v>
      </c>
      <c r="AX21" s="5">
        <f>((AX4*3)+(AX5*4.5)+(AX6*7.5)+(AX7*10)+(AX8*10)+(AX10*10)+(AX11*5))</f>
        <v>0</v>
      </c>
      <c r="AY21" s="5">
        <f>((AY4*3)+(AY5*4.5)+(AY6*7.5)+(AY7*10)+(AY8*10)+(AY10*10)+(AY11*5))</f>
        <v>0</v>
      </c>
      <c r="AZ21" s="5">
        <f t="shared" si="10"/>
        <v>0</v>
      </c>
      <c r="BA21" s="5">
        <f t="shared" si="10"/>
        <v>0</v>
      </c>
    </row>
    <row r="23" spans="1:53" x14ac:dyDescent="0.2">
      <c r="E23" s="14"/>
      <c r="I23"/>
      <c r="Z23" s="16"/>
      <c r="AA23" s="13"/>
      <c r="AB23" s="16"/>
      <c r="AC23" s="13"/>
      <c r="AM23"/>
      <c r="AP23"/>
      <c r="AS23"/>
    </row>
    <row r="24" spans="1:53" x14ac:dyDescent="0.2">
      <c r="E24" s="14"/>
      <c r="I24"/>
      <c r="R24"/>
      <c r="V24" s="3"/>
      <c r="Z24" s="16"/>
      <c r="AA24" s="13"/>
      <c r="AB24" s="16"/>
      <c r="AC24" s="13"/>
      <c r="AL24" s="13"/>
      <c r="AM24" s="13"/>
      <c r="AP24"/>
      <c r="AS24"/>
      <c r="AW24"/>
    </row>
    <row r="25" spans="1:53" x14ac:dyDescent="0.2">
      <c r="E25" s="14"/>
      <c r="I25"/>
      <c r="T25"/>
      <c r="V25" s="3"/>
      <c r="Z25" s="16"/>
      <c r="AA25" s="13"/>
      <c r="AB25" s="16"/>
      <c r="AC25" s="13"/>
      <c r="AL25" s="13"/>
      <c r="AM25" s="13"/>
      <c r="AP25"/>
      <c r="AS25"/>
      <c r="AW25"/>
    </row>
    <row r="26" spans="1:53" x14ac:dyDescent="0.2">
      <c r="E26" s="14"/>
      <c r="I26"/>
      <c r="V26" s="3"/>
      <c r="Z26" s="16"/>
      <c r="AA26" s="13"/>
      <c r="AB26" s="16"/>
      <c r="AC26" s="13"/>
      <c r="AL26" s="13"/>
      <c r="AM26" s="13"/>
      <c r="AP26"/>
      <c r="AS26"/>
      <c r="AW26"/>
    </row>
    <row r="27" spans="1:53" x14ac:dyDescent="0.2">
      <c r="E27" s="14"/>
      <c r="I27"/>
      <c r="V27" s="3"/>
      <c r="Z27" s="16"/>
      <c r="AA27" s="13"/>
      <c r="AB27" s="16"/>
      <c r="AC27" s="13"/>
      <c r="AL27" s="13"/>
      <c r="AM27" s="13"/>
      <c r="AP27"/>
      <c r="AS27"/>
      <c r="AW27"/>
    </row>
    <row r="28" spans="1:53" x14ac:dyDescent="0.2">
      <c r="E28" s="14"/>
      <c r="I28"/>
      <c r="V28" s="3"/>
      <c r="Z28" s="16"/>
      <c r="AA28" s="13"/>
      <c r="AB28" s="16"/>
      <c r="AC28" s="13"/>
      <c r="AL28" s="13"/>
      <c r="AM28" s="13"/>
      <c r="AP28"/>
      <c r="AS28"/>
      <c r="AW28"/>
    </row>
    <row r="29" spans="1:53" x14ac:dyDescent="0.2">
      <c r="E29" s="14"/>
      <c r="I29"/>
      <c r="V29" s="3"/>
      <c r="Z29" s="16"/>
      <c r="AA29" s="13"/>
      <c r="AB29" s="16"/>
      <c r="AC29" s="13"/>
      <c r="AL29" s="13"/>
      <c r="AM29" s="13"/>
      <c r="AP29"/>
      <c r="AS29"/>
      <c r="AW29"/>
    </row>
    <row r="30" spans="1:53" x14ac:dyDescent="0.2">
      <c r="E30" s="14"/>
      <c r="I30"/>
      <c r="V30" s="3"/>
      <c r="Z30" s="16"/>
      <c r="AA30" s="13"/>
      <c r="AB30" s="16"/>
      <c r="AC30" s="13"/>
      <c r="AL30" s="13"/>
      <c r="AM30" s="13"/>
      <c r="AP30"/>
      <c r="AS30"/>
      <c r="AW30"/>
    </row>
    <row r="31" spans="1:53" x14ac:dyDescent="0.2">
      <c r="E31" s="14"/>
      <c r="I31"/>
      <c r="V31" s="3"/>
      <c r="Z31" s="16"/>
      <c r="AA31" s="13"/>
      <c r="AB31" s="16"/>
      <c r="AC31" s="13"/>
      <c r="AL31" s="13"/>
      <c r="AM31" s="13"/>
      <c r="AP31"/>
      <c r="AS31"/>
      <c r="AW31"/>
    </row>
    <row r="32" spans="1:53" x14ac:dyDescent="0.2">
      <c r="E32" s="14"/>
      <c r="I32"/>
      <c r="V32" s="3"/>
      <c r="Y32" s="3"/>
      <c r="Z32" s="16"/>
      <c r="AA32" s="13"/>
      <c r="AB32" s="16"/>
      <c r="AC32" s="13"/>
      <c r="AL32" s="13"/>
      <c r="AM32" s="13"/>
      <c r="AP32"/>
      <c r="AQ32"/>
      <c r="AW32"/>
    </row>
    <row r="33" spans="9:49" x14ac:dyDescent="0.2">
      <c r="I33"/>
      <c r="V33" s="3"/>
      <c r="AA33" s="17"/>
      <c r="AK33"/>
      <c r="AL33" s="13"/>
      <c r="AM33" s="13"/>
      <c r="AO33"/>
      <c r="AP33"/>
      <c r="AQ33" s="7"/>
      <c r="AR33"/>
      <c r="AW33"/>
    </row>
    <row r="34" spans="9:49" x14ac:dyDescent="0.2">
      <c r="AA34" s="18"/>
      <c r="AD34" s="3"/>
      <c r="AE34" s="16"/>
      <c r="AF34" s="19"/>
      <c r="AK34"/>
      <c r="AL34" s="21"/>
      <c r="AQ34"/>
      <c r="AR34"/>
    </row>
    <row r="35" spans="9:49" x14ac:dyDescent="0.2">
      <c r="AK35"/>
      <c r="AL35" s="21"/>
    </row>
    <row r="36" spans="9:49" x14ac:dyDescent="0.2">
      <c r="AK36"/>
      <c r="AL36" s="21"/>
    </row>
    <row r="37" spans="9:49" x14ac:dyDescent="0.2">
      <c r="AK37"/>
      <c r="AL37" s="21"/>
    </row>
    <row r="38" spans="9:49" x14ac:dyDescent="0.2">
      <c r="AK38"/>
      <c r="AL38" s="21"/>
    </row>
    <row r="39" spans="9:49" x14ac:dyDescent="0.2">
      <c r="AK39"/>
      <c r="AL39" s="21"/>
    </row>
    <row r="40" spans="9:49" x14ac:dyDescent="0.2">
      <c r="AK40"/>
      <c r="AL40" s="21"/>
    </row>
    <row r="41" spans="9:49" x14ac:dyDescent="0.2">
      <c r="AK41"/>
      <c r="AL41" s="21"/>
    </row>
    <row r="42" spans="9:49" x14ac:dyDescent="0.2">
      <c r="AK42"/>
      <c r="AL42" s="21"/>
    </row>
  </sheetData>
  <phoneticPr fontId="4" type="noConversion"/>
  <pageMargins left="0.75" right="0.75" top="1" bottom="1" header="0.5" footer="0.5"/>
  <pageSetup scale="8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zoomScale="75" workbookViewId="0">
      <pane ySplit="5" topLeftCell="A6" activePane="bottomLeft" state="frozen"/>
      <selection pane="bottomLeft" activeCell="H27" sqref="H27"/>
    </sheetView>
  </sheetViews>
  <sheetFormatPr defaultRowHeight="12.75" x14ac:dyDescent="0.2"/>
  <cols>
    <col min="1" max="1" width="9.7109375" style="6" customWidth="1"/>
    <col min="2" max="2" width="8.7109375" style="20" customWidth="1"/>
    <col min="3" max="3" width="14.42578125" customWidth="1"/>
    <col min="4" max="4" width="9.28515625" style="16" customWidth="1"/>
    <col min="5" max="5" width="9.28515625" style="25" customWidth="1"/>
    <col min="6" max="6" width="9.28515625" style="27" customWidth="1"/>
    <col min="7" max="7" width="9.28515625" style="20" customWidth="1"/>
    <col min="8" max="8" width="10.7109375" style="9" customWidth="1"/>
    <col min="10" max="10" width="9.28515625" style="9" customWidth="1"/>
    <col min="11" max="11" width="9.28515625" style="5" customWidth="1"/>
  </cols>
  <sheetData>
    <row r="1" spans="1:22" x14ac:dyDescent="0.2">
      <c r="A1" s="6" t="s">
        <v>60</v>
      </c>
      <c r="G1" s="14"/>
      <c r="Q1" t="s">
        <v>22</v>
      </c>
    </row>
    <row r="2" spans="1:22" x14ac:dyDescent="0.2">
      <c r="A2" s="6" t="s">
        <v>4</v>
      </c>
      <c r="G2" s="14"/>
      <c r="Q2" t="s">
        <v>4</v>
      </c>
    </row>
    <row r="3" spans="1:22" x14ac:dyDescent="0.2">
      <c r="A3" s="6" t="s">
        <v>5</v>
      </c>
      <c r="G3" s="14"/>
      <c r="Q3" t="s">
        <v>5</v>
      </c>
    </row>
    <row r="4" spans="1:22" x14ac:dyDescent="0.2">
      <c r="A4" s="6" t="s">
        <v>6</v>
      </c>
      <c r="G4" s="14"/>
      <c r="H4" s="25" t="s">
        <v>19</v>
      </c>
      <c r="J4" s="25" t="s">
        <v>20</v>
      </c>
      <c r="Q4" t="s">
        <v>6</v>
      </c>
      <c r="U4" t="s">
        <v>23</v>
      </c>
    </row>
    <row r="5" spans="1:22" x14ac:dyDescent="0.2">
      <c r="A5" s="8" t="s">
        <v>7</v>
      </c>
      <c r="D5" s="9" t="s">
        <v>8</v>
      </c>
      <c r="E5" s="9" t="s">
        <v>0</v>
      </c>
      <c r="F5" s="16" t="s">
        <v>9</v>
      </c>
      <c r="G5" s="20" t="s">
        <v>62</v>
      </c>
      <c r="H5" s="25" t="s">
        <v>3</v>
      </c>
      <c r="I5" t="s">
        <v>62</v>
      </c>
      <c r="J5" s="25" t="s">
        <v>3</v>
      </c>
      <c r="K5" s="5" t="s">
        <v>62</v>
      </c>
      <c r="L5" s="23" t="s">
        <v>11</v>
      </c>
      <c r="Q5" t="s">
        <v>7</v>
      </c>
      <c r="R5" t="s">
        <v>8</v>
      </c>
      <c r="S5" t="s">
        <v>0</v>
      </c>
      <c r="T5" t="s">
        <v>24</v>
      </c>
      <c r="U5" t="s">
        <v>3</v>
      </c>
      <c r="V5" t="s">
        <v>11</v>
      </c>
    </row>
    <row r="6" spans="1:22" x14ac:dyDescent="0.2">
      <c r="B6" s="14"/>
      <c r="C6" s="3"/>
      <c r="D6" s="19"/>
      <c r="E6" s="16"/>
      <c r="F6" s="19"/>
      <c r="G6" s="24"/>
      <c r="M6" s="12"/>
    </row>
    <row r="7" spans="1:22" s="3" customFormat="1" x14ac:dyDescent="0.2">
      <c r="A7" s="35">
        <v>38402</v>
      </c>
      <c r="B7" s="2" t="s">
        <v>67</v>
      </c>
      <c r="C7" s="4" t="s">
        <v>68</v>
      </c>
      <c r="D7" s="3">
        <v>272610</v>
      </c>
      <c r="E7">
        <v>1</v>
      </c>
      <c r="F7" s="16">
        <v>0.35637015503875979</v>
      </c>
      <c r="G7" s="13">
        <v>0.2252921511627905</v>
      </c>
      <c r="H7" s="13">
        <v>34.681073643410848</v>
      </c>
      <c r="I7" s="19">
        <v>24.808896802325577</v>
      </c>
      <c r="J7" s="13">
        <v>16.742074612403101</v>
      </c>
      <c r="K7" s="19">
        <v>9.5842696220930197</v>
      </c>
      <c r="L7" s="24">
        <v>50</v>
      </c>
      <c r="M7" s="41"/>
      <c r="N7" s="19"/>
    </row>
    <row r="8" spans="1:22" x14ac:dyDescent="0.2">
      <c r="A8" s="6">
        <v>38415</v>
      </c>
      <c r="B8" s="2" t="s">
        <v>76</v>
      </c>
      <c r="C8" s="4" t="s">
        <v>68</v>
      </c>
      <c r="D8" s="24">
        <v>272752</v>
      </c>
      <c r="E8">
        <v>1</v>
      </c>
      <c r="F8" s="65">
        <v>0.36125193798449617</v>
      </c>
      <c r="G8" s="58">
        <v>0.17718313953488363</v>
      </c>
      <c r="H8" s="19">
        <v>27.286281976744185</v>
      </c>
      <c r="I8" s="19">
        <v>16.494115552325578</v>
      </c>
      <c r="J8" s="19">
        <v>16.70302034883721</v>
      </c>
      <c r="K8" s="24">
        <v>8.4892042151162759</v>
      </c>
      <c r="L8" s="24">
        <v>63</v>
      </c>
    </row>
    <row r="9" spans="1:22" x14ac:dyDescent="0.2">
      <c r="A9" s="6">
        <v>38427</v>
      </c>
      <c r="B9" s="2" t="s">
        <v>80</v>
      </c>
      <c r="C9" s="4" t="s">
        <v>68</v>
      </c>
      <c r="D9" s="24">
        <v>273811</v>
      </c>
      <c r="E9">
        <v>1</v>
      </c>
      <c r="F9" s="16">
        <v>0.5125872093023256</v>
      </c>
      <c r="G9" s="13">
        <v>0.36880377906976713</v>
      </c>
      <c r="H9" s="13">
        <v>35.036556201550383</v>
      </c>
      <c r="I9" s="19">
        <v>48.330154796511614</v>
      </c>
      <c r="J9" s="13">
        <v>22.734463178294572</v>
      </c>
      <c r="K9" s="19">
        <v>18.992051598837204</v>
      </c>
      <c r="L9" s="24">
        <v>75</v>
      </c>
    </row>
    <row r="10" spans="1:22" x14ac:dyDescent="0.2">
      <c r="A10" s="6">
        <v>38443</v>
      </c>
      <c r="B10" s="2" t="s">
        <v>85</v>
      </c>
      <c r="C10" s="4" t="s">
        <v>83</v>
      </c>
      <c r="D10" s="3">
        <v>281930</v>
      </c>
      <c r="E10">
        <v>3</v>
      </c>
      <c r="F10" s="16">
        <v>7.0928791353383467</v>
      </c>
      <c r="G10" s="13">
        <v>1.4395969454887227</v>
      </c>
      <c r="H10" s="19">
        <v>659.52150046992494</v>
      </c>
      <c r="I10" s="19">
        <v>105.49617081766922</v>
      </c>
      <c r="J10" s="13">
        <v>419.34251644736844</v>
      </c>
      <c r="K10" s="19">
        <v>59.97497861842109</v>
      </c>
      <c r="L10" s="24">
        <v>91</v>
      </c>
    </row>
    <row r="11" spans="1:22" x14ac:dyDescent="0.2">
      <c r="A11" s="6">
        <v>38452</v>
      </c>
      <c r="B11" s="2" t="s">
        <v>84</v>
      </c>
      <c r="C11" s="4" t="s">
        <v>83</v>
      </c>
      <c r="D11" s="3">
        <v>282317</v>
      </c>
      <c r="E11">
        <v>2</v>
      </c>
      <c r="F11" s="16">
        <v>0.7817763157894736</v>
      </c>
      <c r="G11" s="13">
        <v>0.32084703947368431</v>
      </c>
      <c r="H11" s="19">
        <v>250.9874248120301</v>
      </c>
      <c r="I11" s="19">
        <v>163.02040354793237</v>
      </c>
      <c r="J11" s="19">
        <v>98.02916588345866</v>
      </c>
      <c r="K11" s="24">
        <v>50.567111137218056</v>
      </c>
      <c r="L11" s="24">
        <v>100</v>
      </c>
    </row>
    <row r="12" spans="1:22" x14ac:dyDescent="0.2">
      <c r="A12" s="6">
        <v>38469</v>
      </c>
      <c r="B12" s="2" t="s">
        <v>82</v>
      </c>
      <c r="C12" s="4" t="s">
        <v>21</v>
      </c>
      <c r="D12" s="3">
        <v>260881</v>
      </c>
      <c r="E12">
        <v>1</v>
      </c>
      <c r="F12" s="16">
        <v>0.14540601503759398</v>
      </c>
      <c r="G12" s="13">
        <v>6.4336466165413567E-2</v>
      </c>
      <c r="H12" s="19">
        <v>10.135499999999999</v>
      </c>
      <c r="I12" s="19">
        <v>22.856625000000001</v>
      </c>
      <c r="J12" s="13">
        <v>5.2127180451127817</v>
      </c>
      <c r="K12" s="19">
        <v>4.0866343984962423</v>
      </c>
      <c r="L12" s="24">
        <v>117</v>
      </c>
    </row>
    <row r="13" spans="1:22" x14ac:dyDescent="0.2">
      <c r="A13" s="6">
        <v>38503</v>
      </c>
      <c r="B13" s="2" t="s">
        <v>96</v>
      </c>
      <c r="C13" s="1" t="s">
        <v>21</v>
      </c>
      <c r="D13" s="3">
        <v>260891</v>
      </c>
      <c r="E13">
        <v>1</v>
      </c>
      <c r="F13" s="16">
        <v>0.22743255118110234</v>
      </c>
      <c r="G13" s="13">
        <v>4.1348501318897626E-2</v>
      </c>
      <c r="H13" s="19">
        <v>37.405499700787402</v>
      </c>
      <c r="I13" s="19">
        <v>27.348255844212606</v>
      </c>
      <c r="J13" s="13">
        <v>13.588257535433069</v>
      </c>
      <c r="K13" s="19">
        <v>5.4326025095669292</v>
      </c>
      <c r="L13" s="24">
        <v>151</v>
      </c>
    </row>
    <row r="14" spans="1:22" x14ac:dyDescent="0.2">
      <c r="A14" s="6">
        <v>38509</v>
      </c>
      <c r="B14" s="2" t="s">
        <v>104</v>
      </c>
      <c r="C14" s="1" t="s">
        <v>63</v>
      </c>
      <c r="D14" s="3">
        <v>286145</v>
      </c>
      <c r="E14">
        <v>2</v>
      </c>
      <c r="F14" s="16">
        <v>0.36210074803149606</v>
      </c>
      <c r="G14" s="13">
        <v>0.15710500196850397</v>
      </c>
      <c r="H14" s="16">
        <v>26.91994899114173</v>
      </c>
      <c r="I14" s="19">
        <v>21.563667246358271</v>
      </c>
      <c r="J14" s="19">
        <v>17.72788338090551</v>
      </c>
      <c r="K14" s="19">
        <v>9.654414406594487</v>
      </c>
      <c r="L14" s="24">
        <v>157</v>
      </c>
    </row>
    <row r="15" spans="1:22" x14ac:dyDescent="0.2">
      <c r="A15" s="6">
        <v>38520</v>
      </c>
      <c r="B15" s="2">
        <v>22431</v>
      </c>
      <c r="C15" s="1" t="s">
        <v>63</v>
      </c>
      <c r="D15" s="3">
        <v>282484</v>
      </c>
      <c r="E15">
        <v>2</v>
      </c>
      <c r="F15" s="16">
        <v>0.54345290322580653</v>
      </c>
      <c r="G15" s="13">
        <v>0.29157429677419344</v>
      </c>
      <c r="H15" s="13">
        <v>29.532043709677421</v>
      </c>
      <c r="I15" s="19">
        <v>31.544926090322583</v>
      </c>
      <c r="J15" s="13">
        <v>18.879081290322581</v>
      </c>
      <c r="K15" s="19">
        <v>11.903390709677421</v>
      </c>
      <c r="L15" s="24">
        <v>168</v>
      </c>
    </row>
    <row r="16" spans="1:22" x14ac:dyDescent="0.2">
      <c r="A16" s="6">
        <v>38534</v>
      </c>
      <c r="B16" s="2" t="s">
        <v>113</v>
      </c>
      <c r="C16" s="1" t="s">
        <v>68</v>
      </c>
      <c r="D16" s="3">
        <v>273910</v>
      </c>
      <c r="E16">
        <v>1</v>
      </c>
      <c r="F16" s="16">
        <v>0.37805419354838699</v>
      </c>
      <c r="G16" s="13">
        <v>0.14200660645161295</v>
      </c>
      <c r="H16" s="16">
        <v>35.900417903225801</v>
      </c>
      <c r="I16" s="19">
        <v>31.128278096774199</v>
      </c>
      <c r="J16" s="16">
        <v>27.462092903225805</v>
      </c>
      <c r="K16" s="19">
        <v>16.761387096774193</v>
      </c>
      <c r="L16" s="24">
        <v>182</v>
      </c>
    </row>
    <row r="17" spans="1:12" x14ac:dyDescent="0.2">
      <c r="A17" s="6">
        <v>38546</v>
      </c>
      <c r="B17" s="2" t="s">
        <v>114</v>
      </c>
      <c r="C17" s="1" t="s">
        <v>68</v>
      </c>
      <c r="D17" s="24">
        <v>274434</v>
      </c>
      <c r="E17">
        <v>1</v>
      </c>
      <c r="F17" s="16">
        <v>0.21613832258064516</v>
      </c>
      <c r="G17" s="13">
        <v>2.2559437419354855E-2</v>
      </c>
      <c r="H17" s="16">
        <v>30.899965419354839</v>
      </c>
      <c r="I17" s="19">
        <v>19.91669530064517</v>
      </c>
      <c r="J17" s="16">
        <v>18.157604612903224</v>
      </c>
      <c r="K17" s="19">
        <v>7.2536747070967795</v>
      </c>
      <c r="L17" s="24">
        <v>194</v>
      </c>
    </row>
    <row r="18" spans="1:12" x14ac:dyDescent="0.2">
      <c r="A18" s="6">
        <v>38560</v>
      </c>
      <c r="B18" s="2" t="s">
        <v>115</v>
      </c>
      <c r="C18" s="1" t="s">
        <v>68</v>
      </c>
      <c r="D18" s="34">
        <v>274914</v>
      </c>
      <c r="E18">
        <v>1</v>
      </c>
      <c r="F18" s="16">
        <v>0.30126193548387092</v>
      </c>
      <c r="G18" s="13">
        <v>0.10160206451612921</v>
      </c>
      <c r="H18" s="16">
        <v>33.898701290322585</v>
      </c>
      <c r="I18" s="19">
        <v>18.095870709677424</v>
      </c>
      <c r="J18" s="16">
        <v>28.563820645161289</v>
      </c>
      <c r="K18" s="19">
        <v>11.685115354838711</v>
      </c>
      <c r="L18" s="24">
        <v>208</v>
      </c>
    </row>
    <row r="19" spans="1:12" x14ac:dyDescent="0.2">
      <c r="A19" s="6">
        <v>38581</v>
      </c>
      <c r="B19" s="2" t="s">
        <v>123</v>
      </c>
      <c r="C19" s="1" t="s">
        <v>21</v>
      </c>
      <c r="D19" s="3">
        <v>261010</v>
      </c>
      <c r="E19">
        <v>1</v>
      </c>
      <c r="F19" s="16">
        <v>0.43121806451612898</v>
      </c>
      <c r="G19" s="13">
        <v>0.33056113548387117</v>
      </c>
      <c r="H19" s="16">
        <v>33.886699677419358</v>
      </c>
      <c r="I19" s="19">
        <v>28.485849722580657</v>
      </c>
      <c r="J19" s="16">
        <v>27.689516129032256</v>
      </c>
      <c r="K19" s="19">
        <v>20.097479070967751</v>
      </c>
      <c r="L19" s="24">
        <v>229</v>
      </c>
    </row>
    <row r="20" spans="1:12" x14ac:dyDescent="0.2">
      <c r="A20" s="6">
        <v>38630</v>
      </c>
      <c r="B20" s="2" t="s">
        <v>124</v>
      </c>
      <c r="C20" s="1" t="s">
        <v>21</v>
      </c>
      <c r="D20" s="3">
        <v>261020</v>
      </c>
      <c r="E20">
        <v>1</v>
      </c>
      <c r="F20" s="16">
        <v>0.33670451612903229</v>
      </c>
      <c r="G20" s="13">
        <v>0.16138188387096769</v>
      </c>
      <c r="H20" s="16">
        <v>21.815497741935481</v>
      </c>
      <c r="I20" s="19">
        <v>17.366610258064515</v>
      </c>
      <c r="J20" s="16">
        <v>17.771347096774193</v>
      </c>
      <c r="K20" s="24">
        <v>10.585608103225807</v>
      </c>
      <c r="L20" s="24">
        <v>278</v>
      </c>
    </row>
    <row r="21" spans="1:12" x14ac:dyDescent="0.2">
      <c r="A21" s="6">
        <v>38642</v>
      </c>
      <c r="B21" s="2" t="s">
        <v>129</v>
      </c>
      <c r="C21" s="1" t="s">
        <v>48</v>
      </c>
      <c r="D21" s="3">
        <v>294510</v>
      </c>
      <c r="E21">
        <v>1</v>
      </c>
      <c r="F21" s="50">
        <v>0.82699354838709682</v>
      </c>
      <c r="G21" s="51">
        <v>0.29370085161290321</v>
      </c>
      <c r="H21" s="16">
        <v>34.945851612903233</v>
      </c>
      <c r="I21" s="19">
        <v>17.994532387096775</v>
      </c>
      <c r="J21" s="16">
        <v>30.838387096774195</v>
      </c>
      <c r="K21" s="19">
        <v>12.066572903225806</v>
      </c>
      <c r="L21" s="24">
        <v>290</v>
      </c>
    </row>
    <row r="22" spans="1:12" x14ac:dyDescent="0.2">
      <c r="A22" s="6">
        <v>38653</v>
      </c>
      <c r="B22" s="2" t="s">
        <v>130</v>
      </c>
      <c r="C22" s="1" t="s">
        <v>48</v>
      </c>
      <c r="D22" s="3">
        <v>294743</v>
      </c>
      <c r="E22">
        <v>1</v>
      </c>
      <c r="F22" s="50">
        <v>1.4121754838709677</v>
      </c>
      <c r="G22" s="51">
        <v>0.33892211612903245</v>
      </c>
      <c r="H22" s="16">
        <v>48.457215483870968</v>
      </c>
      <c r="I22" s="24">
        <v>24.621919316129041</v>
      </c>
      <c r="J22" s="16">
        <v>44.594615483870967</v>
      </c>
      <c r="K22" s="24">
        <v>14.981617316129039</v>
      </c>
      <c r="L22" s="24">
        <v>301</v>
      </c>
    </row>
    <row r="26" spans="1:12" x14ac:dyDescent="0.2">
      <c r="B26" s="38"/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7"/>
  <sheetViews>
    <sheetView zoomScale="75" workbookViewId="0">
      <pane xSplit="5" ySplit="5" topLeftCell="F6" activePane="bottomRight" state="frozen"/>
      <selection pane="topRight" activeCell="D1" sqref="D1"/>
      <selection pane="bottomLeft" activeCell="A6" sqref="A6"/>
      <selection pane="bottomRight" activeCell="A166" sqref="A1:IV65536"/>
    </sheetView>
  </sheetViews>
  <sheetFormatPr defaultRowHeight="12.75" x14ac:dyDescent="0.2"/>
  <cols>
    <col min="1" max="1" width="9.7109375" style="6" bestFit="1" customWidth="1"/>
    <col min="2" max="2" width="9.7109375" style="2" customWidth="1"/>
    <col min="3" max="3" width="15.28515625" style="1" customWidth="1"/>
    <col min="4" max="4" width="9.28515625" style="3" customWidth="1"/>
    <col min="6" max="6" width="9.28515625" style="16" customWidth="1"/>
    <col min="7" max="7" width="9.28515625" style="19" customWidth="1"/>
    <col min="8" max="10" width="9.28515625" style="16" customWidth="1"/>
    <col min="11" max="11" width="9.140625" style="3"/>
    <col min="12" max="12" width="10.5703125" style="24" customWidth="1"/>
    <col min="13" max="13" width="11.5703125" style="24" customWidth="1"/>
    <col min="14" max="14" width="10.85546875" style="22" customWidth="1"/>
    <col min="15" max="15" width="11" style="26" customWidth="1"/>
    <col min="16" max="16" width="10.85546875" style="16" customWidth="1"/>
    <col min="17" max="17" width="9.28515625" style="16" customWidth="1"/>
    <col min="18" max="18" width="9.140625" style="13"/>
    <col min="19" max="19" width="11.5703125" style="13" customWidth="1"/>
    <col min="20" max="20" width="9.140625" style="13"/>
    <col min="24" max="26" width="9.28515625" style="9" customWidth="1"/>
    <col min="31" max="33" width="9.28515625" style="9" customWidth="1"/>
    <col min="36" max="36" width="9.28515625" style="3" customWidth="1"/>
  </cols>
  <sheetData>
    <row r="1" spans="1:36" x14ac:dyDescent="0.2">
      <c r="A1" s="8" t="s">
        <v>66</v>
      </c>
      <c r="I1" s="13"/>
      <c r="K1" s="13"/>
      <c r="R1" s="16"/>
      <c r="S1" s="16"/>
      <c r="T1" s="16"/>
      <c r="U1" s="9" t="s">
        <v>32</v>
      </c>
      <c r="W1" s="9"/>
      <c r="X1"/>
      <c r="AA1" s="9"/>
      <c r="AB1" s="9" t="s">
        <v>32</v>
      </c>
      <c r="AC1" s="9"/>
      <c r="AD1" s="9"/>
      <c r="AE1"/>
      <c r="AH1" s="9"/>
    </row>
    <row r="2" spans="1:36" x14ac:dyDescent="0.2">
      <c r="A2" s="6" t="s">
        <v>38</v>
      </c>
      <c r="I2" s="13"/>
      <c r="K2" s="13"/>
      <c r="M2" s="22" t="s">
        <v>61</v>
      </c>
      <c r="N2" s="22" t="s">
        <v>41</v>
      </c>
      <c r="O2" s="26" t="s">
        <v>41</v>
      </c>
      <c r="R2" s="16"/>
      <c r="S2" s="16"/>
      <c r="T2" s="16"/>
      <c r="U2" s="9" t="s">
        <v>33</v>
      </c>
      <c r="W2" s="9" t="s">
        <v>29</v>
      </c>
      <c r="X2"/>
      <c r="AA2" s="9"/>
      <c r="AB2" s="9" t="s">
        <v>33</v>
      </c>
      <c r="AC2" s="9"/>
      <c r="AD2" s="9" t="s">
        <v>29</v>
      </c>
      <c r="AE2"/>
      <c r="AH2" s="9"/>
      <c r="AJ2" s="22" t="s">
        <v>59</v>
      </c>
    </row>
    <row r="3" spans="1:36" x14ac:dyDescent="0.2">
      <c r="A3" s="6" t="s">
        <v>5</v>
      </c>
      <c r="I3" s="13"/>
      <c r="K3" s="13"/>
      <c r="M3" s="22" t="s">
        <v>51</v>
      </c>
      <c r="N3" s="22" t="s">
        <v>42</v>
      </c>
      <c r="O3" s="26" t="s">
        <v>42</v>
      </c>
      <c r="Q3" s="16" t="s">
        <v>37</v>
      </c>
      <c r="R3" s="16"/>
      <c r="S3" s="16"/>
      <c r="T3" s="16"/>
      <c r="U3" s="9" t="s">
        <v>34</v>
      </c>
      <c r="V3" s="9"/>
      <c r="W3" s="9" t="s">
        <v>35</v>
      </c>
      <c r="Z3" s="9" t="s">
        <v>29</v>
      </c>
      <c r="AA3" s="9"/>
      <c r="AB3" s="9" t="s">
        <v>34</v>
      </c>
      <c r="AC3" s="9"/>
      <c r="AD3" s="9" t="s">
        <v>35</v>
      </c>
      <c r="AE3"/>
      <c r="AG3" s="9" t="s">
        <v>31</v>
      </c>
      <c r="AH3" s="9"/>
      <c r="AJ3" s="22" t="s">
        <v>54</v>
      </c>
    </row>
    <row r="4" spans="1:36" x14ac:dyDescent="0.2">
      <c r="A4" s="6" t="s">
        <v>6</v>
      </c>
      <c r="D4" s="22" t="s">
        <v>47</v>
      </c>
      <c r="H4" s="16" t="s">
        <v>19</v>
      </c>
      <c r="J4" s="16" t="s">
        <v>20</v>
      </c>
      <c r="K4" s="13"/>
      <c r="M4" s="22" t="s">
        <v>52</v>
      </c>
      <c r="N4" s="22" t="s">
        <v>39</v>
      </c>
      <c r="O4" s="26" t="s">
        <v>39</v>
      </c>
      <c r="Q4" s="16" t="s">
        <v>28</v>
      </c>
      <c r="R4" s="16"/>
      <c r="S4" s="16"/>
      <c r="T4" s="16"/>
      <c r="U4" s="9" t="s">
        <v>35</v>
      </c>
      <c r="V4" s="9"/>
      <c r="W4" s="9" t="s">
        <v>36</v>
      </c>
      <c r="Z4" s="9" t="s">
        <v>30</v>
      </c>
      <c r="AA4" s="9"/>
      <c r="AB4" s="9" t="s">
        <v>35</v>
      </c>
      <c r="AC4" s="9"/>
      <c r="AD4" s="9" t="s">
        <v>36</v>
      </c>
      <c r="AE4"/>
      <c r="AG4" s="9" t="s">
        <v>30</v>
      </c>
      <c r="AH4" s="9"/>
    </row>
    <row r="5" spans="1:36" s="22" customFormat="1" x14ac:dyDescent="0.2">
      <c r="A5" s="28" t="s">
        <v>7</v>
      </c>
      <c r="B5" s="36" t="s">
        <v>43</v>
      </c>
      <c r="C5" s="29" t="s">
        <v>44</v>
      </c>
      <c r="D5" s="22" t="s">
        <v>8</v>
      </c>
      <c r="E5" s="22" t="s">
        <v>0</v>
      </c>
      <c r="F5" s="16" t="s">
        <v>9</v>
      </c>
      <c r="G5" s="16" t="s">
        <v>10</v>
      </c>
      <c r="H5" s="16" t="s">
        <v>3</v>
      </c>
      <c r="I5" s="16" t="s">
        <v>10</v>
      </c>
      <c r="J5" s="16" t="s">
        <v>3</v>
      </c>
      <c r="K5" s="16" t="s">
        <v>10</v>
      </c>
      <c r="L5" s="22" t="s">
        <v>46</v>
      </c>
      <c r="M5" s="22" t="s">
        <v>53</v>
      </c>
      <c r="N5" s="22" t="s">
        <v>45</v>
      </c>
      <c r="O5" s="26" t="s">
        <v>40</v>
      </c>
      <c r="P5" s="16" t="s">
        <v>135</v>
      </c>
      <c r="Q5" s="16" t="s">
        <v>26</v>
      </c>
      <c r="R5" s="16" t="s">
        <v>27</v>
      </c>
      <c r="S5" s="16" t="s">
        <v>133</v>
      </c>
      <c r="T5" s="16" t="s">
        <v>134</v>
      </c>
      <c r="V5" s="22" t="s">
        <v>25</v>
      </c>
      <c r="W5" s="22" t="s">
        <v>26</v>
      </c>
      <c r="X5" s="22" t="s">
        <v>27</v>
      </c>
      <c r="Y5" s="22" t="s">
        <v>25</v>
      </c>
      <c r="Z5" s="22" t="s">
        <v>26</v>
      </c>
      <c r="AA5" s="22" t="s">
        <v>27</v>
      </c>
      <c r="AC5" s="22" t="s">
        <v>25</v>
      </c>
      <c r="AD5" s="22" t="s">
        <v>26</v>
      </c>
      <c r="AE5" s="22" t="s">
        <v>27</v>
      </c>
      <c r="AF5" s="22" t="s">
        <v>25</v>
      </c>
      <c r="AG5" s="22" t="s">
        <v>26</v>
      </c>
      <c r="AH5" s="22" t="s">
        <v>27</v>
      </c>
    </row>
    <row r="6" spans="1:36" x14ac:dyDescent="0.2">
      <c r="A6" s="35">
        <v>38402</v>
      </c>
      <c r="B6" s="2" t="s">
        <v>67</v>
      </c>
      <c r="C6" s="4" t="s">
        <v>68</v>
      </c>
      <c r="D6" s="3">
        <v>272610</v>
      </c>
      <c r="E6">
        <v>1</v>
      </c>
      <c r="F6" s="16">
        <v>0.35637015503875979</v>
      </c>
      <c r="G6" s="13">
        <v>0.2252921511627905</v>
      </c>
      <c r="H6" s="16">
        <v>34.681073643410848</v>
      </c>
      <c r="I6" s="19">
        <v>24.808896802325577</v>
      </c>
      <c r="J6" s="16">
        <v>16.742074612403101</v>
      </c>
      <c r="K6" s="19">
        <v>9.5842696220930197</v>
      </c>
      <c r="L6" s="24">
        <v>50</v>
      </c>
      <c r="M6" s="57">
        <v>124.34406449355295</v>
      </c>
      <c r="N6" s="58">
        <v>10.1235</v>
      </c>
      <c r="O6" s="57">
        <v>452</v>
      </c>
      <c r="P6" s="66">
        <v>4.2060000000000004</v>
      </c>
      <c r="Q6" s="66">
        <v>5.0880000000000001</v>
      </c>
      <c r="R6" s="66">
        <v>0.67100000000000004</v>
      </c>
      <c r="S6" s="66"/>
      <c r="T6" s="66"/>
      <c r="U6">
        <f>($E6)+(0.5*($E7-$E6))</f>
        <v>3</v>
      </c>
      <c r="V6">
        <f t="shared" ref="V6:V69" si="0">($U6*P6)</f>
        <v>12.618000000000002</v>
      </c>
      <c r="W6">
        <f t="shared" ref="W6:W69" si="1">($U6*Q6)</f>
        <v>15.263999999999999</v>
      </c>
      <c r="X6">
        <f t="shared" ref="X6:X69" si="2">($U6*R6)</f>
        <v>2.0129999999999999</v>
      </c>
      <c r="Y6" s="9">
        <f>SUM(V6:V15)</f>
        <v>899.65549999999985</v>
      </c>
      <c r="Z6" s="9">
        <f>SUM(W6:W15)</f>
        <v>948.08524999999986</v>
      </c>
      <c r="AA6" s="9">
        <f>SUM(X6:X15)</f>
        <v>117.62075000000002</v>
      </c>
      <c r="AB6">
        <f>($E6)+(0.5*($E7-$E6))</f>
        <v>3</v>
      </c>
      <c r="AC6">
        <f t="shared" ref="AC6:AE12" si="3">($AB6*P6)</f>
        <v>12.618000000000002</v>
      </c>
      <c r="AD6">
        <f t="shared" si="3"/>
        <v>15.263999999999999</v>
      </c>
      <c r="AE6">
        <f t="shared" si="3"/>
        <v>2.0129999999999999</v>
      </c>
      <c r="AF6" s="9">
        <f>SUM(AC6:AC12)</f>
        <v>265.75099999999998</v>
      </c>
      <c r="AG6" s="9">
        <f>SUM(AD6:AD12)</f>
        <v>307.60124999999999</v>
      </c>
      <c r="AH6" s="9">
        <f>SUM(AE6:AE12)</f>
        <v>36.729500000000002</v>
      </c>
    </row>
    <row r="7" spans="1:36" x14ac:dyDescent="0.2">
      <c r="D7" s="3">
        <v>272609</v>
      </c>
      <c r="E7">
        <v>5</v>
      </c>
      <c r="F7" s="16">
        <v>0.36125193798449612</v>
      </c>
      <c r="G7" s="13">
        <v>0.1895581395348836</v>
      </c>
      <c r="I7" s="19"/>
      <c r="K7" s="19"/>
      <c r="P7" s="66">
        <v>5.3964999999999996</v>
      </c>
      <c r="Q7" s="66">
        <v>6.8330000000000002</v>
      </c>
      <c r="R7" s="66">
        <v>0.77200000000000002</v>
      </c>
      <c r="S7" s="66"/>
      <c r="T7" s="66"/>
      <c r="U7">
        <f>(0.5*($E7-$E6))+(0.5*($E8-$E7))</f>
        <v>4.5</v>
      </c>
      <c r="V7">
        <f t="shared" si="0"/>
        <v>24.28425</v>
      </c>
      <c r="W7">
        <f t="shared" si="1"/>
        <v>30.7485</v>
      </c>
      <c r="X7">
        <f t="shared" si="2"/>
        <v>3.4740000000000002</v>
      </c>
      <c r="AA7" s="9"/>
      <c r="AB7">
        <f>(0.5*($E7-$E6))+(0.5*($E8-$E7))</f>
        <v>4.5</v>
      </c>
      <c r="AC7">
        <f t="shared" si="3"/>
        <v>24.28425</v>
      </c>
      <c r="AD7">
        <f t="shared" si="3"/>
        <v>30.7485</v>
      </c>
      <c r="AE7">
        <f t="shared" si="3"/>
        <v>3.4740000000000002</v>
      </c>
      <c r="AH7" s="9"/>
    </row>
    <row r="8" spans="1:36" x14ac:dyDescent="0.2">
      <c r="D8" s="3">
        <v>272608</v>
      </c>
      <c r="E8">
        <v>10</v>
      </c>
      <c r="F8" s="16">
        <v>0.32707945736434108</v>
      </c>
      <c r="G8" s="13">
        <v>0.17982122093023262</v>
      </c>
      <c r="M8" s="57"/>
      <c r="N8" s="58"/>
      <c r="O8" s="57"/>
      <c r="P8" s="66">
        <v>5.0514999999999999</v>
      </c>
      <c r="Q8" s="66">
        <v>5.8365</v>
      </c>
      <c r="R8" s="66">
        <v>0.68399999999999994</v>
      </c>
      <c r="S8" s="66"/>
      <c r="T8" s="66"/>
      <c r="U8">
        <f t="shared" ref="U8:U14" si="4">(0.5*($E8-$E7))+(0.5*($E9-$E8))</f>
        <v>7.5</v>
      </c>
      <c r="V8">
        <f t="shared" si="0"/>
        <v>37.886249999999997</v>
      </c>
      <c r="W8">
        <f t="shared" si="1"/>
        <v>43.77375</v>
      </c>
      <c r="X8">
        <f t="shared" si="2"/>
        <v>5.13</v>
      </c>
      <c r="AA8" s="9"/>
      <c r="AB8">
        <f>(0.5*($E8-$E7))+(0.5*($E9-$E8))</f>
        <v>7.5</v>
      </c>
      <c r="AC8">
        <f t="shared" si="3"/>
        <v>37.886249999999997</v>
      </c>
      <c r="AD8">
        <f t="shared" si="3"/>
        <v>43.77375</v>
      </c>
      <c r="AE8">
        <f t="shared" si="3"/>
        <v>5.13</v>
      </c>
      <c r="AH8" s="9"/>
    </row>
    <row r="9" spans="1:36" x14ac:dyDescent="0.2">
      <c r="D9" s="3">
        <v>272607</v>
      </c>
      <c r="E9">
        <v>20</v>
      </c>
      <c r="F9" s="16">
        <v>0.33684302325581394</v>
      </c>
      <c r="G9" s="13">
        <v>0.17641569767441864</v>
      </c>
      <c r="K9" s="24"/>
      <c r="M9" s="57"/>
      <c r="N9" s="58"/>
      <c r="O9" s="57"/>
      <c r="P9" s="66">
        <v>5.2735000000000003</v>
      </c>
      <c r="Q9" s="66">
        <v>6.0670000000000002</v>
      </c>
      <c r="R9" s="66">
        <v>0.72849999999999993</v>
      </c>
      <c r="S9" s="66"/>
      <c r="T9" s="66"/>
      <c r="U9">
        <f t="shared" si="4"/>
        <v>10</v>
      </c>
      <c r="V9">
        <f t="shared" si="0"/>
        <v>52.734999999999999</v>
      </c>
      <c r="W9">
        <f t="shared" si="1"/>
        <v>60.67</v>
      </c>
      <c r="X9">
        <f t="shared" si="2"/>
        <v>7.2849999999999993</v>
      </c>
      <c r="AA9" s="9"/>
      <c r="AB9">
        <f>(0.5*($E9-$E8))+(0.5*($E10-$E9))</f>
        <v>10</v>
      </c>
      <c r="AC9">
        <f t="shared" si="3"/>
        <v>52.734999999999999</v>
      </c>
      <c r="AD9">
        <f t="shared" si="3"/>
        <v>60.67</v>
      </c>
      <c r="AE9">
        <f t="shared" si="3"/>
        <v>7.2849999999999993</v>
      </c>
      <c r="AH9" s="9"/>
    </row>
    <row r="10" spans="1:36" x14ac:dyDescent="0.2">
      <c r="D10" s="3">
        <v>272606</v>
      </c>
      <c r="E10">
        <v>30</v>
      </c>
      <c r="F10" s="16">
        <v>0.33196124031007757</v>
      </c>
      <c r="G10" s="13">
        <v>0.21833720930232547</v>
      </c>
      <c r="I10" s="19"/>
      <c r="K10" s="24"/>
      <c r="M10" s="57"/>
      <c r="N10" s="58"/>
      <c r="O10" s="57"/>
      <c r="P10" s="66">
        <v>5.1790000000000003</v>
      </c>
      <c r="Q10" s="66">
        <v>6.048</v>
      </c>
      <c r="R10" s="66">
        <v>0.73199999999999998</v>
      </c>
      <c r="S10" s="66"/>
      <c r="T10" s="66"/>
      <c r="U10">
        <f t="shared" si="4"/>
        <v>10</v>
      </c>
      <c r="V10">
        <f t="shared" si="0"/>
        <v>51.790000000000006</v>
      </c>
      <c r="W10">
        <f t="shared" si="1"/>
        <v>60.480000000000004</v>
      </c>
      <c r="X10">
        <f t="shared" si="2"/>
        <v>7.32</v>
      </c>
      <c r="AA10" s="9"/>
      <c r="AB10">
        <f>(0.5*($E10-$E9))+(0.5*($E11-$E10))</f>
        <v>10</v>
      </c>
      <c r="AC10">
        <f t="shared" si="3"/>
        <v>51.790000000000006</v>
      </c>
      <c r="AD10">
        <f t="shared" si="3"/>
        <v>60.480000000000004</v>
      </c>
      <c r="AE10">
        <f t="shared" si="3"/>
        <v>7.32</v>
      </c>
      <c r="AH10" s="9"/>
    </row>
    <row r="11" spans="1:36" x14ac:dyDescent="0.2">
      <c r="D11" s="3">
        <v>272605</v>
      </c>
      <c r="E11">
        <v>40</v>
      </c>
      <c r="F11" s="16">
        <v>0.3514883720930233</v>
      </c>
      <c r="G11" s="13">
        <v>0.18677616279069759</v>
      </c>
      <c r="I11" s="19"/>
      <c r="K11" s="24"/>
      <c r="M11" s="57">
        <v>123.20426575110676</v>
      </c>
      <c r="N11" s="58">
        <v>9.9604999999999997</v>
      </c>
      <c r="O11" s="57">
        <v>445</v>
      </c>
      <c r="P11" s="66">
        <v>5.8134999999999994</v>
      </c>
      <c r="Q11" s="66">
        <v>6.4969999999999999</v>
      </c>
      <c r="R11" s="66">
        <v>0.74250000000000005</v>
      </c>
      <c r="S11" s="66"/>
      <c r="T11" s="66"/>
      <c r="U11">
        <f t="shared" si="4"/>
        <v>10</v>
      </c>
      <c r="V11">
        <f t="shared" si="0"/>
        <v>58.134999999999991</v>
      </c>
      <c r="W11">
        <f t="shared" si="1"/>
        <v>64.97</v>
      </c>
      <c r="X11">
        <f t="shared" si="2"/>
        <v>7.4250000000000007</v>
      </c>
      <c r="AA11" s="9"/>
      <c r="AB11">
        <f>(0.5*($E11-$E10))+(0.5*($E12-$E11))</f>
        <v>10</v>
      </c>
      <c r="AC11">
        <f t="shared" si="3"/>
        <v>58.134999999999991</v>
      </c>
      <c r="AD11">
        <f t="shared" si="3"/>
        <v>64.97</v>
      </c>
      <c r="AE11">
        <f t="shared" si="3"/>
        <v>7.4250000000000007</v>
      </c>
      <c r="AH11" s="9"/>
    </row>
    <row r="12" spans="1:36" x14ac:dyDescent="0.2">
      <c r="D12" s="3">
        <v>272604</v>
      </c>
      <c r="E12">
        <v>50</v>
      </c>
      <c r="F12" s="16">
        <v>0.27826162790697673</v>
      </c>
      <c r="G12" s="13">
        <v>0.17828633720930226</v>
      </c>
      <c r="I12" s="19"/>
      <c r="K12" s="24"/>
      <c r="M12" s="57"/>
      <c r="N12" s="58"/>
      <c r="O12" s="57"/>
      <c r="P12" s="66">
        <v>5.6605000000000008</v>
      </c>
      <c r="Q12" s="66">
        <v>6.3390000000000004</v>
      </c>
      <c r="R12" s="66">
        <v>0.8165</v>
      </c>
      <c r="S12" s="66"/>
      <c r="T12" s="66"/>
      <c r="U12">
        <f t="shared" si="4"/>
        <v>17.5</v>
      </c>
      <c r="V12">
        <f t="shared" si="0"/>
        <v>99.058750000000018</v>
      </c>
      <c r="W12">
        <f t="shared" si="1"/>
        <v>110.9325</v>
      </c>
      <c r="X12">
        <f t="shared" si="2"/>
        <v>14.28875</v>
      </c>
      <c r="AA12" s="9"/>
      <c r="AB12">
        <f>(0.5*($E12-$E11))</f>
        <v>5</v>
      </c>
      <c r="AC12">
        <f t="shared" si="3"/>
        <v>28.302500000000002</v>
      </c>
      <c r="AD12">
        <f t="shared" si="3"/>
        <v>31.695</v>
      </c>
      <c r="AE12">
        <f t="shared" si="3"/>
        <v>4.0824999999999996</v>
      </c>
      <c r="AH12" s="9"/>
    </row>
    <row r="13" spans="1:36" x14ac:dyDescent="0.2">
      <c r="D13" s="3">
        <v>272603</v>
      </c>
      <c r="E13">
        <v>75</v>
      </c>
      <c r="F13" s="16">
        <v>0.20503488372093021</v>
      </c>
      <c r="G13" s="13">
        <v>0.16979651162790707</v>
      </c>
      <c r="I13" s="19"/>
      <c r="K13" s="24"/>
      <c r="M13" s="57"/>
      <c r="N13" s="58"/>
      <c r="O13" s="57"/>
      <c r="P13" s="66">
        <v>5.4325000000000001</v>
      </c>
      <c r="Q13" s="66">
        <v>5.468</v>
      </c>
      <c r="R13" s="66">
        <v>0.76049999999999995</v>
      </c>
      <c r="S13" s="66"/>
      <c r="T13" s="66"/>
      <c r="U13">
        <f t="shared" si="4"/>
        <v>25</v>
      </c>
      <c r="V13">
        <f t="shared" si="0"/>
        <v>135.8125</v>
      </c>
      <c r="W13">
        <f t="shared" si="1"/>
        <v>136.69999999999999</v>
      </c>
      <c r="X13">
        <f t="shared" si="2"/>
        <v>19.012499999999999</v>
      </c>
      <c r="AA13" s="9"/>
      <c r="AB13">
        <v>0</v>
      </c>
      <c r="AE13"/>
      <c r="AH13" s="9"/>
    </row>
    <row r="14" spans="1:36" x14ac:dyDescent="0.2">
      <c r="D14" s="3">
        <v>272602</v>
      </c>
      <c r="E14">
        <v>100</v>
      </c>
      <c r="F14" s="16">
        <v>0.21479844961240308</v>
      </c>
      <c r="G14" s="13">
        <v>0.19732848837209299</v>
      </c>
      <c r="I14" s="19"/>
      <c r="K14" s="24"/>
      <c r="M14" s="57"/>
      <c r="N14" s="58"/>
      <c r="O14" s="57"/>
      <c r="P14" s="66">
        <v>4.7469999999999999</v>
      </c>
      <c r="Q14" s="66">
        <v>4.8819999999999997</v>
      </c>
      <c r="R14" s="66">
        <v>0.73099999999999998</v>
      </c>
      <c r="S14" s="66"/>
      <c r="T14" s="66"/>
      <c r="U14">
        <f t="shared" si="4"/>
        <v>36</v>
      </c>
      <c r="V14">
        <f t="shared" si="0"/>
        <v>170.892</v>
      </c>
      <c r="W14">
        <f t="shared" si="1"/>
        <v>175.75199999999998</v>
      </c>
      <c r="X14">
        <f t="shared" si="2"/>
        <v>26.315999999999999</v>
      </c>
      <c r="AA14" s="9"/>
      <c r="AB14">
        <v>0</v>
      </c>
      <c r="AE14"/>
      <c r="AH14" s="9"/>
    </row>
    <row r="15" spans="1:36" x14ac:dyDescent="0.2">
      <c r="D15" s="3">
        <v>272601</v>
      </c>
      <c r="E15">
        <v>147</v>
      </c>
      <c r="F15" s="16">
        <v>0.11769534883720935</v>
      </c>
      <c r="G15" s="13">
        <v>0.11689796511627902</v>
      </c>
      <c r="I15" s="19"/>
      <c r="K15" s="24"/>
      <c r="M15" s="57">
        <v>103.52638684711171</v>
      </c>
      <c r="N15" s="58">
        <v>7.1680000000000001</v>
      </c>
      <c r="O15" s="57">
        <v>320.5</v>
      </c>
      <c r="P15" s="66">
        <v>10.9125</v>
      </c>
      <c r="Q15" s="66">
        <v>10.587</v>
      </c>
      <c r="R15" s="66">
        <v>1.0790000000000002</v>
      </c>
      <c r="S15" s="66"/>
      <c r="T15" s="66"/>
      <c r="U15">
        <f>(0.5*($E15-$E14))</f>
        <v>23.5</v>
      </c>
      <c r="V15">
        <f t="shared" si="0"/>
        <v>256.44374999999997</v>
      </c>
      <c r="W15">
        <f t="shared" si="1"/>
        <v>248.7945</v>
      </c>
      <c r="X15">
        <f t="shared" si="2"/>
        <v>25.356500000000004</v>
      </c>
      <c r="AA15" s="9"/>
      <c r="AB15">
        <v>0</v>
      </c>
      <c r="AE15"/>
      <c r="AH15" s="9"/>
    </row>
    <row r="16" spans="1:36" x14ac:dyDescent="0.2">
      <c r="A16" s="6">
        <v>38415</v>
      </c>
      <c r="B16" s="2" t="s">
        <v>76</v>
      </c>
      <c r="C16" s="4" t="s">
        <v>68</v>
      </c>
      <c r="D16" s="24">
        <v>272752</v>
      </c>
      <c r="E16">
        <v>1</v>
      </c>
      <c r="F16" s="65">
        <v>0.36125193798449617</v>
      </c>
      <c r="G16" s="58">
        <v>0.17718313953488363</v>
      </c>
      <c r="H16" s="16">
        <v>27.286281976744185</v>
      </c>
      <c r="I16" s="19">
        <v>16.494115552325578</v>
      </c>
      <c r="J16" s="16">
        <v>16.70302034883721</v>
      </c>
      <c r="K16" s="24">
        <v>8.4892042151162759</v>
      </c>
      <c r="L16" s="24">
        <v>63</v>
      </c>
      <c r="M16" s="57">
        <v>96.937749840997611</v>
      </c>
      <c r="N16" s="58">
        <v>7.9119999999999999</v>
      </c>
      <c r="O16" s="57">
        <v>353.5</v>
      </c>
      <c r="P16" s="66">
        <v>5.5630000000000006</v>
      </c>
      <c r="Q16" s="66">
        <v>6.3205</v>
      </c>
      <c r="R16" s="66">
        <v>0.80449999999999999</v>
      </c>
      <c r="S16" s="66"/>
      <c r="T16" s="66"/>
      <c r="U16">
        <f>($E16)+(0.5*($E17-$E16))</f>
        <v>3</v>
      </c>
      <c r="V16">
        <f t="shared" si="0"/>
        <v>16.689</v>
      </c>
      <c r="W16">
        <f t="shared" si="1"/>
        <v>18.961500000000001</v>
      </c>
      <c r="X16">
        <f t="shared" si="2"/>
        <v>2.4135</v>
      </c>
      <c r="Y16" s="9">
        <f>SUM(V16:V25)</f>
        <v>1104.6220000000001</v>
      </c>
      <c r="Z16" s="9">
        <f>SUM(W16:W25)</f>
        <v>1143.4835</v>
      </c>
      <c r="AA16" s="9">
        <f>SUM(X16:X25)</f>
        <v>139.6525</v>
      </c>
      <c r="AB16">
        <f>($E16)+(0.5*($E17-$E16))</f>
        <v>3</v>
      </c>
      <c r="AC16">
        <f t="shared" ref="AC16:AE22" si="5">($AB16*P16)</f>
        <v>16.689</v>
      </c>
      <c r="AD16">
        <f t="shared" si="5"/>
        <v>18.961500000000001</v>
      </c>
      <c r="AE16">
        <f t="shared" si="5"/>
        <v>2.4135</v>
      </c>
      <c r="AF16" s="9">
        <f>SUM(AC16:AC22)</f>
        <v>275.178</v>
      </c>
      <c r="AG16" s="9">
        <f>SUM(AD16:AD22)</f>
        <v>302.88149999999996</v>
      </c>
      <c r="AH16" s="9">
        <f>SUM(AE16:AE22)</f>
        <v>41.147500000000001</v>
      </c>
    </row>
    <row r="17" spans="1:34" x14ac:dyDescent="0.2">
      <c r="D17" s="34">
        <v>272751</v>
      </c>
      <c r="E17">
        <v>5</v>
      </c>
      <c r="F17" s="65">
        <v>0.36125193798449606</v>
      </c>
      <c r="G17" s="58">
        <v>0.15862063953488373</v>
      </c>
      <c r="K17" s="19"/>
      <c r="P17" s="66">
        <v>5.4395000000000007</v>
      </c>
      <c r="Q17" s="66">
        <v>6.09</v>
      </c>
      <c r="R17" s="66">
        <v>0.8145</v>
      </c>
      <c r="S17" s="66"/>
      <c r="T17" s="66"/>
      <c r="U17">
        <f>(0.5*($E17-$E16))+(0.5*($E18-$E17))</f>
        <v>4.5</v>
      </c>
      <c r="V17">
        <f t="shared" si="0"/>
        <v>24.477750000000004</v>
      </c>
      <c r="W17">
        <f t="shared" si="1"/>
        <v>27.405000000000001</v>
      </c>
      <c r="X17">
        <f t="shared" si="2"/>
        <v>3.6652499999999999</v>
      </c>
      <c r="AA17" s="9"/>
      <c r="AB17">
        <f>(0.5*($E17-$E16))+(0.5*($E18-$E17))</f>
        <v>4.5</v>
      </c>
      <c r="AC17">
        <f t="shared" si="5"/>
        <v>24.477750000000004</v>
      </c>
      <c r="AD17">
        <f t="shared" si="5"/>
        <v>27.405000000000001</v>
      </c>
      <c r="AE17">
        <f t="shared" si="5"/>
        <v>3.6652499999999999</v>
      </c>
      <c r="AH17" s="9"/>
    </row>
    <row r="18" spans="1:34" x14ac:dyDescent="0.2">
      <c r="D18" s="24">
        <v>272750</v>
      </c>
      <c r="E18">
        <v>10</v>
      </c>
      <c r="F18" s="65">
        <v>0.36613372093023255</v>
      </c>
      <c r="G18" s="58">
        <v>0.17238662790697662</v>
      </c>
      <c r="K18" s="24"/>
      <c r="M18" s="57"/>
      <c r="N18" s="58"/>
      <c r="O18" s="57"/>
      <c r="P18" s="66">
        <v>5.5335000000000001</v>
      </c>
      <c r="Q18" s="66">
        <v>6.1129999999999995</v>
      </c>
      <c r="R18" s="66">
        <v>0.83650000000000002</v>
      </c>
      <c r="S18" s="66"/>
      <c r="T18" s="66"/>
      <c r="U18">
        <f>(0.5*($E18-$E17))+(0.5*($E19-$E18))</f>
        <v>7.5</v>
      </c>
      <c r="V18">
        <f t="shared" si="0"/>
        <v>41.501249999999999</v>
      </c>
      <c r="W18">
        <f t="shared" si="1"/>
        <v>45.847499999999997</v>
      </c>
      <c r="X18">
        <f t="shared" si="2"/>
        <v>6.2737499999999997</v>
      </c>
      <c r="AA18" s="9"/>
      <c r="AB18">
        <f>(0.5*($E18-$E17))+(0.5*($E19-$E18))</f>
        <v>7.5</v>
      </c>
      <c r="AC18">
        <f t="shared" si="5"/>
        <v>41.501249999999999</v>
      </c>
      <c r="AD18">
        <f t="shared" si="5"/>
        <v>45.847499999999997</v>
      </c>
      <c r="AE18">
        <f t="shared" si="5"/>
        <v>6.2737499999999997</v>
      </c>
      <c r="AH18" s="9"/>
    </row>
    <row r="19" spans="1:34" x14ac:dyDescent="0.2">
      <c r="D19" s="34">
        <v>272749</v>
      </c>
      <c r="E19">
        <v>20</v>
      </c>
      <c r="F19" s="65">
        <v>0.34660658914728676</v>
      </c>
      <c r="G19" s="58">
        <v>0.16063517441860467</v>
      </c>
      <c r="I19" s="19"/>
      <c r="K19" s="24"/>
      <c r="M19" s="57"/>
      <c r="N19" s="58"/>
      <c r="O19" s="57"/>
      <c r="P19" s="66">
        <v>5.5605000000000002</v>
      </c>
      <c r="Q19" s="66">
        <v>6.1360000000000001</v>
      </c>
      <c r="R19" s="66">
        <v>0.84099999999999997</v>
      </c>
      <c r="S19" s="66"/>
      <c r="T19" s="66"/>
      <c r="U19">
        <f>(0.5*($E19-$E18))+(0.5*($E20-$E19))</f>
        <v>10</v>
      </c>
      <c r="V19">
        <f t="shared" si="0"/>
        <v>55.605000000000004</v>
      </c>
      <c r="W19">
        <f t="shared" si="1"/>
        <v>61.36</v>
      </c>
      <c r="X19">
        <f t="shared" si="2"/>
        <v>8.41</v>
      </c>
      <c r="AA19" s="9"/>
      <c r="AB19">
        <f>(0.5*($E19-$E18))+(0.5*($E20-$E19))</f>
        <v>10</v>
      </c>
      <c r="AC19">
        <f t="shared" si="5"/>
        <v>55.605000000000004</v>
      </c>
      <c r="AD19">
        <f t="shared" si="5"/>
        <v>61.36</v>
      </c>
      <c r="AE19">
        <f t="shared" si="5"/>
        <v>8.41</v>
      </c>
      <c r="AH19" s="9"/>
    </row>
    <row r="20" spans="1:34" x14ac:dyDescent="0.2">
      <c r="D20" s="24">
        <v>272748</v>
      </c>
      <c r="E20">
        <v>30</v>
      </c>
      <c r="F20" s="65">
        <v>0.35148837209302319</v>
      </c>
      <c r="G20" s="58">
        <v>0.1867761627906977</v>
      </c>
      <c r="I20" s="19"/>
      <c r="K20" s="24"/>
      <c r="M20" s="57"/>
      <c r="N20" s="58"/>
      <c r="O20" s="57"/>
      <c r="P20" s="66">
        <v>5.2510000000000003</v>
      </c>
      <c r="Q20" s="66">
        <v>5.7880000000000003</v>
      </c>
      <c r="R20" s="66">
        <v>0.80449999999999999</v>
      </c>
      <c r="S20" s="66"/>
      <c r="T20" s="66"/>
      <c r="U20">
        <f>(0.5*($E20-$E19))+(0.5*($E21-$E20))</f>
        <v>10</v>
      </c>
      <c r="V20">
        <f t="shared" si="0"/>
        <v>52.510000000000005</v>
      </c>
      <c r="W20">
        <f t="shared" si="1"/>
        <v>57.88</v>
      </c>
      <c r="X20">
        <f t="shared" si="2"/>
        <v>8.0449999999999999</v>
      </c>
      <c r="AA20" s="9"/>
      <c r="AB20">
        <f>(0.5*($E20-$E19))+(0.5*($E21-$E20))</f>
        <v>10</v>
      </c>
      <c r="AC20">
        <f t="shared" si="5"/>
        <v>52.510000000000005</v>
      </c>
      <c r="AD20">
        <f t="shared" si="5"/>
        <v>57.88</v>
      </c>
      <c r="AE20">
        <f t="shared" si="5"/>
        <v>8.0449999999999999</v>
      </c>
      <c r="AH20" s="9"/>
    </row>
    <row r="21" spans="1:34" x14ac:dyDescent="0.2">
      <c r="D21" s="34">
        <v>272747</v>
      </c>
      <c r="E21">
        <v>40</v>
      </c>
      <c r="F21" s="65">
        <v>0.31243410852713183</v>
      </c>
      <c r="G21" s="58">
        <v>0.17564825581395332</v>
      </c>
      <c r="I21" s="19"/>
      <c r="K21" s="24"/>
      <c r="M21" s="57">
        <v>96.710439024334093</v>
      </c>
      <c r="N21" s="58">
        <v>7.8559999999999999</v>
      </c>
      <c r="O21" s="57">
        <v>350.5</v>
      </c>
      <c r="P21" s="66">
        <v>5.601</v>
      </c>
      <c r="Q21" s="66">
        <v>6.1349999999999998</v>
      </c>
      <c r="R21" s="66">
        <v>0.8155</v>
      </c>
      <c r="S21" s="66"/>
      <c r="T21" s="66"/>
      <c r="U21">
        <f>(0.5*($E21-$E20))+(0.5*($E22-$E21))</f>
        <v>10</v>
      </c>
      <c r="V21">
        <f t="shared" si="0"/>
        <v>56.01</v>
      </c>
      <c r="W21">
        <f t="shared" si="1"/>
        <v>61.349999999999994</v>
      </c>
      <c r="X21">
        <f t="shared" si="2"/>
        <v>8.1549999999999994</v>
      </c>
      <c r="AA21" s="9"/>
      <c r="AB21">
        <f>(0.5*($E21-$E20))+(0.5*($E22-$E21))</f>
        <v>10</v>
      </c>
      <c r="AC21">
        <f t="shared" si="5"/>
        <v>56.01</v>
      </c>
      <c r="AD21">
        <f t="shared" si="5"/>
        <v>61.349999999999994</v>
      </c>
      <c r="AE21">
        <f t="shared" si="5"/>
        <v>8.1549999999999994</v>
      </c>
      <c r="AH21" s="9"/>
    </row>
    <row r="22" spans="1:34" x14ac:dyDescent="0.2">
      <c r="D22" s="24">
        <v>272746</v>
      </c>
      <c r="E22">
        <v>50</v>
      </c>
      <c r="F22" s="65">
        <v>0.22846744186046511</v>
      </c>
      <c r="G22" s="58">
        <v>0.14407325581395347</v>
      </c>
      <c r="I22" s="19"/>
      <c r="K22" s="24"/>
      <c r="M22" s="57"/>
      <c r="N22" s="58"/>
      <c r="O22" s="57"/>
      <c r="P22" s="66">
        <v>5.6769999999999996</v>
      </c>
      <c r="Q22" s="66">
        <v>6.0155000000000003</v>
      </c>
      <c r="R22" s="66">
        <v>0.83699999999999997</v>
      </c>
      <c r="S22" s="66"/>
      <c r="T22" s="66"/>
      <c r="U22">
        <v>30</v>
      </c>
      <c r="V22">
        <f t="shared" si="0"/>
        <v>170.31</v>
      </c>
      <c r="W22">
        <f t="shared" si="1"/>
        <v>180.465</v>
      </c>
      <c r="X22">
        <f t="shared" si="2"/>
        <v>25.11</v>
      </c>
      <c r="AA22" s="9"/>
      <c r="AB22">
        <f>(0.5*($E22-$E21))</f>
        <v>5</v>
      </c>
      <c r="AC22">
        <f t="shared" si="5"/>
        <v>28.384999999999998</v>
      </c>
      <c r="AD22">
        <f t="shared" si="5"/>
        <v>30.077500000000001</v>
      </c>
      <c r="AE22">
        <f t="shared" si="5"/>
        <v>4.1849999999999996</v>
      </c>
      <c r="AH22" s="9"/>
    </row>
    <row r="23" spans="1:34" x14ac:dyDescent="0.2">
      <c r="D23" s="34">
        <v>272745</v>
      </c>
      <c r="E23">
        <v>75</v>
      </c>
      <c r="F23" s="65"/>
      <c r="G23" s="58"/>
      <c r="I23" s="19"/>
      <c r="K23" s="24"/>
      <c r="M23" s="57"/>
      <c r="N23" s="58"/>
      <c r="O23" s="57"/>
      <c r="P23" s="66"/>
      <c r="Q23" s="66"/>
      <c r="R23" s="66"/>
      <c r="S23" s="66"/>
      <c r="T23" s="66"/>
      <c r="U23">
        <v>0</v>
      </c>
      <c r="V23">
        <f t="shared" si="0"/>
        <v>0</v>
      </c>
      <c r="W23">
        <f t="shared" si="1"/>
        <v>0</v>
      </c>
      <c r="X23">
        <f t="shared" si="2"/>
        <v>0</v>
      </c>
      <c r="AA23" s="9"/>
      <c r="AB23">
        <v>0</v>
      </c>
      <c r="AE23"/>
      <c r="AH23" s="9"/>
    </row>
    <row r="24" spans="1:34" x14ac:dyDescent="0.2">
      <c r="D24" s="24">
        <v>272744</v>
      </c>
      <c r="E24">
        <v>100</v>
      </c>
      <c r="F24" s="65">
        <v>0.22154418604651166</v>
      </c>
      <c r="G24" s="58">
        <v>0.14210058139534876</v>
      </c>
      <c r="I24" s="19"/>
      <c r="K24" s="24"/>
      <c r="M24" s="57"/>
      <c r="N24" s="58"/>
      <c r="O24" s="57"/>
      <c r="P24" s="66">
        <v>6.1739999999999995</v>
      </c>
      <c r="Q24" s="66">
        <v>6.5205000000000002</v>
      </c>
      <c r="R24" s="66">
        <v>0.84599999999999997</v>
      </c>
      <c r="S24" s="66"/>
      <c r="T24" s="66"/>
      <c r="U24">
        <v>52</v>
      </c>
      <c r="V24">
        <f t="shared" si="0"/>
        <v>321.048</v>
      </c>
      <c r="W24">
        <f t="shared" si="1"/>
        <v>339.06600000000003</v>
      </c>
      <c r="X24">
        <f t="shared" si="2"/>
        <v>43.991999999999997</v>
      </c>
      <c r="AA24" s="9"/>
      <c r="AB24">
        <v>0</v>
      </c>
      <c r="AE24"/>
      <c r="AH24" s="9"/>
    </row>
    <row r="25" spans="1:34" x14ac:dyDescent="0.2">
      <c r="D25" s="34">
        <v>272743</v>
      </c>
      <c r="E25">
        <v>154</v>
      </c>
      <c r="F25" s="65">
        <v>2.6361627906976756E-2</v>
      </c>
      <c r="G25" s="58">
        <v>7.9286337209302338E-2</v>
      </c>
      <c r="I25" s="19"/>
      <c r="K25" s="24"/>
      <c r="M25" s="57">
        <v>69.782022461358366</v>
      </c>
      <c r="N25" s="58">
        <v>4.9380000000000006</v>
      </c>
      <c r="O25" s="57">
        <v>220.5</v>
      </c>
      <c r="P25" s="66">
        <v>13.573</v>
      </c>
      <c r="Q25" s="66">
        <v>13.0055</v>
      </c>
      <c r="R25" s="66">
        <v>1.244</v>
      </c>
      <c r="S25" s="66"/>
      <c r="T25" s="66"/>
      <c r="U25">
        <f>(0.5*($E25-$E24))</f>
        <v>27</v>
      </c>
      <c r="V25">
        <f t="shared" si="0"/>
        <v>366.471</v>
      </c>
      <c r="W25">
        <f t="shared" si="1"/>
        <v>351.14850000000001</v>
      </c>
      <c r="X25">
        <f t="shared" si="2"/>
        <v>33.588000000000001</v>
      </c>
      <c r="AA25" s="9"/>
      <c r="AB25">
        <v>0</v>
      </c>
      <c r="AE25"/>
      <c r="AH25" s="9"/>
    </row>
    <row r="26" spans="1:34" x14ac:dyDescent="0.2">
      <c r="A26" s="6">
        <v>38427</v>
      </c>
      <c r="B26" s="2" t="s">
        <v>80</v>
      </c>
      <c r="C26" s="1" t="s">
        <v>68</v>
      </c>
      <c r="D26" s="24">
        <v>273811</v>
      </c>
      <c r="E26">
        <v>1</v>
      </c>
      <c r="F26" s="16">
        <v>0.5125872093023256</v>
      </c>
      <c r="G26" s="13">
        <v>0.36880377906976713</v>
      </c>
      <c r="H26" s="16">
        <v>35.036556201550383</v>
      </c>
      <c r="I26" s="19">
        <v>48.330154796511614</v>
      </c>
      <c r="J26" s="16">
        <v>22.734463178294572</v>
      </c>
      <c r="K26" s="19">
        <v>18.992051598837204</v>
      </c>
      <c r="L26" s="24">
        <v>75</v>
      </c>
      <c r="M26" s="44">
        <v>100.57137826757341</v>
      </c>
      <c r="N26" s="13">
        <v>8.2744999999999997</v>
      </c>
      <c r="O26" s="43">
        <v>369.5</v>
      </c>
      <c r="P26" s="66">
        <v>5.2184999999999997</v>
      </c>
      <c r="Q26" s="66">
        <v>6.2949999999999999</v>
      </c>
      <c r="R26" s="66">
        <v>0.72900000000000009</v>
      </c>
      <c r="S26" s="66"/>
      <c r="T26" s="66"/>
      <c r="U26">
        <f>($E26)+(0.5*($E27-$E26))</f>
        <v>3</v>
      </c>
      <c r="V26">
        <f t="shared" si="0"/>
        <v>15.6555</v>
      </c>
      <c r="W26">
        <f t="shared" si="1"/>
        <v>18.884999999999998</v>
      </c>
      <c r="X26">
        <f t="shared" si="2"/>
        <v>2.1870000000000003</v>
      </c>
      <c r="Y26" s="9">
        <f>SUM(V26:V35)</f>
        <v>989.34050000000002</v>
      </c>
      <c r="Z26" s="9">
        <f>SUM(W26:W35)</f>
        <v>1102.6174999999998</v>
      </c>
      <c r="AA26" s="9">
        <f>SUM(X26:X35)</f>
        <v>122.21525</v>
      </c>
      <c r="AB26">
        <f>($E26)+(0.5*($E27-$E26))</f>
        <v>3</v>
      </c>
      <c r="AC26">
        <f t="shared" ref="AC26:AE32" si="6">($AB26*P26)</f>
        <v>15.6555</v>
      </c>
      <c r="AD26">
        <f t="shared" si="6"/>
        <v>18.884999999999998</v>
      </c>
      <c r="AE26">
        <f t="shared" si="6"/>
        <v>2.1870000000000003</v>
      </c>
      <c r="AF26" s="9">
        <f>SUM(AC26:AC32)</f>
        <v>273.02325000000002</v>
      </c>
      <c r="AG26" s="9">
        <f>SUM(AD26:AD32)</f>
        <v>329.98674999999997</v>
      </c>
      <c r="AH26" s="9">
        <f>SUM(AE26:AE32)</f>
        <v>37.544499999999999</v>
      </c>
    </row>
    <row r="27" spans="1:34" x14ac:dyDescent="0.2">
      <c r="D27" s="24">
        <v>273810</v>
      </c>
      <c r="E27">
        <v>5</v>
      </c>
      <c r="F27" s="16">
        <v>0.46865116279069768</v>
      </c>
      <c r="G27" s="13">
        <v>0.3872223837209301</v>
      </c>
      <c r="I27" s="19"/>
      <c r="P27" s="66">
        <v>5.4894999999999996</v>
      </c>
      <c r="Q27" s="66">
        <v>6.5914999999999999</v>
      </c>
      <c r="R27" s="66">
        <v>0.76749999999999996</v>
      </c>
      <c r="S27" s="66"/>
      <c r="T27" s="66"/>
      <c r="U27">
        <f>(0.5*($E27-$E26))+(0.5*($E28-$E27))</f>
        <v>4.5</v>
      </c>
      <c r="V27">
        <f t="shared" si="0"/>
        <v>24.702749999999998</v>
      </c>
      <c r="W27">
        <f t="shared" si="1"/>
        <v>29.661749999999998</v>
      </c>
      <c r="X27">
        <f t="shared" si="2"/>
        <v>3.4537499999999999</v>
      </c>
      <c r="AA27" s="9"/>
      <c r="AB27">
        <f>(0.5*($E27-$E26))+(0.5*($E28-$E27))</f>
        <v>4.5</v>
      </c>
      <c r="AC27">
        <f t="shared" si="6"/>
        <v>24.702749999999998</v>
      </c>
      <c r="AD27">
        <f t="shared" si="6"/>
        <v>29.661749999999998</v>
      </c>
      <c r="AE27">
        <f t="shared" si="6"/>
        <v>3.4537499999999999</v>
      </c>
      <c r="AH27" s="9"/>
    </row>
    <row r="28" spans="1:34" x14ac:dyDescent="0.2">
      <c r="D28" s="24">
        <v>273809</v>
      </c>
      <c r="E28">
        <v>10</v>
      </c>
      <c r="F28" s="16">
        <v>0.48817829457364348</v>
      </c>
      <c r="G28" s="13">
        <v>0.3865988372093021</v>
      </c>
      <c r="M28" s="44"/>
      <c r="N28" s="13"/>
      <c r="O28" s="43"/>
      <c r="P28" s="66">
        <v>5.5270000000000001</v>
      </c>
      <c r="Q28" s="66">
        <v>6.6259999999999994</v>
      </c>
      <c r="R28" s="66">
        <v>0.75749999999999995</v>
      </c>
      <c r="S28" s="66"/>
      <c r="T28" s="66"/>
      <c r="U28">
        <f t="shared" ref="U28:U34" si="7">(0.5*($E28-$E27))+(0.5*($E29-$E28))</f>
        <v>7.5</v>
      </c>
      <c r="V28">
        <f t="shared" si="0"/>
        <v>41.452500000000001</v>
      </c>
      <c r="W28">
        <f t="shared" si="1"/>
        <v>49.694999999999993</v>
      </c>
      <c r="X28">
        <f t="shared" si="2"/>
        <v>5.6812499999999995</v>
      </c>
      <c r="AA28" s="9"/>
      <c r="AB28">
        <f>(0.5*($E28-$E27))+(0.5*($E29-$E28))</f>
        <v>7.5</v>
      </c>
      <c r="AC28">
        <f t="shared" si="6"/>
        <v>41.452500000000001</v>
      </c>
      <c r="AD28">
        <f t="shared" si="6"/>
        <v>49.694999999999993</v>
      </c>
      <c r="AE28">
        <f t="shared" si="6"/>
        <v>5.6812499999999995</v>
      </c>
      <c r="AH28" s="9"/>
    </row>
    <row r="29" spans="1:34" x14ac:dyDescent="0.2">
      <c r="D29" s="24">
        <v>273808</v>
      </c>
      <c r="E29">
        <v>20</v>
      </c>
      <c r="F29" s="16">
        <v>0.50282364341085273</v>
      </c>
      <c r="G29" s="13">
        <v>0.38458430232558138</v>
      </c>
      <c r="I29" s="19"/>
      <c r="M29" s="44"/>
      <c r="N29" s="13"/>
      <c r="O29" s="43"/>
      <c r="P29" s="66">
        <v>5.2665000000000006</v>
      </c>
      <c r="Q29" s="66">
        <v>6.407</v>
      </c>
      <c r="R29" s="66">
        <v>0.73199999999999998</v>
      </c>
      <c r="S29" s="66"/>
      <c r="T29" s="66"/>
      <c r="U29">
        <f t="shared" si="7"/>
        <v>10</v>
      </c>
      <c r="V29">
        <f t="shared" si="0"/>
        <v>52.665000000000006</v>
      </c>
      <c r="W29">
        <f t="shared" si="1"/>
        <v>64.069999999999993</v>
      </c>
      <c r="X29">
        <f t="shared" si="2"/>
        <v>7.32</v>
      </c>
      <c r="AA29" s="9"/>
      <c r="AB29">
        <f>(0.5*($E29-$E28))+(0.5*($E30-$E29))</f>
        <v>10</v>
      </c>
      <c r="AC29">
        <f t="shared" si="6"/>
        <v>52.665000000000006</v>
      </c>
      <c r="AD29">
        <f t="shared" si="6"/>
        <v>64.069999999999993</v>
      </c>
      <c r="AE29">
        <f t="shared" si="6"/>
        <v>7.32</v>
      </c>
      <c r="AH29" s="9"/>
    </row>
    <row r="30" spans="1:34" x14ac:dyDescent="0.2">
      <c r="D30" s="24">
        <v>273807</v>
      </c>
      <c r="E30">
        <v>30</v>
      </c>
      <c r="F30" s="16">
        <v>0.46376937984496125</v>
      </c>
      <c r="G30" s="13">
        <v>0.38583139534883715</v>
      </c>
      <c r="I30" s="19"/>
      <c r="M30" s="44"/>
      <c r="N30" s="13"/>
      <c r="O30" s="43"/>
      <c r="P30" s="66">
        <v>5.6244999999999994</v>
      </c>
      <c r="Q30" s="66">
        <v>6.4989999999999997</v>
      </c>
      <c r="R30" s="66">
        <v>0.77100000000000002</v>
      </c>
      <c r="S30" s="66"/>
      <c r="T30" s="66"/>
      <c r="U30">
        <f t="shared" si="7"/>
        <v>10</v>
      </c>
      <c r="V30">
        <f t="shared" si="0"/>
        <v>56.24499999999999</v>
      </c>
      <c r="W30">
        <f t="shared" si="1"/>
        <v>64.989999999999995</v>
      </c>
      <c r="X30">
        <f t="shared" si="2"/>
        <v>7.71</v>
      </c>
      <c r="AA30" s="9"/>
      <c r="AB30">
        <f>(0.5*($E30-$E29))+(0.5*($E31-$E30))</f>
        <v>10</v>
      </c>
      <c r="AC30">
        <f t="shared" si="6"/>
        <v>56.24499999999999</v>
      </c>
      <c r="AD30">
        <f t="shared" si="6"/>
        <v>64.989999999999995</v>
      </c>
      <c r="AE30">
        <f t="shared" si="6"/>
        <v>7.71</v>
      </c>
      <c r="AH30" s="9"/>
    </row>
    <row r="31" spans="1:34" x14ac:dyDescent="0.2">
      <c r="D31" s="24">
        <v>273806</v>
      </c>
      <c r="E31">
        <v>40</v>
      </c>
      <c r="F31" s="16">
        <v>0.41983333333333328</v>
      </c>
      <c r="G31" s="13">
        <v>0.37949999999999984</v>
      </c>
      <c r="I31" s="19"/>
      <c r="M31" s="44">
        <v>100.17093610529783</v>
      </c>
      <c r="N31" s="13">
        <v>8.1875</v>
      </c>
      <c r="O31" s="43">
        <v>366</v>
      </c>
      <c r="P31" s="66">
        <v>5.4329999999999998</v>
      </c>
      <c r="Q31" s="66">
        <v>6.9924999999999997</v>
      </c>
      <c r="R31" s="66">
        <v>0.74350000000000005</v>
      </c>
      <c r="S31" s="66"/>
      <c r="T31" s="66"/>
      <c r="U31">
        <f t="shared" si="7"/>
        <v>10</v>
      </c>
      <c r="V31">
        <f t="shared" si="0"/>
        <v>54.33</v>
      </c>
      <c r="W31">
        <f t="shared" si="1"/>
        <v>69.924999999999997</v>
      </c>
      <c r="X31">
        <f t="shared" si="2"/>
        <v>7.4350000000000005</v>
      </c>
      <c r="AA31" s="9"/>
      <c r="AB31">
        <f>(0.5*($E31-$E30))+(0.5*($E32-$E31))</f>
        <v>10</v>
      </c>
      <c r="AC31">
        <f t="shared" si="6"/>
        <v>54.33</v>
      </c>
      <c r="AD31">
        <f t="shared" si="6"/>
        <v>69.924999999999997</v>
      </c>
      <c r="AE31">
        <f t="shared" si="6"/>
        <v>7.4350000000000005</v>
      </c>
      <c r="AH31" s="9"/>
    </row>
    <row r="32" spans="1:34" x14ac:dyDescent="0.2">
      <c r="D32" s="24">
        <v>273805</v>
      </c>
      <c r="E32">
        <v>50</v>
      </c>
      <c r="F32" s="16">
        <v>0.31243410852713177</v>
      </c>
      <c r="G32" s="13">
        <v>0.3488982558139534</v>
      </c>
      <c r="I32" s="19"/>
      <c r="M32" s="44"/>
      <c r="N32" s="13"/>
      <c r="O32" s="43"/>
      <c r="P32" s="66">
        <v>5.5945</v>
      </c>
      <c r="Q32" s="66">
        <v>6.5519999999999996</v>
      </c>
      <c r="R32" s="66">
        <v>0.75150000000000006</v>
      </c>
      <c r="S32" s="66"/>
      <c r="T32" s="66"/>
      <c r="U32">
        <f t="shared" si="7"/>
        <v>17.5</v>
      </c>
      <c r="V32">
        <f t="shared" si="0"/>
        <v>97.903750000000002</v>
      </c>
      <c r="W32">
        <f t="shared" si="1"/>
        <v>114.66</v>
      </c>
      <c r="X32">
        <f t="shared" si="2"/>
        <v>13.151250000000001</v>
      </c>
      <c r="AA32" s="9"/>
      <c r="AB32">
        <f>(0.5*($E32-$E31))</f>
        <v>5</v>
      </c>
      <c r="AC32">
        <f t="shared" si="6"/>
        <v>27.9725</v>
      </c>
      <c r="AD32">
        <f t="shared" si="6"/>
        <v>32.76</v>
      </c>
      <c r="AE32">
        <f t="shared" si="6"/>
        <v>3.7575000000000003</v>
      </c>
      <c r="AH32" s="9"/>
    </row>
    <row r="33" spans="1:34" x14ac:dyDescent="0.2">
      <c r="D33" s="24">
        <v>273804</v>
      </c>
      <c r="E33">
        <v>75</v>
      </c>
      <c r="F33" s="16">
        <v>0.21968023255813954</v>
      </c>
      <c r="G33" s="13">
        <v>0.34103197674418595</v>
      </c>
      <c r="I33" s="19"/>
      <c r="M33" s="44"/>
      <c r="N33" s="13"/>
      <c r="O33" s="43"/>
      <c r="P33" s="66">
        <v>5.8885000000000005</v>
      </c>
      <c r="Q33" s="66">
        <v>6.423</v>
      </c>
      <c r="R33" s="66">
        <v>0.80099999999999993</v>
      </c>
      <c r="S33" s="66"/>
      <c r="T33" s="66"/>
      <c r="U33">
        <f t="shared" si="7"/>
        <v>25</v>
      </c>
      <c r="V33">
        <f t="shared" si="0"/>
        <v>147.21250000000001</v>
      </c>
      <c r="W33">
        <f t="shared" si="1"/>
        <v>160.57499999999999</v>
      </c>
      <c r="X33">
        <f t="shared" si="2"/>
        <v>20.024999999999999</v>
      </c>
      <c r="AA33" s="9"/>
      <c r="AB33">
        <v>0</v>
      </c>
      <c r="AE33"/>
      <c r="AH33" s="9"/>
    </row>
    <row r="34" spans="1:34" x14ac:dyDescent="0.2">
      <c r="D34" s="24">
        <v>273803</v>
      </c>
      <c r="E34">
        <v>100</v>
      </c>
      <c r="F34" s="16">
        <v>6.8344961240310059E-2</v>
      </c>
      <c r="G34" s="13">
        <v>0.32884883720930225</v>
      </c>
      <c r="I34" s="19"/>
      <c r="M34" s="44"/>
      <c r="N34" s="13"/>
      <c r="O34" s="43"/>
      <c r="P34" s="66">
        <v>7.1259999999999994</v>
      </c>
      <c r="Q34" s="66">
        <v>7.4595000000000002</v>
      </c>
      <c r="R34" s="66">
        <v>0.85850000000000004</v>
      </c>
      <c r="S34" s="66"/>
      <c r="T34" s="66"/>
      <c r="U34">
        <f t="shared" si="7"/>
        <v>36</v>
      </c>
      <c r="V34">
        <f t="shared" si="0"/>
        <v>256.536</v>
      </c>
      <c r="W34">
        <f t="shared" si="1"/>
        <v>268.54200000000003</v>
      </c>
      <c r="X34">
        <f t="shared" si="2"/>
        <v>30.906000000000002</v>
      </c>
      <c r="AA34" s="9"/>
      <c r="AB34">
        <v>0</v>
      </c>
      <c r="AE34"/>
      <c r="AH34" s="9"/>
    </row>
    <row r="35" spans="1:34" x14ac:dyDescent="0.2">
      <c r="D35" s="24">
        <v>273802</v>
      </c>
      <c r="E35">
        <v>147</v>
      </c>
      <c r="F35" s="16">
        <v>3.4172480620155023E-2</v>
      </c>
      <c r="G35" s="13">
        <v>0.28817441860465121</v>
      </c>
      <c r="I35" s="19"/>
      <c r="M35" s="44">
        <v>83.529170763183117</v>
      </c>
      <c r="N35" s="13">
        <v>6.181</v>
      </c>
      <c r="O35" s="43">
        <v>276</v>
      </c>
      <c r="P35" s="66">
        <v>10.324999999999999</v>
      </c>
      <c r="Q35" s="66">
        <v>11.1325</v>
      </c>
      <c r="R35" s="66">
        <v>1.036</v>
      </c>
      <c r="S35" s="66"/>
      <c r="T35" s="66"/>
      <c r="U35">
        <f>(0.5*($E35-$E34))</f>
        <v>23.5</v>
      </c>
      <c r="V35">
        <f t="shared" si="0"/>
        <v>242.63749999999999</v>
      </c>
      <c r="W35">
        <f t="shared" si="1"/>
        <v>261.61374999999998</v>
      </c>
      <c r="X35">
        <f t="shared" si="2"/>
        <v>24.346</v>
      </c>
      <c r="AA35" s="9"/>
      <c r="AB35">
        <v>0</v>
      </c>
      <c r="AE35"/>
      <c r="AH35" s="9"/>
    </row>
    <row r="36" spans="1:34" x14ac:dyDescent="0.2">
      <c r="A36" s="6">
        <v>38443</v>
      </c>
      <c r="B36" s="2" t="s">
        <v>85</v>
      </c>
      <c r="C36" s="1" t="s">
        <v>83</v>
      </c>
      <c r="D36" s="3">
        <v>281930</v>
      </c>
      <c r="E36">
        <v>3</v>
      </c>
      <c r="F36" s="16">
        <v>7.0928791353383467</v>
      </c>
      <c r="G36" s="13">
        <v>1.4395969454887227</v>
      </c>
      <c r="H36" s="16">
        <v>659.52150046992494</v>
      </c>
      <c r="I36" s="19">
        <v>105.49617081766922</v>
      </c>
      <c r="J36" s="16">
        <v>419.34251644736844</v>
      </c>
      <c r="K36" s="19">
        <v>59.97497861842109</v>
      </c>
      <c r="L36" s="24">
        <v>91</v>
      </c>
      <c r="P36" s="66">
        <v>1.369</v>
      </c>
      <c r="Q36" s="66">
        <v>2.0185</v>
      </c>
      <c r="R36" s="66">
        <v>0.5625</v>
      </c>
      <c r="S36" s="66"/>
      <c r="T36" s="66"/>
      <c r="U36">
        <f>($E36)+(0.5*($E37-$E36))</f>
        <v>6</v>
      </c>
      <c r="V36">
        <f t="shared" si="0"/>
        <v>8.2140000000000004</v>
      </c>
      <c r="W36">
        <f t="shared" si="1"/>
        <v>12.111000000000001</v>
      </c>
      <c r="X36">
        <f t="shared" si="2"/>
        <v>3.375</v>
      </c>
      <c r="Y36" s="9">
        <f>SUM(V36:V45)</f>
        <v>442.08374999999995</v>
      </c>
      <c r="Z36" s="9">
        <f>SUM(W36:W45)</f>
        <v>455.15125000000006</v>
      </c>
      <c r="AA36" s="9">
        <f>SUM(X36:X45)</f>
        <v>90.531499999999994</v>
      </c>
      <c r="AB36">
        <f>($E36)+(0.5*($E37-$E36))</f>
        <v>6</v>
      </c>
      <c r="AC36">
        <f t="shared" ref="AC36:AE41" si="8">($AB36*P36)</f>
        <v>8.2140000000000004</v>
      </c>
      <c r="AD36">
        <f t="shared" si="8"/>
        <v>12.111000000000001</v>
      </c>
      <c r="AE36">
        <f t="shared" si="8"/>
        <v>3.375</v>
      </c>
      <c r="AF36" s="9">
        <f>SUM(AC36:AC42)</f>
        <v>78.13624999999999</v>
      </c>
      <c r="AG36" s="9">
        <f>SUM(AD36:AD42)</f>
        <v>96.583749999999995</v>
      </c>
      <c r="AH36" s="9">
        <f>SUM(AE36:AE42)</f>
        <v>27.708499999999997</v>
      </c>
    </row>
    <row r="37" spans="1:34" x14ac:dyDescent="0.2">
      <c r="D37" s="3">
        <v>281929</v>
      </c>
      <c r="E37">
        <v>9</v>
      </c>
      <c r="F37" s="16">
        <v>8.434775187969926</v>
      </c>
      <c r="G37" s="13">
        <v>0.30791207706766988</v>
      </c>
      <c r="I37" s="19"/>
      <c r="M37" s="52">
        <v>107.96435986039032</v>
      </c>
      <c r="N37" s="52">
        <v>8.6645000000000003</v>
      </c>
      <c r="O37" s="52">
        <v>387</v>
      </c>
      <c r="P37" s="66">
        <v>1.3680000000000001</v>
      </c>
      <c r="Q37" s="66">
        <v>1.9205000000000001</v>
      </c>
      <c r="R37" s="66">
        <v>0.53849999999999998</v>
      </c>
      <c r="S37" s="66"/>
      <c r="T37" s="66"/>
      <c r="U37">
        <f>(0.5*($E37-$E36))+(0.5*($E38-$E37))</f>
        <v>8.5</v>
      </c>
      <c r="V37">
        <f t="shared" si="0"/>
        <v>11.628</v>
      </c>
      <c r="W37">
        <f t="shared" si="1"/>
        <v>16.324249999999999</v>
      </c>
      <c r="X37">
        <f t="shared" si="2"/>
        <v>4.5772499999999994</v>
      </c>
      <c r="AA37" s="9"/>
      <c r="AB37">
        <f>(0.5*($E37-$E36))+(0.5*($E38-$E37))</f>
        <v>8.5</v>
      </c>
      <c r="AC37">
        <f t="shared" si="8"/>
        <v>11.628</v>
      </c>
      <c r="AD37">
        <f t="shared" si="8"/>
        <v>16.324249999999999</v>
      </c>
      <c r="AE37">
        <f t="shared" si="8"/>
        <v>4.5772499999999994</v>
      </c>
      <c r="AH37" s="9"/>
    </row>
    <row r="38" spans="1:34" x14ac:dyDescent="0.2">
      <c r="D38" s="3">
        <v>281928</v>
      </c>
      <c r="E38">
        <v>20</v>
      </c>
      <c r="F38" s="16">
        <v>9.137673120300752</v>
      </c>
      <c r="G38" s="13">
        <v>1.1063854793233086</v>
      </c>
      <c r="M38" s="52"/>
      <c r="N38" s="52"/>
      <c r="O38" s="52"/>
      <c r="P38" s="66">
        <v>1.6034999999999999</v>
      </c>
      <c r="Q38" s="66">
        <v>1.9670000000000001</v>
      </c>
      <c r="R38" s="66">
        <v>0.55249999999999999</v>
      </c>
      <c r="S38" s="66"/>
      <c r="T38" s="66"/>
      <c r="U38">
        <f t="shared" ref="U38:U44" si="9">(0.5*($E38-$E37))+(0.5*($E39-$E38))</f>
        <v>10.5</v>
      </c>
      <c r="V38">
        <f t="shared" si="0"/>
        <v>16.836749999999999</v>
      </c>
      <c r="W38">
        <f t="shared" si="1"/>
        <v>20.653500000000001</v>
      </c>
      <c r="X38">
        <f t="shared" si="2"/>
        <v>5.8012499999999996</v>
      </c>
      <c r="AA38" s="9"/>
      <c r="AB38">
        <f>(0.5*($E38-$E37))+(0.5*($E39-$E38))</f>
        <v>10.5</v>
      </c>
      <c r="AC38">
        <f t="shared" si="8"/>
        <v>16.836749999999999</v>
      </c>
      <c r="AD38">
        <f t="shared" si="8"/>
        <v>20.653500000000001</v>
      </c>
      <c r="AE38">
        <f t="shared" si="8"/>
        <v>5.8012499999999996</v>
      </c>
      <c r="AH38" s="9"/>
    </row>
    <row r="39" spans="1:34" x14ac:dyDescent="0.2">
      <c r="D39" s="3">
        <v>281927</v>
      </c>
      <c r="E39">
        <v>30</v>
      </c>
      <c r="F39" s="16">
        <v>8.1791759398496247</v>
      </c>
      <c r="G39" s="13">
        <v>1.5395603853383477</v>
      </c>
      <c r="I39" s="19"/>
      <c r="K39" s="24"/>
      <c r="M39" s="52"/>
      <c r="N39" s="52"/>
      <c r="O39" s="52"/>
      <c r="P39" s="66">
        <v>1.7435</v>
      </c>
      <c r="Q39" s="66">
        <v>2.0379999999999998</v>
      </c>
      <c r="R39" s="66">
        <v>0.56399999999999995</v>
      </c>
      <c r="S39" s="66"/>
      <c r="T39" s="66"/>
      <c r="U39">
        <v>15</v>
      </c>
      <c r="V39">
        <f t="shared" si="0"/>
        <v>26.1525</v>
      </c>
      <c r="W39">
        <f t="shared" si="1"/>
        <v>30.569999999999997</v>
      </c>
      <c r="X39">
        <f t="shared" si="2"/>
        <v>8.4599999999999991</v>
      </c>
      <c r="AA39" s="9"/>
      <c r="AB39">
        <v>15</v>
      </c>
      <c r="AC39">
        <f t="shared" si="8"/>
        <v>26.1525</v>
      </c>
      <c r="AD39">
        <f t="shared" si="8"/>
        <v>30.569999999999997</v>
      </c>
      <c r="AE39">
        <f t="shared" si="8"/>
        <v>8.4599999999999991</v>
      </c>
      <c r="AH39" s="9"/>
    </row>
    <row r="40" spans="1:34" x14ac:dyDescent="0.2">
      <c r="D40" s="3">
        <v>281926</v>
      </c>
      <c r="E40">
        <v>40</v>
      </c>
      <c r="G40" s="13"/>
      <c r="I40" s="19"/>
      <c r="K40" s="24"/>
      <c r="M40" s="52"/>
      <c r="N40" s="52"/>
      <c r="O40" s="52"/>
      <c r="P40" s="66"/>
      <c r="Q40" s="66"/>
      <c r="R40" s="66"/>
      <c r="S40" s="66"/>
      <c r="T40" s="66"/>
      <c r="U40">
        <v>0</v>
      </c>
      <c r="V40">
        <f t="shared" si="0"/>
        <v>0</v>
      </c>
      <c r="W40">
        <f t="shared" si="1"/>
        <v>0</v>
      </c>
      <c r="X40">
        <f t="shared" si="2"/>
        <v>0</v>
      </c>
      <c r="AA40" s="9"/>
      <c r="AB40">
        <f>(0.5*($E40-$E39))+(0.5*($E41-$E40))</f>
        <v>10</v>
      </c>
      <c r="AC40">
        <f t="shared" si="8"/>
        <v>0</v>
      </c>
      <c r="AD40">
        <f t="shared" si="8"/>
        <v>0</v>
      </c>
      <c r="AE40">
        <f t="shared" si="8"/>
        <v>0</v>
      </c>
      <c r="AH40" s="9"/>
    </row>
    <row r="41" spans="1:34" x14ac:dyDescent="0.2">
      <c r="D41" s="3">
        <v>281925</v>
      </c>
      <c r="E41">
        <v>50</v>
      </c>
      <c r="F41" s="16">
        <v>8.8820738721804524</v>
      </c>
      <c r="G41" s="13">
        <v>1.2711400375939843</v>
      </c>
      <c r="I41" s="19"/>
      <c r="K41" s="24"/>
      <c r="M41" s="52"/>
      <c r="N41" s="52"/>
      <c r="O41" s="52"/>
      <c r="P41" s="66">
        <v>1.5305</v>
      </c>
      <c r="Q41" s="66">
        <v>1.6924999999999999</v>
      </c>
      <c r="R41" s="66">
        <v>0.5495000000000001</v>
      </c>
      <c r="S41" s="66"/>
      <c r="T41" s="66"/>
      <c r="U41">
        <v>15</v>
      </c>
      <c r="V41">
        <f t="shared" si="0"/>
        <v>22.9575</v>
      </c>
      <c r="W41">
        <f t="shared" si="1"/>
        <v>25.387499999999999</v>
      </c>
      <c r="X41">
        <f t="shared" si="2"/>
        <v>8.2425000000000015</v>
      </c>
      <c r="AA41" s="9"/>
      <c r="AB41">
        <v>10</v>
      </c>
      <c r="AC41">
        <f t="shared" si="8"/>
        <v>15.305</v>
      </c>
      <c r="AD41">
        <f t="shared" si="8"/>
        <v>16.924999999999997</v>
      </c>
      <c r="AE41">
        <f t="shared" si="8"/>
        <v>5.495000000000001</v>
      </c>
      <c r="AH41" s="9"/>
    </row>
    <row r="42" spans="1:34" x14ac:dyDescent="0.2">
      <c r="D42" s="3">
        <v>281924</v>
      </c>
      <c r="E42">
        <v>60</v>
      </c>
      <c r="F42" s="16">
        <v>9.8405710526315797</v>
      </c>
      <c r="G42" s="13">
        <v>1.002102631578949</v>
      </c>
      <c r="I42" s="19"/>
      <c r="K42" s="24"/>
      <c r="M42" s="52"/>
      <c r="N42" s="52"/>
      <c r="O42" s="52"/>
      <c r="P42" s="66">
        <v>1.0375000000000001</v>
      </c>
      <c r="Q42" s="66">
        <v>1.1675</v>
      </c>
      <c r="R42" s="66">
        <v>0.51049999999999995</v>
      </c>
      <c r="S42" s="66"/>
      <c r="T42" s="66"/>
      <c r="U42">
        <f t="shared" si="9"/>
        <v>15</v>
      </c>
      <c r="V42">
        <f t="shared" si="0"/>
        <v>15.562500000000002</v>
      </c>
      <c r="W42">
        <f t="shared" si="1"/>
        <v>17.512499999999999</v>
      </c>
      <c r="X42">
        <f t="shared" si="2"/>
        <v>7.6574999999999989</v>
      </c>
      <c r="AA42" s="9"/>
      <c r="AB42">
        <v>0</v>
      </c>
      <c r="AE42"/>
      <c r="AH42" s="9"/>
    </row>
    <row r="43" spans="1:34" x14ac:dyDescent="0.2">
      <c r="D43" s="3">
        <v>281923</v>
      </c>
      <c r="E43">
        <v>80</v>
      </c>
      <c r="F43" s="16">
        <v>0.57641221804511278</v>
      </c>
      <c r="G43" s="13">
        <v>0.2943850093984961</v>
      </c>
      <c r="I43" s="19"/>
      <c r="K43" s="24"/>
      <c r="M43" s="52"/>
      <c r="N43" s="52"/>
      <c r="O43" s="52"/>
      <c r="P43" s="66">
        <v>7.1550000000000002</v>
      </c>
      <c r="Q43" s="66">
        <v>7.2324999999999999</v>
      </c>
      <c r="R43" s="66">
        <v>0.89949999999999997</v>
      </c>
      <c r="S43" s="66"/>
      <c r="T43" s="66"/>
      <c r="U43">
        <f t="shared" si="9"/>
        <v>20</v>
      </c>
      <c r="V43">
        <f t="shared" si="0"/>
        <v>143.1</v>
      </c>
      <c r="W43">
        <f t="shared" si="1"/>
        <v>144.65</v>
      </c>
      <c r="X43">
        <f t="shared" si="2"/>
        <v>17.989999999999998</v>
      </c>
      <c r="AA43" s="9"/>
      <c r="AB43">
        <v>0</v>
      </c>
      <c r="AE43"/>
      <c r="AH43" s="9"/>
    </row>
    <row r="44" spans="1:34" x14ac:dyDescent="0.2">
      <c r="D44" s="3">
        <v>281922</v>
      </c>
      <c r="E44">
        <v>100</v>
      </c>
      <c r="F44" s="16">
        <v>0.73263609022556386</v>
      </c>
      <c r="G44" s="13">
        <v>0.36492504699248129</v>
      </c>
      <c r="I44" s="19"/>
      <c r="K44" s="24"/>
      <c r="P44" s="66">
        <v>5.9074999999999998</v>
      </c>
      <c r="Q44" s="66">
        <v>5.0525000000000002</v>
      </c>
      <c r="R44" s="66">
        <v>0.81699999999999995</v>
      </c>
      <c r="S44" s="66"/>
      <c r="T44" s="66"/>
      <c r="U44">
        <f t="shared" si="9"/>
        <v>29</v>
      </c>
      <c r="V44">
        <f t="shared" si="0"/>
        <v>171.3175</v>
      </c>
      <c r="W44">
        <f t="shared" si="1"/>
        <v>146.52250000000001</v>
      </c>
      <c r="X44">
        <f t="shared" si="2"/>
        <v>23.692999999999998</v>
      </c>
      <c r="AA44" s="9"/>
      <c r="AB44">
        <v>0</v>
      </c>
      <c r="AE44"/>
      <c r="AH44" s="9"/>
    </row>
    <row r="45" spans="1:34" x14ac:dyDescent="0.2">
      <c r="D45" s="3">
        <v>281921</v>
      </c>
      <c r="E45">
        <v>138</v>
      </c>
      <c r="F45" s="16">
        <v>0.43096240601503755</v>
      </c>
      <c r="G45" s="13">
        <v>0.33105958646616551</v>
      </c>
      <c r="I45" s="19"/>
      <c r="K45" s="24"/>
      <c r="M45" s="52">
        <v>78.318896398677794</v>
      </c>
      <c r="N45" s="52">
        <v>5.6929999999999996</v>
      </c>
      <c r="O45" s="52">
        <v>254</v>
      </c>
      <c r="P45" s="66">
        <v>1.385</v>
      </c>
      <c r="Q45" s="66">
        <v>2.1800000000000002</v>
      </c>
      <c r="R45" s="66">
        <v>0.56499999999999995</v>
      </c>
      <c r="S45" s="66"/>
      <c r="T45" s="66"/>
      <c r="U45">
        <f>(0.5*($E45-$E44))</f>
        <v>19</v>
      </c>
      <c r="V45">
        <f t="shared" si="0"/>
        <v>26.315000000000001</v>
      </c>
      <c r="W45">
        <f t="shared" si="1"/>
        <v>41.42</v>
      </c>
      <c r="X45">
        <f t="shared" si="2"/>
        <v>10.734999999999999</v>
      </c>
      <c r="AA45" s="9"/>
      <c r="AB45">
        <v>0</v>
      </c>
      <c r="AE45"/>
      <c r="AH45" s="9"/>
    </row>
    <row r="46" spans="1:34" x14ac:dyDescent="0.2">
      <c r="A46" s="6">
        <v>38452</v>
      </c>
      <c r="B46" s="2" t="s">
        <v>84</v>
      </c>
      <c r="C46" s="1" t="s">
        <v>83</v>
      </c>
      <c r="D46" s="3">
        <v>282317</v>
      </c>
      <c r="E46">
        <v>2</v>
      </c>
      <c r="F46" s="16">
        <v>0.7817763157894736</v>
      </c>
      <c r="G46" s="13">
        <v>0.32084703947368431</v>
      </c>
      <c r="H46" s="16">
        <v>250.9874248120301</v>
      </c>
      <c r="I46" s="19">
        <v>163.02040354793237</v>
      </c>
      <c r="J46" s="16">
        <v>98.02916588345866</v>
      </c>
      <c r="K46" s="24">
        <v>50.567111137218056</v>
      </c>
      <c r="L46" s="24">
        <v>100</v>
      </c>
      <c r="M46" s="52">
        <v>105.69179708082072</v>
      </c>
      <c r="N46" s="52">
        <v>8.4594999999999985</v>
      </c>
      <c r="O46" s="52">
        <v>377.5</v>
      </c>
      <c r="P46" s="66">
        <v>1.0589999999999999</v>
      </c>
      <c r="Q46" s="66">
        <v>1.893</v>
      </c>
      <c r="R46" s="66">
        <v>0.47350000000000003</v>
      </c>
      <c r="S46" s="66"/>
      <c r="T46" s="66"/>
      <c r="U46">
        <f>($E46)+(0.5*($E47-$E46))</f>
        <v>3.5</v>
      </c>
      <c r="V46">
        <f t="shared" si="0"/>
        <v>3.7064999999999997</v>
      </c>
      <c r="W46">
        <f t="shared" si="1"/>
        <v>6.6254999999999997</v>
      </c>
      <c r="X46">
        <f t="shared" si="2"/>
        <v>1.6572500000000001</v>
      </c>
      <c r="Y46" s="9">
        <f>SUM(V46:V55)</f>
        <v>726.36574999999993</v>
      </c>
      <c r="Z46" s="9">
        <f>SUM(W46:W55)</f>
        <v>594.69074999999998</v>
      </c>
      <c r="AA46" s="9">
        <f>SUM(X46:X55)</f>
        <v>102.24450000000002</v>
      </c>
      <c r="AB46">
        <f>($E46)+(0.5*($E47-$E46))</f>
        <v>3.5</v>
      </c>
      <c r="AC46">
        <f t="shared" ref="AC46:AE52" si="10">($AB46*P46)</f>
        <v>3.7064999999999997</v>
      </c>
      <c r="AD46">
        <f t="shared" si="10"/>
        <v>6.6254999999999997</v>
      </c>
      <c r="AE46">
        <f t="shared" si="10"/>
        <v>1.6572500000000001</v>
      </c>
      <c r="AF46" s="9">
        <f>SUM(AC46:AC52)</f>
        <v>43.343250000000005</v>
      </c>
      <c r="AG46" s="9">
        <f>SUM(AD46:AD52)</f>
        <v>39.845750000000002</v>
      </c>
      <c r="AH46" s="9">
        <f>SUM(AE46:AE52)</f>
        <v>22.150749999999999</v>
      </c>
    </row>
    <row r="47" spans="1:34" x14ac:dyDescent="0.2">
      <c r="D47" s="3">
        <v>282316</v>
      </c>
      <c r="E47">
        <v>5</v>
      </c>
      <c r="F47" s="16">
        <v>0.81900375939849646</v>
      </c>
      <c r="G47" s="13">
        <v>0.40442904135338326</v>
      </c>
      <c r="I47" s="24"/>
      <c r="K47" s="19"/>
      <c r="P47" s="66">
        <v>0.62450000000000006</v>
      </c>
      <c r="Q47" s="66">
        <v>0.96100000000000008</v>
      </c>
      <c r="R47" s="66">
        <v>0.32400000000000001</v>
      </c>
      <c r="S47" s="66"/>
      <c r="T47" s="66"/>
      <c r="U47">
        <f>(0.5*($E47-$E46))+(0.5*($E48-$E47))</f>
        <v>4</v>
      </c>
      <c r="V47">
        <f t="shared" si="0"/>
        <v>2.4980000000000002</v>
      </c>
      <c r="W47">
        <f t="shared" si="1"/>
        <v>3.8440000000000003</v>
      </c>
      <c r="X47">
        <f t="shared" si="2"/>
        <v>1.296</v>
      </c>
      <c r="AA47" s="9"/>
      <c r="AB47">
        <f>(0.5*($E47-$E46))+(0.5*($E48-$E47))</f>
        <v>4</v>
      </c>
      <c r="AC47">
        <f t="shared" si="10"/>
        <v>2.4980000000000002</v>
      </c>
      <c r="AD47">
        <f t="shared" si="10"/>
        <v>3.8440000000000003</v>
      </c>
      <c r="AE47">
        <f t="shared" si="10"/>
        <v>1.296</v>
      </c>
      <c r="AH47" s="9"/>
    </row>
    <row r="48" spans="1:34" x14ac:dyDescent="0.2">
      <c r="D48" s="3">
        <v>282315</v>
      </c>
      <c r="E48">
        <v>10</v>
      </c>
      <c r="F48" s="16">
        <v>1.5821663533834585</v>
      </c>
      <c r="G48" s="13">
        <v>0.76715695488721858</v>
      </c>
      <c r="K48" s="24"/>
      <c r="P48" s="66">
        <v>0.41649999999999998</v>
      </c>
      <c r="Q48" s="66">
        <v>0.6825</v>
      </c>
      <c r="R48" s="66">
        <v>0.36199999999999999</v>
      </c>
      <c r="S48" s="66"/>
      <c r="T48" s="66"/>
      <c r="U48">
        <f t="shared" ref="U48:U54" si="11">(0.5*($E48-$E47))+(0.5*($E49-$E48))</f>
        <v>7.5</v>
      </c>
      <c r="V48">
        <f t="shared" si="0"/>
        <v>3.1237499999999998</v>
      </c>
      <c r="W48">
        <f t="shared" si="1"/>
        <v>5.1187500000000004</v>
      </c>
      <c r="X48">
        <f t="shared" si="2"/>
        <v>2.7149999999999999</v>
      </c>
      <c r="AA48" s="9"/>
      <c r="AB48">
        <f>(0.5*($E48-$E47))+(0.5*($E49-$E48))</f>
        <v>7.5</v>
      </c>
      <c r="AC48">
        <f t="shared" si="10"/>
        <v>3.1237499999999998</v>
      </c>
      <c r="AD48">
        <f t="shared" si="10"/>
        <v>5.1187500000000004</v>
      </c>
      <c r="AE48">
        <f t="shared" si="10"/>
        <v>2.7149999999999999</v>
      </c>
      <c r="AH48" s="9"/>
    </row>
    <row r="49" spans="1:34" x14ac:dyDescent="0.2">
      <c r="D49" s="3">
        <v>282314</v>
      </c>
      <c r="E49">
        <v>20</v>
      </c>
      <c r="F49" s="16">
        <v>2.5500798872180459</v>
      </c>
      <c r="G49" s="13">
        <v>1.3624765037593984</v>
      </c>
      <c r="K49" s="24"/>
      <c r="M49" s="52"/>
      <c r="N49" s="52"/>
      <c r="O49" s="52"/>
      <c r="P49" s="66">
        <v>0.58650000000000002</v>
      </c>
      <c r="Q49" s="66">
        <v>0.46550000000000002</v>
      </c>
      <c r="R49" s="66">
        <v>0.45450000000000002</v>
      </c>
      <c r="S49" s="66"/>
      <c r="T49" s="66"/>
      <c r="U49">
        <f t="shared" si="11"/>
        <v>10</v>
      </c>
      <c r="V49">
        <f t="shared" si="0"/>
        <v>5.8650000000000002</v>
      </c>
      <c r="W49">
        <f t="shared" si="1"/>
        <v>4.6550000000000002</v>
      </c>
      <c r="X49">
        <f t="shared" si="2"/>
        <v>4.5449999999999999</v>
      </c>
      <c r="AA49" s="9"/>
      <c r="AB49">
        <f>(0.5*($E49-$E48))+(0.5*($E50-$E49))</f>
        <v>10</v>
      </c>
      <c r="AC49">
        <f t="shared" si="10"/>
        <v>5.8650000000000002</v>
      </c>
      <c r="AD49">
        <f t="shared" si="10"/>
        <v>4.6550000000000002</v>
      </c>
      <c r="AE49">
        <f t="shared" si="10"/>
        <v>4.5449999999999999</v>
      </c>
      <c r="AH49" s="9"/>
    </row>
    <row r="50" spans="1:34" x14ac:dyDescent="0.2">
      <c r="D50" s="3">
        <v>282313</v>
      </c>
      <c r="E50">
        <v>30</v>
      </c>
      <c r="F50" s="16">
        <v>2.3267152255639099</v>
      </c>
      <c r="G50" s="13">
        <v>1.0761407424812039</v>
      </c>
      <c r="I50" s="19"/>
      <c r="K50" s="24"/>
      <c r="M50" s="52"/>
      <c r="N50" s="52"/>
      <c r="O50" s="52"/>
      <c r="P50" s="66">
        <v>0.41600000000000004</v>
      </c>
      <c r="Q50" s="66">
        <v>0.30349999999999999</v>
      </c>
      <c r="R50" s="66">
        <v>0.38550000000000001</v>
      </c>
      <c r="S50" s="66"/>
      <c r="T50" s="66"/>
      <c r="U50">
        <f t="shared" si="11"/>
        <v>10</v>
      </c>
      <c r="V50">
        <f t="shared" si="0"/>
        <v>4.16</v>
      </c>
      <c r="W50">
        <f t="shared" si="1"/>
        <v>3.0350000000000001</v>
      </c>
      <c r="X50">
        <f t="shared" si="2"/>
        <v>3.855</v>
      </c>
      <c r="AA50" s="9"/>
      <c r="AB50">
        <f>(0.5*($E50-$E49))+(0.5*($E51-$E50))</f>
        <v>10</v>
      </c>
      <c r="AC50">
        <f t="shared" si="10"/>
        <v>4.16</v>
      </c>
      <c r="AD50">
        <f t="shared" si="10"/>
        <v>3.0350000000000001</v>
      </c>
      <c r="AE50">
        <f t="shared" si="10"/>
        <v>3.855</v>
      </c>
      <c r="AH50" s="9"/>
    </row>
    <row r="51" spans="1:34" x14ac:dyDescent="0.2">
      <c r="D51" s="3">
        <v>282312</v>
      </c>
      <c r="E51">
        <v>40</v>
      </c>
      <c r="F51" s="16">
        <v>2.1219642857142862</v>
      </c>
      <c r="G51" s="13">
        <v>1.1065178571428569</v>
      </c>
      <c r="I51" s="19"/>
      <c r="K51" s="24"/>
      <c r="M51" s="52">
        <v>100.69820362344268</v>
      </c>
      <c r="N51" s="52">
        <v>8.1084999999999994</v>
      </c>
      <c r="O51" s="52">
        <v>362</v>
      </c>
      <c r="P51" s="66">
        <v>2.0045000000000002</v>
      </c>
      <c r="Q51" s="66">
        <v>1.3965000000000001</v>
      </c>
      <c r="R51" s="66">
        <v>0.58549999999999991</v>
      </c>
      <c r="S51" s="66"/>
      <c r="T51" s="66"/>
      <c r="U51">
        <f t="shared" si="11"/>
        <v>10</v>
      </c>
      <c r="V51">
        <f t="shared" si="0"/>
        <v>20.045000000000002</v>
      </c>
      <c r="W51">
        <f t="shared" si="1"/>
        <v>13.965</v>
      </c>
      <c r="X51">
        <f t="shared" si="2"/>
        <v>5.8549999999999986</v>
      </c>
      <c r="AA51" s="9"/>
      <c r="AB51">
        <f>(0.5*($E51-$E50))+(0.5*($E52-$E51))</f>
        <v>10</v>
      </c>
      <c r="AC51">
        <f t="shared" si="10"/>
        <v>20.045000000000002</v>
      </c>
      <c r="AD51">
        <f t="shared" si="10"/>
        <v>13.965</v>
      </c>
      <c r="AE51">
        <f t="shared" si="10"/>
        <v>5.8549999999999986</v>
      </c>
      <c r="AH51" s="9"/>
    </row>
    <row r="52" spans="1:34" x14ac:dyDescent="0.2">
      <c r="D52" s="3">
        <v>282311</v>
      </c>
      <c r="E52">
        <v>50</v>
      </c>
      <c r="F52" s="16">
        <v>2.0288956766917297</v>
      </c>
      <c r="G52" s="13">
        <v>1.3159222274436093</v>
      </c>
      <c r="I52" s="19"/>
      <c r="K52" s="24"/>
      <c r="M52" s="52"/>
      <c r="N52" s="52"/>
      <c r="O52" s="52"/>
      <c r="P52" s="66">
        <v>0.78899999999999992</v>
      </c>
      <c r="Q52" s="66">
        <v>0.52049999999999996</v>
      </c>
      <c r="R52" s="66">
        <v>0.44550000000000001</v>
      </c>
      <c r="S52" s="66"/>
      <c r="T52" s="66"/>
      <c r="U52">
        <f t="shared" si="11"/>
        <v>17.5</v>
      </c>
      <c r="V52">
        <f t="shared" si="0"/>
        <v>13.807499999999999</v>
      </c>
      <c r="W52">
        <f t="shared" si="1"/>
        <v>9.1087499999999988</v>
      </c>
      <c r="X52">
        <f t="shared" si="2"/>
        <v>7.7962500000000006</v>
      </c>
      <c r="AA52" s="9"/>
      <c r="AB52">
        <f>(0.5*($E52-$E51))</f>
        <v>5</v>
      </c>
      <c r="AC52">
        <f t="shared" si="10"/>
        <v>3.9449999999999994</v>
      </c>
      <c r="AD52">
        <f t="shared" si="10"/>
        <v>2.6025</v>
      </c>
      <c r="AE52">
        <f t="shared" si="10"/>
        <v>2.2275</v>
      </c>
      <c r="AH52" s="9"/>
    </row>
    <row r="53" spans="1:34" x14ac:dyDescent="0.2">
      <c r="D53" s="3">
        <v>282310</v>
      </c>
      <c r="E53">
        <v>75</v>
      </c>
      <c r="F53" s="16">
        <v>1.7496898496240605</v>
      </c>
      <c r="G53" s="13">
        <v>1.1791353383458645</v>
      </c>
      <c r="I53" s="19"/>
      <c r="K53" s="24"/>
      <c r="M53" s="52"/>
      <c r="N53" s="52"/>
      <c r="O53" s="52"/>
      <c r="P53" s="66">
        <v>1.73</v>
      </c>
      <c r="Q53" s="66">
        <v>1.0009999999999999</v>
      </c>
      <c r="R53" s="66">
        <v>0.51349999999999996</v>
      </c>
      <c r="S53" s="66"/>
      <c r="T53" s="66"/>
      <c r="U53">
        <f t="shared" si="11"/>
        <v>25</v>
      </c>
      <c r="V53">
        <f t="shared" si="0"/>
        <v>43.25</v>
      </c>
      <c r="W53">
        <f t="shared" si="1"/>
        <v>25.024999999999999</v>
      </c>
      <c r="X53">
        <f t="shared" si="2"/>
        <v>12.837499999999999</v>
      </c>
      <c r="AA53" s="9"/>
      <c r="AB53">
        <v>0</v>
      </c>
      <c r="AE53"/>
      <c r="AH53" s="9"/>
    </row>
    <row r="54" spans="1:34" x14ac:dyDescent="0.2">
      <c r="D54" s="3">
        <v>282309</v>
      </c>
      <c r="E54">
        <v>100</v>
      </c>
      <c r="F54" s="16">
        <v>1.9730545112781956</v>
      </c>
      <c r="G54" s="13">
        <v>1.4415648496240605</v>
      </c>
      <c r="I54" s="19"/>
      <c r="K54" s="24"/>
      <c r="M54" s="52"/>
      <c r="N54" s="52"/>
      <c r="O54" s="52"/>
      <c r="P54" s="66">
        <v>6.0594999999999999</v>
      </c>
      <c r="Q54" s="66">
        <v>4.2110000000000003</v>
      </c>
      <c r="R54" s="66">
        <v>0.72750000000000004</v>
      </c>
      <c r="S54" s="66"/>
      <c r="T54" s="66"/>
      <c r="U54">
        <f t="shared" si="11"/>
        <v>40</v>
      </c>
      <c r="V54">
        <f t="shared" si="0"/>
        <v>242.38</v>
      </c>
      <c r="W54">
        <f t="shared" si="1"/>
        <v>168.44</v>
      </c>
      <c r="X54">
        <f t="shared" si="2"/>
        <v>29.1</v>
      </c>
      <c r="AA54" s="9"/>
      <c r="AB54">
        <v>0</v>
      </c>
      <c r="AE54"/>
      <c r="AH54" s="9"/>
    </row>
    <row r="55" spans="1:34" x14ac:dyDescent="0.2">
      <c r="D55" s="3">
        <v>282308</v>
      </c>
      <c r="E55">
        <v>155</v>
      </c>
      <c r="F55" s="16">
        <v>0.98652725563909782</v>
      </c>
      <c r="G55" s="13">
        <v>0.98375117481203045</v>
      </c>
      <c r="I55" s="19"/>
      <c r="K55" s="24"/>
      <c r="M55" s="52">
        <v>63.026509326675793</v>
      </c>
      <c r="N55" s="52">
        <v>4.2469999999999999</v>
      </c>
      <c r="O55" s="52">
        <v>189.5</v>
      </c>
      <c r="P55" s="66">
        <v>14.091999999999999</v>
      </c>
      <c r="Q55" s="66">
        <v>12.904499999999999</v>
      </c>
      <c r="R55" s="66">
        <v>1.1850000000000001</v>
      </c>
      <c r="S55" s="66"/>
      <c r="T55" s="66"/>
      <c r="U55">
        <f>(0.5*($E55-$E54))</f>
        <v>27.5</v>
      </c>
      <c r="V55">
        <f t="shared" si="0"/>
        <v>387.53</v>
      </c>
      <c r="W55">
        <f t="shared" si="1"/>
        <v>354.87374999999997</v>
      </c>
      <c r="X55">
        <f t="shared" si="2"/>
        <v>32.587499999999999</v>
      </c>
      <c r="AA55" s="9"/>
      <c r="AB55">
        <v>0</v>
      </c>
      <c r="AE55"/>
      <c r="AH55" s="9"/>
    </row>
    <row r="56" spans="1:34" x14ac:dyDescent="0.2">
      <c r="A56" s="6">
        <v>38469</v>
      </c>
      <c r="B56" s="2" t="s">
        <v>82</v>
      </c>
      <c r="C56" s="1" t="s">
        <v>21</v>
      </c>
      <c r="D56" s="3">
        <v>260881</v>
      </c>
      <c r="E56">
        <v>1</v>
      </c>
      <c r="F56" s="16">
        <v>0.14540601503759398</v>
      </c>
      <c r="G56" s="13">
        <v>6.4336466165413567E-2</v>
      </c>
      <c r="H56" s="16">
        <v>10.135499999999999</v>
      </c>
      <c r="I56" s="19">
        <v>22.856625000000001</v>
      </c>
      <c r="J56" s="16">
        <v>5.2127180451127817</v>
      </c>
      <c r="K56" s="19">
        <v>4.0866343984962423</v>
      </c>
      <c r="L56" s="24">
        <v>117</v>
      </c>
      <c r="M56" s="43">
        <v>102.89950600827261</v>
      </c>
      <c r="N56" s="13">
        <v>8.0500000000000007</v>
      </c>
      <c r="O56" s="43">
        <v>359.5</v>
      </c>
      <c r="P56" s="66">
        <v>0.28949999999999998</v>
      </c>
      <c r="Q56" s="66">
        <v>0.27200000000000002</v>
      </c>
      <c r="R56" s="66">
        <v>0.45200000000000001</v>
      </c>
      <c r="S56" s="66"/>
      <c r="T56" s="66"/>
      <c r="U56">
        <f>($E56)+(0.5*($E57-$E56))</f>
        <v>3</v>
      </c>
      <c r="V56">
        <f t="shared" si="0"/>
        <v>0.86849999999999994</v>
      </c>
      <c r="W56">
        <f t="shared" si="1"/>
        <v>0.81600000000000006</v>
      </c>
      <c r="X56">
        <f t="shared" si="2"/>
        <v>1.3560000000000001</v>
      </c>
      <c r="Y56" s="9">
        <f>SUM(V56:V65)</f>
        <v>356.6105</v>
      </c>
      <c r="Z56" s="9">
        <f>SUM(W56:W65)</f>
        <v>295.73400000000004</v>
      </c>
      <c r="AA56" s="9">
        <f>SUM(X56:X65)</f>
        <v>93.3065</v>
      </c>
      <c r="AB56">
        <f>($E56)+(0.5*($E57-$E56))</f>
        <v>3</v>
      </c>
      <c r="AC56">
        <f t="shared" ref="AC56:AE62" si="12">($AB56*P56)</f>
        <v>0.86849999999999994</v>
      </c>
      <c r="AD56">
        <f t="shared" si="12"/>
        <v>0.81600000000000006</v>
      </c>
      <c r="AE56">
        <f t="shared" si="12"/>
        <v>1.3560000000000001</v>
      </c>
      <c r="AF56" s="9">
        <f>SUM(AC56:AC62)</f>
        <v>34.781750000000002</v>
      </c>
      <c r="AG56" s="9">
        <f>SUM(AD56:AD62)</f>
        <v>21.530250000000002</v>
      </c>
      <c r="AH56" s="9">
        <f>SUM(AE56:AE62)</f>
        <v>20.869000000000003</v>
      </c>
    </row>
    <row r="57" spans="1:34" x14ac:dyDescent="0.2">
      <c r="D57" s="3">
        <v>260882</v>
      </c>
      <c r="E57">
        <v>5</v>
      </c>
      <c r="F57" s="16">
        <v>0.15241353383458642</v>
      </c>
      <c r="G57" s="13">
        <v>5.3069548872180489E-2</v>
      </c>
      <c r="P57" s="66">
        <v>0.26600000000000001</v>
      </c>
      <c r="Q57" s="66">
        <v>0.29899999999999999</v>
      </c>
      <c r="R57" s="66">
        <v>0.45150000000000001</v>
      </c>
      <c r="S57" s="66"/>
      <c r="T57" s="66"/>
      <c r="U57">
        <f>(0.5*($E57-$E56))+(0.5*($E58-$E57))</f>
        <v>4.5</v>
      </c>
      <c r="V57">
        <f t="shared" si="0"/>
        <v>1.1970000000000001</v>
      </c>
      <c r="W57">
        <f t="shared" si="1"/>
        <v>1.3454999999999999</v>
      </c>
      <c r="X57">
        <f t="shared" si="2"/>
        <v>2.0317500000000002</v>
      </c>
      <c r="AA57" s="9"/>
      <c r="AB57">
        <f>(0.5*($E57-$E56))+(0.5*($E58-$E57))</f>
        <v>4.5</v>
      </c>
      <c r="AC57">
        <f t="shared" si="12"/>
        <v>1.1970000000000001</v>
      </c>
      <c r="AD57">
        <f t="shared" si="12"/>
        <v>1.3454999999999999</v>
      </c>
      <c r="AE57">
        <f t="shared" si="12"/>
        <v>2.0317500000000002</v>
      </c>
      <c r="AH57" s="9"/>
    </row>
    <row r="58" spans="1:34" x14ac:dyDescent="0.2">
      <c r="D58" s="3">
        <v>260883</v>
      </c>
      <c r="E58">
        <v>10</v>
      </c>
      <c r="F58" s="16">
        <v>0.15416541353383456</v>
      </c>
      <c r="G58" s="13">
        <v>4.4627819548872238E-2</v>
      </c>
      <c r="P58" s="66">
        <v>0.28549999999999998</v>
      </c>
      <c r="Q58" s="66">
        <v>0.27050000000000002</v>
      </c>
      <c r="R58" s="66">
        <v>0.46050000000000002</v>
      </c>
      <c r="S58" s="66"/>
      <c r="T58" s="66"/>
      <c r="U58">
        <f t="shared" ref="U58:U64" si="13">(0.5*($E58-$E57))+(0.5*($E59-$E58))</f>
        <v>7.5</v>
      </c>
      <c r="V58">
        <f t="shared" si="0"/>
        <v>2.1412499999999999</v>
      </c>
      <c r="W58">
        <f t="shared" si="1"/>
        <v>2.0287500000000001</v>
      </c>
      <c r="X58">
        <f t="shared" si="2"/>
        <v>3.4537500000000003</v>
      </c>
      <c r="AA58" s="9"/>
      <c r="AB58">
        <f>(0.5*($E58-$E57))+(0.5*($E59-$E58))</f>
        <v>7.5</v>
      </c>
      <c r="AC58">
        <f t="shared" si="12"/>
        <v>2.1412499999999999</v>
      </c>
      <c r="AD58">
        <f t="shared" si="12"/>
        <v>2.0287500000000001</v>
      </c>
      <c r="AE58">
        <f t="shared" si="12"/>
        <v>3.4537500000000003</v>
      </c>
      <c r="AH58" s="9"/>
    </row>
    <row r="59" spans="1:34" x14ac:dyDescent="0.2">
      <c r="D59" s="3">
        <v>260884</v>
      </c>
      <c r="E59">
        <v>20</v>
      </c>
      <c r="F59" s="16">
        <v>0.10861654135338347</v>
      </c>
      <c r="G59" s="13">
        <v>3.9112781954887238E-2</v>
      </c>
      <c r="K59" s="24"/>
      <c r="L59" s="3"/>
      <c r="P59" s="66">
        <v>0.25700000000000001</v>
      </c>
      <c r="Q59" s="66">
        <v>0.25800000000000001</v>
      </c>
      <c r="R59" s="66">
        <v>0.45500000000000002</v>
      </c>
      <c r="S59" s="66"/>
      <c r="T59" s="66"/>
      <c r="U59">
        <f t="shared" si="13"/>
        <v>10</v>
      </c>
      <c r="V59">
        <f t="shared" si="0"/>
        <v>2.5700000000000003</v>
      </c>
      <c r="W59">
        <f t="shared" si="1"/>
        <v>2.58</v>
      </c>
      <c r="X59">
        <f t="shared" si="2"/>
        <v>4.55</v>
      </c>
      <c r="AA59" s="9"/>
      <c r="AB59">
        <f>(0.5*($E59-$E58))+(0.5*($E60-$E59))</f>
        <v>10</v>
      </c>
      <c r="AC59">
        <f t="shared" si="12"/>
        <v>2.5700000000000003</v>
      </c>
      <c r="AD59">
        <f t="shared" si="12"/>
        <v>2.58</v>
      </c>
      <c r="AE59">
        <f t="shared" si="12"/>
        <v>4.55</v>
      </c>
      <c r="AH59" s="9"/>
    </row>
    <row r="60" spans="1:34" x14ac:dyDescent="0.2">
      <c r="D60" s="3">
        <v>260885</v>
      </c>
      <c r="E60">
        <v>30</v>
      </c>
      <c r="F60" s="16">
        <v>7.3578947368421049E-2</v>
      </c>
      <c r="G60" s="13">
        <v>6.3947368421052669E-2</v>
      </c>
      <c r="K60" s="24"/>
      <c r="M60" s="52"/>
      <c r="N60" s="52"/>
      <c r="O60" s="52"/>
      <c r="P60" s="66">
        <v>1.6435</v>
      </c>
      <c r="Q60" s="66">
        <v>0.75900000000000001</v>
      </c>
      <c r="R60" s="66">
        <v>0.61699999999999999</v>
      </c>
      <c r="S60" s="66"/>
      <c r="T60" s="66"/>
      <c r="U60">
        <f t="shared" si="13"/>
        <v>10</v>
      </c>
      <c r="V60">
        <f t="shared" si="0"/>
        <v>16.434999999999999</v>
      </c>
      <c r="W60">
        <f t="shared" si="1"/>
        <v>7.59</v>
      </c>
      <c r="X60">
        <f t="shared" si="2"/>
        <v>6.17</v>
      </c>
      <c r="AA60" s="9"/>
      <c r="AB60">
        <f>(0.5*($E60-$E59))+(0.5*($E61-$E60))</f>
        <v>10</v>
      </c>
      <c r="AC60">
        <f t="shared" si="12"/>
        <v>16.434999999999999</v>
      </c>
      <c r="AD60">
        <f t="shared" si="12"/>
        <v>7.59</v>
      </c>
      <c r="AE60">
        <f t="shared" si="12"/>
        <v>6.17</v>
      </c>
      <c r="AH60" s="9"/>
    </row>
    <row r="61" spans="1:34" x14ac:dyDescent="0.2">
      <c r="D61" s="3">
        <v>260886</v>
      </c>
      <c r="E61">
        <v>40</v>
      </c>
      <c r="F61" s="16">
        <v>7.7082706766917281E-2</v>
      </c>
      <c r="G61" s="13">
        <v>0.12131390977443611</v>
      </c>
      <c r="K61" s="24"/>
      <c r="M61" s="43">
        <v>99.316867184799747</v>
      </c>
      <c r="N61" s="13">
        <v>7.9725000000000001</v>
      </c>
      <c r="O61" s="43">
        <v>356</v>
      </c>
      <c r="P61" s="66">
        <v>2.3140000000000001</v>
      </c>
      <c r="Q61" s="66">
        <v>1.4340000000000002</v>
      </c>
      <c r="R61" s="66">
        <v>0.66149999999999998</v>
      </c>
      <c r="S61" s="66"/>
      <c r="T61" s="66"/>
      <c r="U61">
        <f t="shared" si="13"/>
        <v>10</v>
      </c>
      <c r="V61">
        <f t="shared" si="0"/>
        <v>23.14</v>
      </c>
      <c r="W61">
        <f t="shared" si="1"/>
        <v>14.340000000000002</v>
      </c>
      <c r="X61">
        <f t="shared" si="2"/>
        <v>6.6150000000000002</v>
      </c>
      <c r="AA61" s="9"/>
      <c r="AB61">
        <f>(0.5*($E61-$E60))</f>
        <v>5</v>
      </c>
      <c r="AC61">
        <f t="shared" si="12"/>
        <v>11.57</v>
      </c>
      <c r="AD61">
        <f t="shared" si="12"/>
        <v>7.1700000000000008</v>
      </c>
      <c r="AE61">
        <f t="shared" si="12"/>
        <v>3.3075000000000001</v>
      </c>
      <c r="AH61" s="9"/>
    </row>
    <row r="62" spans="1:34" x14ac:dyDescent="0.2">
      <c r="D62" s="3">
        <v>260887</v>
      </c>
      <c r="E62">
        <v>50</v>
      </c>
      <c r="F62" s="16">
        <v>6.8323308270676675E-2</v>
      </c>
      <c r="G62" s="13">
        <v>0.21527255639097742</v>
      </c>
      <c r="K62" s="24"/>
      <c r="M62" s="52"/>
      <c r="N62" s="52"/>
      <c r="O62" s="52"/>
      <c r="P62" s="66">
        <v>2.4405000000000001</v>
      </c>
      <c r="Q62" s="66">
        <v>1.9715</v>
      </c>
      <c r="R62" s="66">
        <v>0.68450000000000011</v>
      </c>
      <c r="S62" s="66"/>
      <c r="T62" s="66"/>
      <c r="U62">
        <f t="shared" si="13"/>
        <v>17.5</v>
      </c>
      <c r="V62">
        <f t="shared" si="0"/>
        <v>42.708750000000002</v>
      </c>
      <c r="W62">
        <f t="shared" si="1"/>
        <v>34.501249999999999</v>
      </c>
      <c r="X62">
        <f t="shared" si="2"/>
        <v>11.978750000000002</v>
      </c>
      <c r="AA62" s="9"/>
      <c r="AB62">
        <v>0</v>
      </c>
      <c r="AC62">
        <f t="shared" si="12"/>
        <v>0</v>
      </c>
      <c r="AD62">
        <f t="shared" si="12"/>
        <v>0</v>
      </c>
      <c r="AE62">
        <f t="shared" si="12"/>
        <v>0</v>
      </c>
      <c r="AH62" s="9"/>
    </row>
    <row r="63" spans="1:34" x14ac:dyDescent="0.2">
      <c r="D63" s="3">
        <v>260888</v>
      </c>
      <c r="E63">
        <v>75</v>
      </c>
      <c r="F63" s="16">
        <v>5.9563909774436083E-2</v>
      </c>
      <c r="G63" s="13">
        <v>0.21698120300751883</v>
      </c>
      <c r="J63" s="22"/>
      <c r="K63" s="32"/>
      <c r="L63" s="31"/>
      <c r="M63" s="52"/>
      <c r="N63" s="52"/>
      <c r="O63" s="52"/>
      <c r="P63" s="66">
        <v>2.7315</v>
      </c>
      <c r="Q63" s="66">
        <v>2.3170000000000002</v>
      </c>
      <c r="R63" s="66">
        <v>0.68300000000000005</v>
      </c>
      <c r="S63" s="66"/>
      <c r="T63" s="66"/>
      <c r="U63">
        <f t="shared" si="13"/>
        <v>25</v>
      </c>
      <c r="V63">
        <f t="shared" si="0"/>
        <v>68.287499999999994</v>
      </c>
      <c r="W63">
        <f t="shared" si="1"/>
        <v>57.925000000000004</v>
      </c>
      <c r="X63">
        <f t="shared" si="2"/>
        <v>17.075000000000003</v>
      </c>
      <c r="AA63" s="9"/>
      <c r="AB63">
        <v>0</v>
      </c>
      <c r="AE63"/>
      <c r="AH63" s="9"/>
    </row>
    <row r="64" spans="1:34" x14ac:dyDescent="0.2">
      <c r="D64" s="3">
        <v>260889</v>
      </c>
      <c r="E64" s="30">
        <v>100</v>
      </c>
      <c r="F64" s="65">
        <v>5.7812030075187967E-2</v>
      </c>
      <c r="G64" s="64">
        <v>0.20742293233082709</v>
      </c>
      <c r="J64" s="22"/>
      <c r="K64" s="32"/>
      <c r="L64" s="31"/>
      <c r="M64" s="52"/>
      <c r="N64" s="52"/>
      <c r="O64" s="52"/>
      <c r="P64" s="66">
        <v>3.0649999999999999</v>
      </c>
      <c r="Q64" s="66">
        <v>2.5750000000000002</v>
      </c>
      <c r="R64" s="66">
        <v>0.71649999999999991</v>
      </c>
      <c r="S64" s="66"/>
      <c r="T64" s="66"/>
      <c r="U64">
        <f t="shared" si="13"/>
        <v>32.5</v>
      </c>
      <c r="V64">
        <f t="shared" si="0"/>
        <v>99.612499999999997</v>
      </c>
      <c r="W64">
        <f t="shared" si="1"/>
        <v>83.6875</v>
      </c>
      <c r="X64">
        <f t="shared" si="2"/>
        <v>23.286249999999995</v>
      </c>
      <c r="AA64" s="9"/>
      <c r="AE64"/>
      <c r="AH64" s="9"/>
    </row>
    <row r="65" spans="1:35" x14ac:dyDescent="0.2">
      <c r="D65" s="3">
        <v>260890</v>
      </c>
      <c r="E65" s="30">
        <v>140</v>
      </c>
      <c r="F65" s="65">
        <v>3.5037593984962409E-2</v>
      </c>
      <c r="G65" s="64">
        <v>0.1956654135338346</v>
      </c>
      <c r="K65" s="24"/>
      <c r="M65" s="43">
        <v>91.99599276545905</v>
      </c>
      <c r="N65" s="13">
        <v>6.9459999999999997</v>
      </c>
      <c r="O65" s="43">
        <v>310</v>
      </c>
      <c r="P65" s="66">
        <v>4.9824999999999999</v>
      </c>
      <c r="Q65" s="66">
        <v>4.5460000000000003</v>
      </c>
      <c r="R65" s="66">
        <v>0.83949999999999991</v>
      </c>
      <c r="S65" s="66"/>
      <c r="T65" s="66"/>
      <c r="U65">
        <f>(0.5*($E65-$E64))</f>
        <v>20</v>
      </c>
      <c r="V65">
        <f t="shared" si="0"/>
        <v>99.65</v>
      </c>
      <c r="W65">
        <f t="shared" si="1"/>
        <v>90.92</v>
      </c>
      <c r="X65">
        <f t="shared" si="2"/>
        <v>16.79</v>
      </c>
      <c r="AA65" s="9"/>
      <c r="AE65"/>
      <c r="AH65" s="9"/>
    </row>
    <row r="66" spans="1:35" x14ac:dyDescent="0.2">
      <c r="A66" s="6">
        <v>38503</v>
      </c>
      <c r="B66" s="2" t="s">
        <v>96</v>
      </c>
      <c r="C66" s="1" t="s">
        <v>21</v>
      </c>
      <c r="D66" s="3">
        <v>260891</v>
      </c>
      <c r="E66">
        <v>1</v>
      </c>
      <c r="F66" s="16">
        <v>0.22743255118110234</v>
      </c>
      <c r="G66" s="13">
        <v>4.1348501318897626E-2</v>
      </c>
      <c r="H66" s="16">
        <v>37.405499700787402</v>
      </c>
      <c r="I66" s="19">
        <v>27.348255844212606</v>
      </c>
      <c r="J66" s="16">
        <v>13.588257535433069</v>
      </c>
      <c r="K66" s="19">
        <v>5.4326025095669292</v>
      </c>
      <c r="L66" s="24">
        <v>151</v>
      </c>
      <c r="M66" s="43">
        <v>99.691206249147967</v>
      </c>
      <c r="N66" s="13">
        <v>7.3770000000000007</v>
      </c>
      <c r="O66" s="43">
        <v>329.5</v>
      </c>
      <c r="P66" s="13">
        <v>0.83600000000000008</v>
      </c>
      <c r="Q66" s="13">
        <v>1.3935</v>
      </c>
      <c r="R66" s="13">
        <v>0.437</v>
      </c>
      <c r="S66" s="13">
        <v>0.871</v>
      </c>
      <c r="T66" s="13">
        <v>0.1235</v>
      </c>
      <c r="U66">
        <f>($E66)+(0.5*($E67-$E66))</f>
        <v>3</v>
      </c>
      <c r="V66">
        <f t="shared" si="0"/>
        <v>2.508</v>
      </c>
      <c r="W66">
        <f t="shared" si="1"/>
        <v>4.1805000000000003</v>
      </c>
      <c r="X66">
        <f t="shared" si="2"/>
        <v>1.3109999999999999</v>
      </c>
      <c r="Y66" s="9">
        <f>SUM(V66:V75)</f>
        <v>278.45949999999993</v>
      </c>
      <c r="Z66" s="9">
        <f>SUM(W66:W75)</f>
        <v>365.73775000000001</v>
      </c>
      <c r="AA66" s="9">
        <f>SUM(X66:X75)</f>
        <v>78.522500000000008</v>
      </c>
      <c r="AB66">
        <f>($E66)+(0.5*($E68-$E66))</f>
        <v>5.5</v>
      </c>
      <c r="AC66">
        <f t="shared" ref="AC66:AE72" si="14">($AB66*P66)</f>
        <v>4.5980000000000008</v>
      </c>
      <c r="AD66">
        <f t="shared" si="14"/>
        <v>7.66425</v>
      </c>
      <c r="AE66">
        <f t="shared" si="14"/>
        <v>2.4035000000000002</v>
      </c>
      <c r="AF66" s="9">
        <f>SUM(AC66:AC72)</f>
        <v>42.552000000000007</v>
      </c>
      <c r="AG66" s="9">
        <f>SUM(AD66:AD72)</f>
        <v>77.29025</v>
      </c>
      <c r="AH66" s="9">
        <f>SUM(AE66:AE72)</f>
        <v>23.323749999999997</v>
      </c>
    </row>
    <row r="67" spans="1:35" x14ac:dyDescent="0.2">
      <c r="D67" s="3">
        <v>260892</v>
      </c>
      <c r="E67">
        <v>5</v>
      </c>
      <c r="F67" s="16">
        <v>0.32121840551181102</v>
      </c>
      <c r="G67" s="13">
        <v>6.4477294488189035E-2</v>
      </c>
      <c r="I67" s="24"/>
      <c r="K67" s="19"/>
      <c r="L67" s="3"/>
      <c r="P67" s="13">
        <v>0.89200000000000002</v>
      </c>
      <c r="Q67" s="13">
        <v>1.5680000000000001</v>
      </c>
      <c r="R67" s="13">
        <v>0.46450000000000002</v>
      </c>
      <c r="S67" s="13">
        <v>1.347</v>
      </c>
      <c r="T67" s="13">
        <v>0.11849999999999999</v>
      </c>
      <c r="U67">
        <f>(0.5*($E67-$E66))+(0.5*($E68-$E67))</f>
        <v>4.5</v>
      </c>
      <c r="V67">
        <f t="shared" si="0"/>
        <v>4.0140000000000002</v>
      </c>
      <c r="W67">
        <f t="shared" si="1"/>
        <v>7.056</v>
      </c>
      <c r="X67">
        <f t="shared" si="2"/>
        <v>2.0902500000000002</v>
      </c>
      <c r="AA67" s="9"/>
      <c r="AB67">
        <f>(0.5*($E68-$E66))+(0.5*($E69-$E68))</f>
        <v>9.5</v>
      </c>
      <c r="AC67">
        <f t="shared" si="14"/>
        <v>8.4740000000000002</v>
      </c>
      <c r="AD67">
        <f t="shared" si="14"/>
        <v>14.896000000000001</v>
      </c>
      <c r="AE67">
        <f t="shared" si="14"/>
        <v>4.41275</v>
      </c>
      <c r="AH67" s="9"/>
    </row>
    <row r="68" spans="1:35" x14ac:dyDescent="0.2">
      <c r="D68" s="3">
        <v>260893</v>
      </c>
      <c r="E68">
        <v>10</v>
      </c>
      <c r="F68" s="16">
        <v>0.19857137795275592</v>
      </c>
      <c r="G68" s="13">
        <v>4.6197047047244102E-2</v>
      </c>
      <c r="K68" s="24"/>
      <c r="L68" s="3"/>
      <c r="P68" s="13">
        <v>0.90850000000000009</v>
      </c>
      <c r="Q68" s="13">
        <v>1.5865</v>
      </c>
      <c r="R68" s="13">
        <v>0.46450000000000002</v>
      </c>
      <c r="S68" s="13">
        <v>1.7609999999999999</v>
      </c>
      <c r="T68" s="13">
        <v>0.1295</v>
      </c>
      <c r="U68">
        <f t="shared" ref="U68:U74" si="15">(0.5*($E68-$E67))+(0.5*($E69-$E68))</f>
        <v>7.5</v>
      </c>
      <c r="V68">
        <f t="shared" si="0"/>
        <v>6.8137500000000006</v>
      </c>
      <c r="W68">
        <f t="shared" si="1"/>
        <v>11.89875</v>
      </c>
      <c r="X68">
        <f t="shared" si="2"/>
        <v>3.4837500000000001</v>
      </c>
      <c r="AA68" s="9"/>
      <c r="AB68">
        <f>(0.5*($E69-$E68))+(0.5*($E70-$E69))</f>
        <v>10</v>
      </c>
      <c r="AC68">
        <f t="shared" si="14"/>
        <v>9.0850000000000009</v>
      </c>
      <c r="AD68">
        <f t="shared" si="14"/>
        <v>15.865</v>
      </c>
      <c r="AE68">
        <f t="shared" si="14"/>
        <v>4.6450000000000005</v>
      </c>
      <c r="AH68" s="9"/>
    </row>
    <row r="69" spans="1:35" x14ac:dyDescent="0.2">
      <c r="D69" s="3">
        <v>260894</v>
      </c>
      <c r="E69" s="38">
        <v>20</v>
      </c>
      <c r="F69" s="16">
        <v>0.18689070866141738</v>
      </c>
      <c r="G69" s="13">
        <v>5.7877716338582672E-2</v>
      </c>
      <c r="K69" s="24"/>
      <c r="M69" s="52"/>
      <c r="N69" s="52"/>
      <c r="O69" s="52"/>
      <c r="P69" s="13">
        <v>0.82750000000000001</v>
      </c>
      <c r="Q69" s="13">
        <v>1.6625000000000001</v>
      </c>
      <c r="R69" s="13">
        <v>0.46650000000000003</v>
      </c>
      <c r="S69" s="13">
        <v>1.5</v>
      </c>
      <c r="T69" s="13">
        <v>0.10249999999999999</v>
      </c>
      <c r="U69">
        <f t="shared" si="15"/>
        <v>10</v>
      </c>
      <c r="V69">
        <f t="shared" si="0"/>
        <v>8.2750000000000004</v>
      </c>
      <c r="W69">
        <f t="shared" si="1"/>
        <v>16.625</v>
      </c>
      <c r="X69">
        <f t="shared" si="2"/>
        <v>4.665</v>
      </c>
      <c r="AA69" s="9"/>
      <c r="AB69">
        <f>(0.5*($E70-$E69))+(0.5*($E71-$E70))</f>
        <v>10</v>
      </c>
      <c r="AC69">
        <f t="shared" si="14"/>
        <v>8.2750000000000004</v>
      </c>
      <c r="AD69">
        <f t="shared" si="14"/>
        <v>16.625</v>
      </c>
      <c r="AE69">
        <f t="shared" si="14"/>
        <v>4.665</v>
      </c>
      <c r="AH69" s="9"/>
    </row>
    <row r="70" spans="1:35" x14ac:dyDescent="0.2">
      <c r="D70" s="3">
        <v>260895</v>
      </c>
      <c r="E70">
        <v>30</v>
      </c>
      <c r="F70" s="16">
        <v>0.2937670452755905</v>
      </c>
      <c r="G70" s="13">
        <v>0.13548030722440943</v>
      </c>
      <c r="I70" s="19"/>
      <c r="K70" s="24"/>
      <c r="M70" s="52"/>
      <c r="N70" s="52"/>
      <c r="O70" s="52"/>
      <c r="P70" s="13">
        <v>0.76</v>
      </c>
      <c r="Q70" s="13">
        <v>1.5009999999999999</v>
      </c>
      <c r="R70" s="13">
        <v>0.48149999999999998</v>
      </c>
      <c r="S70" s="13">
        <v>1.9239999999999999</v>
      </c>
      <c r="T70" s="13">
        <v>0.1575</v>
      </c>
      <c r="U70">
        <f t="shared" si="15"/>
        <v>10</v>
      </c>
      <c r="V70">
        <f t="shared" ref="V70:V133" si="16">($U70*P70)</f>
        <v>7.6</v>
      </c>
      <c r="W70">
        <f t="shared" ref="W70:W133" si="17">($U70*Q70)</f>
        <v>15.009999999999998</v>
      </c>
      <c r="X70">
        <f t="shared" ref="X70:X133" si="18">($U70*R70)</f>
        <v>4.8149999999999995</v>
      </c>
      <c r="AA70" s="9"/>
      <c r="AB70">
        <f>(0.5*($E71-$E70))+(0.5*($E72-$E71))</f>
        <v>10</v>
      </c>
      <c r="AC70">
        <f t="shared" si="14"/>
        <v>7.6</v>
      </c>
      <c r="AD70">
        <f t="shared" si="14"/>
        <v>15.009999999999998</v>
      </c>
      <c r="AE70">
        <f t="shared" si="14"/>
        <v>4.8149999999999995</v>
      </c>
      <c r="AH70" s="9"/>
    </row>
    <row r="71" spans="1:35" x14ac:dyDescent="0.2">
      <c r="D71" s="3">
        <v>260896</v>
      </c>
      <c r="E71">
        <v>40</v>
      </c>
      <c r="F71" s="16">
        <v>0.32219611417322835</v>
      </c>
      <c r="G71" s="13">
        <v>0.16321444332677165</v>
      </c>
      <c r="I71" s="19"/>
      <c r="K71" s="24"/>
      <c r="M71" s="43">
        <v>97.710551005575525</v>
      </c>
      <c r="N71" s="13">
        <v>7.2460000000000004</v>
      </c>
      <c r="O71" s="43">
        <v>323.5</v>
      </c>
      <c r="P71" s="13">
        <v>0.90399999999999991</v>
      </c>
      <c r="Q71" s="13">
        <v>1.446</v>
      </c>
      <c r="R71" s="13">
        <v>0.47650000000000003</v>
      </c>
      <c r="S71" s="13">
        <v>1.4</v>
      </c>
      <c r="T71" s="13">
        <v>0.11899999999999999</v>
      </c>
      <c r="U71">
        <f t="shared" si="15"/>
        <v>10</v>
      </c>
      <c r="V71">
        <f t="shared" si="16"/>
        <v>9.0399999999999991</v>
      </c>
      <c r="W71">
        <f t="shared" si="17"/>
        <v>14.459999999999999</v>
      </c>
      <c r="X71">
        <f t="shared" si="18"/>
        <v>4.7650000000000006</v>
      </c>
      <c r="AA71" s="9"/>
      <c r="AB71">
        <f>(0.5*($E72-$E71))</f>
        <v>5</v>
      </c>
      <c r="AC71">
        <f t="shared" si="14"/>
        <v>4.5199999999999996</v>
      </c>
      <c r="AD71">
        <f t="shared" si="14"/>
        <v>7.2299999999999995</v>
      </c>
      <c r="AE71">
        <f t="shared" si="14"/>
        <v>2.3825000000000003</v>
      </c>
      <c r="AH71" s="9"/>
    </row>
    <row r="72" spans="1:35" x14ac:dyDescent="0.2">
      <c r="D72" s="3">
        <v>260897</v>
      </c>
      <c r="E72">
        <v>50</v>
      </c>
      <c r="F72" s="16">
        <v>0.38853060826771652</v>
      </c>
      <c r="G72" s="13">
        <v>0.2212413317322835</v>
      </c>
      <c r="I72" s="19"/>
      <c r="K72" s="24"/>
      <c r="M72" s="52"/>
      <c r="N72" s="52"/>
      <c r="O72" s="52"/>
      <c r="P72" s="13">
        <v>0.81400000000000006</v>
      </c>
      <c r="Q72" s="13">
        <v>1.415</v>
      </c>
      <c r="R72" s="13">
        <v>0.45850000000000002</v>
      </c>
      <c r="S72" s="13">
        <v>1.3170000000000002</v>
      </c>
      <c r="T72" s="13">
        <v>0.159</v>
      </c>
      <c r="U72">
        <f t="shared" si="15"/>
        <v>17.5</v>
      </c>
      <c r="V72">
        <f t="shared" si="16"/>
        <v>14.245000000000001</v>
      </c>
      <c r="W72">
        <f t="shared" si="17"/>
        <v>24.762499999999999</v>
      </c>
      <c r="X72">
        <f t="shared" si="18"/>
        <v>8.0237499999999997</v>
      </c>
      <c r="AA72" s="9"/>
      <c r="AB72">
        <v>0</v>
      </c>
      <c r="AC72">
        <f t="shared" si="14"/>
        <v>0</v>
      </c>
      <c r="AD72">
        <f t="shared" si="14"/>
        <v>0</v>
      </c>
      <c r="AE72">
        <f t="shared" si="14"/>
        <v>0</v>
      </c>
      <c r="AH72" s="9"/>
    </row>
    <row r="73" spans="1:35" x14ac:dyDescent="0.2">
      <c r="D73" s="3">
        <v>260898</v>
      </c>
      <c r="E73">
        <v>75</v>
      </c>
      <c r="F73" s="16">
        <v>0.39800696456692908</v>
      </c>
      <c r="G73" s="13">
        <v>0.30403309793307104</v>
      </c>
      <c r="I73" s="19"/>
      <c r="K73" s="24"/>
      <c r="P73" s="13">
        <v>0.68500000000000005</v>
      </c>
      <c r="Q73" s="13">
        <v>1.573</v>
      </c>
      <c r="R73" s="13">
        <v>0.46550000000000002</v>
      </c>
      <c r="S73" s="13">
        <v>1.4580000000000002</v>
      </c>
      <c r="T73" s="13">
        <v>0.14949999999999999</v>
      </c>
      <c r="U73">
        <f t="shared" si="15"/>
        <v>25</v>
      </c>
      <c r="V73">
        <f t="shared" si="16"/>
        <v>17.125</v>
      </c>
      <c r="W73">
        <f t="shared" si="17"/>
        <v>39.324999999999996</v>
      </c>
      <c r="X73">
        <f t="shared" si="18"/>
        <v>11.637500000000001</v>
      </c>
      <c r="AA73" s="9"/>
      <c r="AB73">
        <v>0</v>
      </c>
      <c r="AE73"/>
      <c r="AH73" s="9"/>
    </row>
    <row r="74" spans="1:35" x14ac:dyDescent="0.2">
      <c r="D74" s="3">
        <v>260899</v>
      </c>
      <c r="E74">
        <v>100</v>
      </c>
      <c r="F74" s="16">
        <v>0.18005076968503936</v>
      </c>
      <c r="G74" s="13">
        <v>0.24518492531496067</v>
      </c>
      <c r="I74" s="19"/>
      <c r="K74" s="24"/>
      <c r="M74" s="41"/>
      <c r="N74" s="19"/>
      <c r="O74" s="41"/>
      <c r="P74" s="13">
        <v>2.6494999999999997</v>
      </c>
      <c r="Q74" s="13">
        <v>3.12</v>
      </c>
      <c r="R74" s="13">
        <v>0.64249999999999996</v>
      </c>
      <c r="S74" s="13">
        <v>1.8054999999999999</v>
      </c>
      <c r="T74" s="13">
        <v>0.19500000000000001</v>
      </c>
      <c r="U74">
        <f t="shared" si="15"/>
        <v>32.5</v>
      </c>
      <c r="V74">
        <f t="shared" si="16"/>
        <v>86.108749999999986</v>
      </c>
      <c r="W74">
        <f t="shared" si="17"/>
        <v>101.4</v>
      </c>
      <c r="X74">
        <f t="shared" si="18"/>
        <v>20.881249999999998</v>
      </c>
      <c r="AA74" s="9"/>
      <c r="AB74">
        <v>0</v>
      </c>
      <c r="AE74"/>
      <c r="AH74" s="9"/>
    </row>
    <row r="75" spans="1:35" x14ac:dyDescent="0.2">
      <c r="D75" s="3">
        <v>260900</v>
      </c>
      <c r="E75">
        <v>140</v>
      </c>
      <c r="F75" s="16">
        <v>0.15793927165354332</v>
      </c>
      <c r="G75" s="13">
        <v>0.17903995834645664</v>
      </c>
      <c r="I75" s="19"/>
      <c r="K75" s="24"/>
      <c r="M75" s="43">
        <v>86.65744485857013</v>
      </c>
      <c r="N75" s="13">
        <v>6.4864999999999995</v>
      </c>
      <c r="O75" s="43">
        <v>289.5</v>
      </c>
      <c r="P75" s="13">
        <v>6.1364999999999998</v>
      </c>
      <c r="Q75" s="13">
        <v>6.5510000000000002</v>
      </c>
      <c r="R75" s="13">
        <v>0.84250000000000003</v>
      </c>
      <c r="S75" s="13">
        <v>1.6919999999999999</v>
      </c>
      <c r="T75" s="13">
        <v>0.20300000000000001</v>
      </c>
      <c r="U75">
        <f>(0.5*($E75-$E74))</f>
        <v>20</v>
      </c>
      <c r="V75">
        <f t="shared" si="16"/>
        <v>122.72999999999999</v>
      </c>
      <c r="W75">
        <f t="shared" si="17"/>
        <v>131.02000000000001</v>
      </c>
      <c r="X75">
        <f t="shared" si="18"/>
        <v>16.850000000000001</v>
      </c>
      <c r="AA75" s="9"/>
      <c r="AB75">
        <v>0</v>
      </c>
      <c r="AE75"/>
      <c r="AH75" s="9"/>
    </row>
    <row r="76" spans="1:35" x14ac:dyDescent="0.2">
      <c r="A76" s="6">
        <v>38509</v>
      </c>
      <c r="B76" s="2" t="s">
        <v>104</v>
      </c>
      <c r="C76" s="1" t="s">
        <v>48</v>
      </c>
      <c r="D76" s="3">
        <v>286145</v>
      </c>
      <c r="E76">
        <v>2</v>
      </c>
      <c r="F76" s="16">
        <v>0.36210074803149606</v>
      </c>
      <c r="G76" s="13">
        <v>0.15710500196850397</v>
      </c>
      <c r="H76" s="16">
        <v>26.91994899114173</v>
      </c>
      <c r="I76" s="19">
        <v>21.563667246358271</v>
      </c>
      <c r="J76" s="16">
        <v>17.72788338090551</v>
      </c>
      <c r="K76" s="19">
        <v>9.654414406594487</v>
      </c>
      <c r="L76" s="24">
        <v>157</v>
      </c>
      <c r="M76" s="43">
        <v>106.18384266343095</v>
      </c>
      <c r="N76" s="13">
        <v>7.516</v>
      </c>
      <c r="O76" s="43">
        <v>336</v>
      </c>
      <c r="P76" s="13">
        <v>0.26800000000000002</v>
      </c>
      <c r="Q76" s="13">
        <v>0.83600000000000008</v>
      </c>
      <c r="R76" s="13">
        <v>0.35350000000000004</v>
      </c>
      <c r="S76" s="13">
        <v>0.98100000000000009</v>
      </c>
      <c r="T76" s="13">
        <v>6.7500000000000004E-2</v>
      </c>
      <c r="U76">
        <f>($E76)+(0.5*($E77-$E76))</f>
        <v>6</v>
      </c>
      <c r="V76">
        <f t="shared" si="16"/>
        <v>1.6080000000000001</v>
      </c>
      <c r="W76">
        <f t="shared" si="17"/>
        <v>5.016</v>
      </c>
      <c r="X76">
        <f t="shared" si="18"/>
        <v>2.1210000000000004</v>
      </c>
      <c r="Y76" s="9">
        <f>SUM(V76:V85)</f>
        <v>616.57950000000005</v>
      </c>
      <c r="Z76" s="9">
        <f>SUM(W76:W85)</f>
        <v>654.80450000000008</v>
      </c>
      <c r="AA76" s="9">
        <f>SUM(X76:X85)</f>
        <v>102.0265</v>
      </c>
      <c r="AB76">
        <f>($E76)+(0.5*($E77-$E76))</f>
        <v>6</v>
      </c>
      <c r="AC76">
        <f t="shared" ref="AC76:AE82" si="19">($AB76*P76)</f>
        <v>1.6080000000000001</v>
      </c>
      <c r="AD76">
        <f t="shared" si="19"/>
        <v>5.016</v>
      </c>
      <c r="AE76">
        <f t="shared" si="19"/>
        <v>2.1210000000000004</v>
      </c>
      <c r="AF76" s="9">
        <f>SUM(AC76:AC82)</f>
        <v>31.332999999999998</v>
      </c>
      <c r="AG76" s="9">
        <f>SUM(AD76:AD82)</f>
        <v>61.298000000000002</v>
      </c>
      <c r="AH76" s="9">
        <f>SUM(AE76:AE82)</f>
        <v>21.853999999999999</v>
      </c>
    </row>
    <row r="77" spans="1:35" x14ac:dyDescent="0.2">
      <c r="D77" s="3">
        <v>286144</v>
      </c>
      <c r="E77">
        <v>10</v>
      </c>
      <c r="F77" s="16">
        <v>0.16109805708661423</v>
      </c>
      <c r="G77" s="13">
        <v>0.34437078791338571</v>
      </c>
      <c r="K77" s="24"/>
      <c r="P77" s="13">
        <v>0.46500000000000002</v>
      </c>
      <c r="Q77" s="13">
        <v>1.1855</v>
      </c>
      <c r="R77" s="13">
        <v>0.41949999999999998</v>
      </c>
      <c r="S77" s="13">
        <v>1.1135000000000002</v>
      </c>
      <c r="T77" s="13">
        <v>8.1000000000000003E-2</v>
      </c>
      <c r="U77">
        <f>(0.5*($E77-$E76))+(0.5*($E78-$E77))</f>
        <v>9</v>
      </c>
      <c r="V77">
        <f t="shared" si="16"/>
        <v>4.1850000000000005</v>
      </c>
      <c r="W77">
        <f t="shared" si="17"/>
        <v>10.669499999999999</v>
      </c>
      <c r="X77">
        <f t="shared" si="18"/>
        <v>3.7755000000000001</v>
      </c>
      <c r="AA77" s="9"/>
      <c r="AB77">
        <f>(0.5*($E77-$E76))+(0.5*($E78-$E77))</f>
        <v>9</v>
      </c>
      <c r="AC77">
        <f t="shared" si="19"/>
        <v>4.1850000000000005</v>
      </c>
      <c r="AD77">
        <f t="shared" si="19"/>
        <v>10.669499999999999</v>
      </c>
      <c r="AE77">
        <f t="shared" si="19"/>
        <v>3.7755000000000001</v>
      </c>
      <c r="AH77" s="9"/>
    </row>
    <row r="78" spans="1:35" x14ac:dyDescent="0.2">
      <c r="D78" s="3">
        <v>286143</v>
      </c>
      <c r="E78">
        <v>20</v>
      </c>
      <c r="F78" s="16">
        <v>0.3221961141732283</v>
      </c>
      <c r="G78" s="13">
        <v>0.14315615582677177</v>
      </c>
      <c r="K78" s="24"/>
      <c r="M78" s="41"/>
      <c r="N78" s="19"/>
      <c r="O78" s="24"/>
      <c r="P78" s="13">
        <v>0.56000000000000005</v>
      </c>
      <c r="Q78" s="13">
        <v>1.234</v>
      </c>
      <c r="R78" s="13">
        <v>0.435</v>
      </c>
      <c r="S78" s="13">
        <v>1.456</v>
      </c>
      <c r="T78" s="13">
        <v>6.8500000000000005E-2</v>
      </c>
      <c r="U78">
        <f>(0.5*($E78-$E77))+(0.5*($E79-$E78))</f>
        <v>10</v>
      </c>
      <c r="V78">
        <f t="shared" si="16"/>
        <v>5.6000000000000005</v>
      </c>
      <c r="W78">
        <f t="shared" si="17"/>
        <v>12.34</v>
      </c>
      <c r="X78">
        <f t="shared" si="18"/>
        <v>4.3499999999999996</v>
      </c>
      <c r="AA78" s="9"/>
      <c r="AB78">
        <f>(0.5*($E78-$E77))+(0.5*($E79-$E78))</f>
        <v>10</v>
      </c>
      <c r="AC78">
        <f t="shared" si="19"/>
        <v>5.6000000000000005</v>
      </c>
      <c r="AD78">
        <f t="shared" si="19"/>
        <v>12.34</v>
      </c>
      <c r="AE78">
        <f t="shared" si="19"/>
        <v>4.3499999999999996</v>
      </c>
      <c r="AH78" s="9"/>
    </row>
    <row r="79" spans="1:35" x14ac:dyDescent="0.2">
      <c r="D79" s="3">
        <v>286142</v>
      </c>
      <c r="E79">
        <v>30</v>
      </c>
      <c r="F79" s="16">
        <v>0.28429068897637794</v>
      </c>
      <c r="G79" s="13">
        <v>0.116875061023622</v>
      </c>
      <c r="K79" s="24"/>
      <c r="M79" s="41"/>
      <c r="N79" s="19"/>
      <c r="O79" s="41"/>
      <c r="P79" s="13">
        <v>0.77</v>
      </c>
      <c r="Q79" s="13">
        <v>1.4319999999999999</v>
      </c>
      <c r="R79" s="13">
        <v>0.46699999999999997</v>
      </c>
      <c r="S79" s="13">
        <v>1.423</v>
      </c>
      <c r="T79" s="13">
        <v>8.1000000000000003E-2</v>
      </c>
      <c r="U79">
        <f>(0.5*($E79-$E78))+(0.5*($E80-$E79))</f>
        <v>10</v>
      </c>
      <c r="V79">
        <f t="shared" si="16"/>
        <v>7.7</v>
      </c>
      <c r="W79">
        <f t="shared" si="17"/>
        <v>14.32</v>
      </c>
      <c r="X79">
        <f t="shared" si="18"/>
        <v>4.67</v>
      </c>
      <c r="AA79" s="9"/>
      <c r="AB79">
        <f>(0.5*($E78-$E77))+(0.5*($E79-$E78))</f>
        <v>10</v>
      </c>
      <c r="AC79">
        <f t="shared" si="19"/>
        <v>7.7</v>
      </c>
      <c r="AD79">
        <f t="shared" si="19"/>
        <v>14.32</v>
      </c>
      <c r="AE79">
        <f t="shared" si="19"/>
        <v>4.67</v>
      </c>
      <c r="AH79" s="9"/>
      <c r="AI79" s="3"/>
    </row>
    <row r="80" spans="1:35" x14ac:dyDescent="0.2">
      <c r="D80" s="3">
        <v>286141</v>
      </c>
      <c r="E80">
        <v>40</v>
      </c>
      <c r="F80" s="16">
        <v>0.25270283464566923</v>
      </c>
      <c r="G80" s="13">
        <v>0.1324162853543307</v>
      </c>
      <c r="K80" s="24"/>
      <c r="M80" s="52"/>
      <c r="N80" s="52"/>
      <c r="O80" s="52"/>
      <c r="P80" s="13">
        <v>0.81600000000000006</v>
      </c>
      <c r="Q80" s="13">
        <v>1.2635000000000001</v>
      </c>
      <c r="R80" s="13">
        <v>0.46250000000000002</v>
      </c>
      <c r="S80" s="13">
        <v>1.548</v>
      </c>
      <c r="T80" s="13">
        <v>8.3499999999999991E-2</v>
      </c>
      <c r="U80">
        <v>15</v>
      </c>
      <c r="V80">
        <f t="shared" si="16"/>
        <v>12.24</v>
      </c>
      <c r="W80">
        <f t="shared" si="17"/>
        <v>18.952500000000001</v>
      </c>
      <c r="X80">
        <f t="shared" si="18"/>
        <v>6.9375</v>
      </c>
      <c r="AA80" s="9"/>
      <c r="AB80">
        <v>15</v>
      </c>
      <c r="AC80">
        <f t="shared" si="19"/>
        <v>12.24</v>
      </c>
      <c r="AD80">
        <f t="shared" si="19"/>
        <v>18.952500000000001</v>
      </c>
      <c r="AE80">
        <f t="shared" si="19"/>
        <v>6.9375</v>
      </c>
      <c r="AH80" s="9"/>
      <c r="AI80" s="3"/>
    </row>
    <row r="81" spans="1:35" x14ac:dyDescent="0.2">
      <c r="D81" s="3">
        <v>286140</v>
      </c>
      <c r="E81">
        <v>50</v>
      </c>
      <c r="F81" s="16">
        <v>0.3790542519685039</v>
      </c>
      <c r="G81" s="13">
        <v>0.13844956553149612</v>
      </c>
      <c r="K81" s="24"/>
      <c r="P81" s="13"/>
      <c r="Q81" s="13"/>
      <c r="U81">
        <f>(0.5*($E80-$E79))+(0.5*($E81-$E80))</f>
        <v>10</v>
      </c>
      <c r="V81">
        <f t="shared" si="16"/>
        <v>0</v>
      </c>
      <c r="W81">
        <f t="shared" si="17"/>
        <v>0</v>
      </c>
      <c r="X81">
        <f t="shared" si="18"/>
        <v>0</v>
      </c>
      <c r="AA81" s="9"/>
      <c r="AB81">
        <f>(0.5*($E80-$E79))</f>
        <v>5</v>
      </c>
      <c r="AC81">
        <f t="shared" si="19"/>
        <v>0</v>
      </c>
      <c r="AD81">
        <f t="shared" si="19"/>
        <v>0</v>
      </c>
      <c r="AE81">
        <f t="shared" si="19"/>
        <v>0</v>
      </c>
      <c r="AH81" s="9"/>
      <c r="AI81" s="3"/>
    </row>
    <row r="82" spans="1:35" x14ac:dyDescent="0.2">
      <c r="D82" s="3">
        <v>286139</v>
      </c>
      <c r="E82">
        <v>60</v>
      </c>
      <c r="F82" s="16">
        <v>0.18320955511811027</v>
      </c>
      <c r="G82" s="13">
        <v>0.21394453738188979</v>
      </c>
      <c r="K82" s="24"/>
      <c r="M82" s="41"/>
      <c r="N82" s="19"/>
      <c r="O82" s="24"/>
      <c r="P82" s="13">
        <v>2.0205000000000002</v>
      </c>
      <c r="Q82" s="13">
        <v>2.6890000000000001</v>
      </c>
      <c r="R82" s="13">
        <v>0.57850000000000001</v>
      </c>
      <c r="S82" s="13">
        <v>1.5979999999999999</v>
      </c>
      <c r="T82" s="13">
        <v>0.14449999999999999</v>
      </c>
      <c r="U82">
        <v>25</v>
      </c>
      <c r="V82">
        <f t="shared" si="16"/>
        <v>50.512500000000003</v>
      </c>
      <c r="W82">
        <f t="shared" si="17"/>
        <v>67.224999999999994</v>
      </c>
      <c r="X82">
        <f t="shared" si="18"/>
        <v>14.4625</v>
      </c>
      <c r="AA82" s="9"/>
      <c r="AB82">
        <v>0</v>
      </c>
      <c r="AC82">
        <f t="shared" si="19"/>
        <v>0</v>
      </c>
      <c r="AD82">
        <f t="shared" si="19"/>
        <v>0</v>
      </c>
      <c r="AE82">
        <f t="shared" si="19"/>
        <v>0</v>
      </c>
      <c r="AH82" s="9"/>
      <c r="AI82" s="3"/>
    </row>
    <row r="83" spans="1:35" x14ac:dyDescent="0.2">
      <c r="D83" s="3">
        <v>286138</v>
      </c>
      <c r="E83">
        <v>80</v>
      </c>
      <c r="F83" s="16">
        <v>0.10108113385826772</v>
      </c>
      <c r="G83" s="13">
        <v>0.15566494614173226</v>
      </c>
      <c r="K83" s="24"/>
      <c r="M83" s="41"/>
      <c r="N83" s="19"/>
      <c r="O83" s="24"/>
      <c r="P83" s="13">
        <v>3.3609999999999998</v>
      </c>
      <c r="Q83" s="13">
        <v>3.1524999999999999</v>
      </c>
      <c r="R83" s="13">
        <v>0.63700000000000001</v>
      </c>
      <c r="S83" s="13">
        <v>2.1180000000000003</v>
      </c>
      <c r="T83" s="13">
        <v>0.19350000000000001</v>
      </c>
      <c r="U83">
        <f>(0.5*($E83-$E81))+(0.5*($E84-$E83))</f>
        <v>25</v>
      </c>
      <c r="V83">
        <f t="shared" si="16"/>
        <v>84.024999999999991</v>
      </c>
      <c r="W83">
        <f t="shared" si="17"/>
        <v>78.8125</v>
      </c>
      <c r="X83">
        <f t="shared" si="18"/>
        <v>15.925000000000001</v>
      </c>
      <c r="AA83" s="9"/>
      <c r="AB83">
        <v>0</v>
      </c>
      <c r="AE83"/>
      <c r="AH83" s="9"/>
    </row>
    <row r="84" spans="1:35" x14ac:dyDescent="0.2">
      <c r="D84" s="3">
        <v>286137</v>
      </c>
      <c r="E84">
        <v>100</v>
      </c>
      <c r="F84" s="16">
        <v>5.0540566929133862E-2</v>
      </c>
      <c r="G84" s="13">
        <v>9.7890760570866153E-2</v>
      </c>
      <c r="K84" s="24"/>
      <c r="M84" s="42"/>
      <c r="N84" s="19"/>
      <c r="O84" s="24"/>
      <c r="P84" s="13">
        <v>5.3070000000000004</v>
      </c>
      <c r="Q84" s="13">
        <v>5.2635000000000005</v>
      </c>
      <c r="R84" s="13">
        <v>0.77100000000000002</v>
      </c>
      <c r="S84" s="13">
        <v>1.6240000000000001</v>
      </c>
      <c r="T84" s="13">
        <v>0.17799999999999999</v>
      </c>
      <c r="U84">
        <f>(0.5*($E84-$E83))+(0.5*($E85-$E84))</f>
        <v>32</v>
      </c>
      <c r="V84">
        <f t="shared" si="16"/>
        <v>169.82400000000001</v>
      </c>
      <c r="W84">
        <f t="shared" si="17"/>
        <v>168.43200000000002</v>
      </c>
      <c r="X84">
        <f t="shared" si="18"/>
        <v>24.672000000000001</v>
      </c>
      <c r="AA84" s="9"/>
      <c r="AB84">
        <v>0</v>
      </c>
      <c r="AE84"/>
      <c r="AH84" s="9"/>
    </row>
    <row r="85" spans="1:35" x14ac:dyDescent="0.2">
      <c r="D85" s="3">
        <v>286136</v>
      </c>
      <c r="E85">
        <v>144</v>
      </c>
      <c r="F85" s="16">
        <v>5.0540566929133862E-2</v>
      </c>
      <c r="G85" s="13">
        <v>9.7890760570866153E-2</v>
      </c>
      <c r="I85" s="19"/>
      <c r="K85" s="24"/>
      <c r="M85" s="43">
        <v>72.522440550112236</v>
      </c>
      <c r="N85" s="13">
        <v>5.1285000000000007</v>
      </c>
      <c r="O85" s="43">
        <v>229</v>
      </c>
      <c r="P85" s="13">
        <v>12.7675</v>
      </c>
      <c r="Q85" s="13">
        <v>12.6835</v>
      </c>
      <c r="R85" s="13">
        <v>1.1415</v>
      </c>
      <c r="S85" s="13">
        <v>0.70950000000000002</v>
      </c>
      <c r="T85" s="13">
        <v>0.1825</v>
      </c>
      <c r="U85">
        <f>(0.5*($E85-$E84))</f>
        <v>22</v>
      </c>
      <c r="V85">
        <f t="shared" si="16"/>
        <v>280.88499999999999</v>
      </c>
      <c r="W85">
        <f t="shared" si="17"/>
        <v>279.03700000000003</v>
      </c>
      <c r="X85">
        <f t="shared" si="18"/>
        <v>25.113</v>
      </c>
      <c r="AA85" s="9"/>
      <c r="AB85">
        <v>0</v>
      </c>
      <c r="AE85"/>
      <c r="AH85" s="9"/>
    </row>
    <row r="86" spans="1:35" x14ac:dyDescent="0.2">
      <c r="A86" s="6">
        <v>38520</v>
      </c>
      <c r="B86" s="2" t="s">
        <v>112</v>
      </c>
      <c r="C86" s="1" t="s">
        <v>48</v>
      </c>
      <c r="D86" s="3">
        <v>282484</v>
      </c>
      <c r="E86">
        <v>2</v>
      </c>
      <c r="F86" s="16">
        <v>0.54345290322580653</v>
      </c>
      <c r="G86" s="13">
        <v>0.29157429677419344</v>
      </c>
      <c r="H86" s="16">
        <v>29.532043709677421</v>
      </c>
      <c r="I86" s="19">
        <v>31.544926090322583</v>
      </c>
      <c r="J86" s="16">
        <v>18.879081290322581</v>
      </c>
      <c r="K86" s="19">
        <v>11.903390709677421</v>
      </c>
      <c r="L86" s="24">
        <v>168</v>
      </c>
      <c r="M86" s="43">
        <v>95.880591238475688</v>
      </c>
      <c r="N86" s="13">
        <v>6.76</v>
      </c>
      <c r="O86" s="43">
        <v>302</v>
      </c>
      <c r="P86" s="13">
        <v>1.95E-2</v>
      </c>
      <c r="Q86" s="13">
        <v>0.71150000000000002</v>
      </c>
      <c r="R86" s="13">
        <v>0.35050000000000003</v>
      </c>
      <c r="S86" s="13">
        <v>0.64600000000000002</v>
      </c>
      <c r="T86" s="13">
        <v>5.3499999999999999E-2</v>
      </c>
      <c r="U86">
        <f>($E86)+(0.5*($E87-$E86))</f>
        <v>6</v>
      </c>
      <c r="V86">
        <f t="shared" si="16"/>
        <v>0.11699999999999999</v>
      </c>
      <c r="W86">
        <f t="shared" si="17"/>
        <v>4.2690000000000001</v>
      </c>
      <c r="X86">
        <f t="shared" si="18"/>
        <v>2.1030000000000002</v>
      </c>
      <c r="Y86" s="9">
        <f>SUM(V86:V95)</f>
        <v>638.31700000000001</v>
      </c>
      <c r="Z86" s="9">
        <f>SUM(W86:W95)</f>
        <v>697.21399999999994</v>
      </c>
      <c r="AA86" s="9">
        <f>SUM(X86:X95)</f>
        <v>102.123</v>
      </c>
      <c r="AB86">
        <f>($E86)+(0.5*($E87-$E86))</f>
        <v>6</v>
      </c>
      <c r="AC86">
        <f t="shared" ref="AC86:AE92" si="20">($AB86*P86)</f>
        <v>0.11699999999999999</v>
      </c>
      <c r="AD86">
        <f t="shared" si="20"/>
        <v>4.2690000000000001</v>
      </c>
      <c r="AE86">
        <f t="shared" si="20"/>
        <v>2.1030000000000002</v>
      </c>
      <c r="AF86" s="9">
        <f>SUM(AC86:AC92)</f>
        <v>16.3765</v>
      </c>
      <c r="AG86" s="9">
        <f>SUM(AD86:AD92)</f>
        <v>63.935500000000005</v>
      </c>
      <c r="AH86" s="9">
        <f>SUM(AE86:AE92)</f>
        <v>19.300999999999998</v>
      </c>
    </row>
    <row r="87" spans="1:35" x14ac:dyDescent="0.2">
      <c r="D87" s="3">
        <v>282483</v>
      </c>
      <c r="E87">
        <v>10</v>
      </c>
      <c r="F87" s="16">
        <v>0.50210322580645173</v>
      </c>
      <c r="G87" s="13">
        <v>0.25967597419354843</v>
      </c>
      <c r="I87" s="19"/>
      <c r="K87" s="16"/>
      <c r="P87" s="13">
        <v>2.5500000000000002E-2</v>
      </c>
      <c r="Q87" s="13">
        <v>1.3234999999999999</v>
      </c>
      <c r="R87" s="13">
        <v>0.32950000000000002</v>
      </c>
      <c r="S87" s="13">
        <v>0.86399999999999999</v>
      </c>
      <c r="T87" s="13">
        <v>6.5000000000000002E-2</v>
      </c>
      <c r="U87">
        <f>($E87)+(0.5*($E88-$E87))</f>
        <v>15</v>
      </c>
      <c r="V87">
        <f t="shared" si="16"/>
        <v>0.38250000000000001</v>
      </c>
      <c r="W87">
        <f t="shared" si="17"/>
        <v>19.852499999999999</v>
      </c>
      <c r="X87">
        <f t="shared" si="18"/>
        <v>4.9424999999999999</v>
      </c>
      <c r="AA87" s="9"/>
      <c r="AB87">
        <f>(0.5*($E87-$E86))+(0.5*($E88-$E87))</f>
        <v>9</v>
      </c>
      <c r="AC87">
        <f t="shared" si="20"/>
        <v>0.22950000000000001</v>
      </c>
      <c r="AD87">
        <f t="shared" si="20"/>
        <v>11.911499999999998</v>
      </c>
      <c r="AE87">
        <f t="shared" si="20"/>
        <v>2.9655</v>
      </c>
      <c r="AH87" s="9"/>
    </row>
    <row r="88" spans="1:35" x14ac:dyDescent="0.2">
      <c r="D88" s="3">
        <v>282482</v>
      </c>
      <c r="E88">
        <v>20</v>
      </c>
      <c r="F88" s="16">
        <v>0.47847483870967744</v>
      </c>
      <c r="G88" s="13">
        <v>0.27597956129032269</v>
      </c>
      <c r="P88" s="13">
        <v>1.3500000000000002E-2</v>
      </c>
      <c r="Q88" s="13">
        <v>1.5285000000000002</v>
      </c>
      <c r="R88" s="13">
        <v>0.34550000000000003</v>
      </c>
      <c r="S88" s="13">
        <v>0.52900000000000003</v>
      </c>
      <c r="T88" s="13">
        <v>4.9000000000000002E-2</v>
      </c>
      <c r="U88">
        <f t="shared" ref="U88:U94" si="21">(0.5*($E88-$E87))+(0.5*($E89-$E88))</f>
        <v>10</v>
      </c>
      <c r="V88">
        <f t="shared" si="16"/>
        <v>0.13500000000000001</v>
      </c>
      <c r="W88">
        <f t="shared" si="17"/>
        <v>15.285000000000002</v>
      </c>
      <c r="X88">
        <f t="shared" si="18"/>
        <v>3.4550000000000001</v>
      </c>
      <c r="AA88" s="9"/>
      <c r="AB88">
        <f>(0.5*($E88-$E87))+(0.5*($E89-$E88))</f>
        <v>10</v>
      </c>
      <c r="AC88">
        <f t="shared" si="20"/>
        <v>0.13500000000000001</v>
      </c>
      <c r="AD88">
        <f t="shared" si="20"/>
        <v>15.285000000000002</v>
      </c>
      <c r="AE88">
        <f t="shared" si="20"/>
        <v>3.4550000000000001</v>
      </c>
      <c r="AH88" s="9"/>
    </row>
    <row r="89" spans="1:35" x14ac:dyDescent="0.2">
      <c r="D89" s="3">
        <v>282481</v>
      </c>
      <c r="E89">
        <v>30</v>
      </c>
      <c r="F89" s="16">
        <v>0.48438193548387098</v>
      </c>
      <c r="G89" s="13">
        <v>0.26274766451612908</v>
      </c>
      <c r="I89" s="19"/>
      <c r="P89" s="13">
        <v>5.1000000000000004E-2</v>
      </c>
      <c r="Q89" s="13">
        <v>0.83950000000000002</v>
      </c>
      <c r="R89" s="13">
        <v>0.36049999999999999</v>
      </c>
      <c r="S89" s="13">
        <v>0.81349999999999989</v>
      </c>
      <c r="T89" s="13">
        <v>7.0500000000000007E-2</v>
      </c>
      <c r="U89">
        <f t="shared" si="21"/>
        <v>10</v>
      </c>
      <c r="V89">
        <f t="shared" si="16"/>
        <v>0.51</v>
      </c>
      <c r="W89">
        <f t="shared" si="17"/>
        <v>8.3949999999999996</v>
      </c>
      <c r="X89">
        <f t="shared" si="18"/>
        <v>3.605</v>
      </c>
      <c r="AA89" s="9"/>
      <c r="AB89">
        <f>(0.5*($E89-$E88))+(0.5*($E90-$E89))</f>
        <v>10</v>
      </c>
      <c r="AC89">
        <f t="shared" si="20"/>
        <v>0.51</v>
      </c>
      <c r="AD89">
        <f t="shared" si="20"/>
        <v>8.3949999999999996</v>
      </c>
      <c r="AE89">
        <f t="shared" si="20"/>
        <v>3.605</v>
      </c>
      <c r="AH89" s="9"/>
    </row>
    <row r="90" spans="1:35" x14ac:dyDescent="0.2">
      <c r="D90" s="3">
        <v>282480</v>
      </c>
      <c r="E90">
        <v>40</v>
      </c>
      <c r="F90" s="16">
        <v>0.25991225806451612</v>
      </c>
      <c r="G90" s="13">
        <v>0.18690054193548389</v>
      </c>
      <c r="I90" s="19"/>
      <c r="M90" s="43">
        <v>95.76583345869517</v>
      </c>
      <c r="N90" s="13">
        <v>7.306</v>
      </c>
      <c r="O90" s="43">
        <v>326.5</v>
      </c>
      <c r="P90" s="13">
        <v>0.58599999999999997</v>
      </c>
      <c r="Q90" s="13">
        <v>1.2475000000000001</v>
      </c>
      <c r="R90" s="13">
        <v>0.439</v>
      </c>
      <c r="S90" s="13">
        <v>1.2469999999999999</v>
      </c>
      <c r="T90" s="13">
        <v>9.5500000000000002E-2</v>
      </c>
      <c r="U90">
        <f t="shared" si="21"/>
        <v>10</v>
      </c>
      <c r="V90">
        <f t="shared" si="16"/>
        <v>5.8599999999999994</v>
      </c>
      <c r="W90">
        <f t="shared" si="17"/>
        <v>12.475000000000001</v>
      </c>
      <c r="X90">
        <f t="shared" si="18"/>
        <v>4.3899999999999997</v>
      </c>
      <c r="AA90" s="9"/>
      <c r="AB90">
        <f>(0.5*($E90-$E89))+(0.5*($E91-$E90))</f>
        <v>10</v>
      </c>
      <c r="AC90">
        <f t="shared" si="20"/>
        <v>5.8599999999999994</v>
      </c>
      <c r="AD90">
        <f t="shared" si="20"/>
        <v>12.475000000000001</v>
      </c>
      <c r="AE90">
        <f t="shared" si="20"/>
        <v>4.3899999999999997</v>
      </c>
      <c r="AH90" s="9"/>
    </row>
    <row r="91" spans="1:35" x14ac:dyDescent="0.2">
      <c r="D91" s="3">
        <v>282479</v>
      </c>
      <c r="E91">
        <v>50</v>
      </c>
      <c r="F91" s="16">
        <v>0.23628387096774192</v>
      </c>
      <c r="G91" s="13">
        <v>0.21785372903225808</v>
      </c>
      <c r="I91" s="19"/>
      <c r="M91" s="52"/>
      <c r="N91" s="52"/>
      <c r="O91" s="52"/>
      <c r="P91" s="13">
        <v>1.905</v>
      </c>
      <c r="Q91" s="13">
        <v>2.3199999999999998</v>
      </c>
      <c r="R91" s="13">
        <v>0.55649999999999999</v>
      </c>
      <c r="S91" s="13">
        <v>1.6074999999999999</v>
      </c>
      <c r="T91" s="13">
        <v>0.151</v>
      </c>
      <c r="U91">
        <f t="shared" si="21"/>
        <v>10</v>
      </c>
      <c r="V91">
        <f t="shared" si="16"/>
        <v>19.05</v>
      </c>
      <c r="W91">
        <f t="shared" si="17"/>
        <v>23.2</v>
      </c>
      <c r="X91">
        <f t="shared" si="18"/>
        <v>5.5649999999999995</v>
      </c>
      <c r="AA91" s="9"/>
      <c r="AB91">
        <f>(0.5*($E91-$E90))</f>
        <v>5</v>
      </c>
      <c r="AC91">
        <f t="shared" si="20"/>
        <v>9.5250000000000004</v>
      </c>
      <c r="AD91">
        <f t="shared" si="20"/>
        <v>11.6</v>
      </c>
      <c r="AE91">
        <f t="shared" si="20"/>
        <v>2.7824999999999998</v>
      </c>
      <c r="AH91" s="9"/>
    </row>
    <row r="92" spans="1:35" x14ac:dyDescent="0.2">
      <c r="D92" s="3">
        <v>282478</v>
      </c>
      <c r="E92">
        <v>60</v>
      </c>
      <c r="F92" s="16">
        <v>0.31898322580645166</v>
      </c>
      <c r="G92" s="13">
        <v>0.22305197419354827</v>
      </c>
      <c r="I92" s="19"/>
      <c r="M92" s="52"/>
      <c r="N92" s="52"/>
      <c r="O92" s="52"/>
      <c r="P92" s="13">
        <v>0.77950000000000008</v>
      </c>
      <c r="Q92" s="13">
        <v>1.252</v>
      </c>
      <c r="R92" s="13">
        <v>0.42300000000000004</v>
      </c>
      <c r="S92" s="13">
        <v>1.3875</v>
      </c>
      <c r="T92" s="13">
        <v>9.6000000000000002E-2</v>
      </c>
      <c r="U92">
        <f t="shared" si="21"/>
        <v>15</v>
      </c>
      <c r="V92">
        <f t="shared" si="16"/>
        <v>11.692500000000001</v>
      </c>
      <c r="W92">
        <f t="shared" si="17"/>
        <v>18.78</v>
      </c>
      <c r="X92">
        <f t="shared" si="18"/>
        <v>6.3450000000000006</v>
      </c>
      <c r="AA92" s="9"/>
      <c r="AB92">
        <v>0</v>
      </c>
      <c r="AC92">
        <f t="shared" si="20"/>
        <v>0</v>
      </c>
      <c r="AD92">
        <f t="shared" si="20"/>
        <v>0</v>
      </c>
      <c r="AE92">
        <f t="shared" si="20"/>
        <v>0</v>
      </c>
      <c r="AH92" s="9"/>
    </row>
    <row r="93" spans="1:35" x14ac:dyDescent="0.2">
      <c r="D93" s="3">
        <v>282477</v>
      </c>
      <c r="E93">
        <v>80</v>
      </c>
      <c r="F93" s="16">
        <v>7.7674709677419337E-2</v>
      </c>
      <c r="G93" s="13">
        <v>0.18196145032258071</v>
      </c>
      <c r="I93" s="19"/>
      <c r="M93" s="52"/>
      <c r="N93" s="52"/>
      <c r="O93" s="52"/>
      <c r="P93" s="13">
        <v>3.9510000000000001</v>
      </c>
      <c r="Q93" s="13">
        <v>4.6040000000000001</v>
      </c>
      <c r="R93" s="13">
        <v>0.72799999999999998</v>
      </c>
      <c r="S93" s="13">
        <v>2.5695000000000001</v>
      </c>
      <c r="T93" s="13">
        <v>0.23899999999999999</v>
      </c>
      <c r="U93">
        <f t="shared" si="21"/>
        <v>20</v>
      </c>
      <c r="V93">
        <f t="shared" si="16"/>
        <v>79.02</v>
      </c>
      <c r="W93">
        <f t="shared" si="17"/>
        <v>92.08</v>
      </c>
      <c r="X93">
        <f t="shared" si="18"/>
        <v>14.559999999999999</v>
      </c>
      <c r="AA93" s="9"/>
      <c r="AB93">
        <v>0</v>
      </c>
      <c r="AE93"/>
      <c r="AH93" s="9"/>
    </row>
    <row r="94" spans="1:35" x14ac:dyDescent="0.2">
      <c r="D94" s="3">
        <v>282476</v>
      </c>
      <c r="E94">
        <v>100</v>
      </c>
      <c r="F94" s="16">
        <v>0.12664354838709677</v>
      </c>
      <c r="G94" s="13">
        <v>0.29421829161290325</v>
      </c>
      <c r="I94" s="19"/>
      <c r="P94" s="13">
        <v>6.9850000000000003</v>
      </c>
      <c r="Q94" s="13">
        <v>6.4615</v>
      </c>
      <c r="R94" s="13">
        <v>0.88450000000000006</v>
      </c>
      <c r="S94" s="13">
        <v>0.99899999999999989</v>
      </c>
      <c r="T94" s="13">
        <v>0.189</v>
      </c>
      <c r="U94">
        <f t="shared" si="21"/>
        <v>35</v>
      </c>
      <c r="V94">
        <f t="shared" si="16"/>
        <v>244.47500000000002</v>
      </c>
      <c r="W94">
        <f t="shared" si="17"/>
        <v>226.1525</v>
      </c>
      <c r="X94">
        <f t="shared" si="18"/>
        <v>30.957500000000003</v>
      </c>
      <c r="AA94" s="9"/>
      <c r="AB94">
        <v>0</v>
      </c>
      <c r="AE94"/>
      <c r="AH94" s="9"/>
    </row>
    <row r="95" spans="1:35" x14ac:dyDescent="0.2">
      <c r="D95" s="3">
        <v>282475</v>
      </c>
      <c r="E95">
        <v>150</v>
      </c>
      <c r="F95" s="16">
        <v>3.0394451612903231E-2</v>
      </c>
      <c r="G95" s="13">
        <v>0.13711274838709675</v>
      </c>
      <c r="I95" s="19"/>
      <c r="M95" s="43">
        <v>78.602012831777955</v>
      </c>
      <c r="N95" s="13">
        <v>5.2565</v>
      </c>
      <c r="O95" s="43">
        <v>235</v>
      </c>
      <c r="P95" s="13">
        <v>11.083</v>
      </c>
      <c r="Q95" s="13">
        <v>11.068999999999999</v>
      </c>
      <c r="R95" s="13">
        <v>1.048</v>
      </c>
      <c r="S95" s="13">
        <v>0.63050000000000006</v>
      </c>
      <c r="T95" s="13">
        <v>0.1235</v>
      </c>
      <c r="U95">
        <f>(0.5*($E95-$E94))</f>
        <v>25</v>
      </c>
      <c r="V95">
        <f t="shared" si="16"/>
        <v>277.07499999999999</v>
      </c>
      <c r="W95">
        <f t="shared" si="17"/>
        <v>276.72499999999997</v>
      </c>
      <c r="X95">
        <f t="shared" si="18"/>
        <v>26.200000000000003</v>
      </c>
      <c r="AA95" s="9"/>
      <c r="AB95">
        <v>0</v>
      </c>
      <c r="AE95"/>
      <c r="AH95" s="9"/>
    </row>
    <row r="96" spans="1:35" x14ac:dyDescent="0.2">
      <c r="A96" s="6">
        <v>38534</v>
      </c>
      <c r="B96" s="2" t="s">
        <v>113</v>
      </c>
      <c r="C96" s="1" t="s">
        <v>68</v>
      </c>
      <c r="D96" s="3">
        <v>273910</v>
      </c>
      <c r="E96">
        <v>1</v>
      </c>
      <c r="F96" s="16">
        <v>0.37805419354838699</v>
      </c>
      <c r="G96" s="13">
        <v>0.14200660645161295</v>
      </c>
      <c r="H96" s="16">
        <v>35.900417903225801</v>
      </c>
      <c r="I96" s="19">
        <v>31.128278096774199</v>
      </c>
      <c r="J96" s="16">
        <v>27.462092903225805</v>
      </c>
      <c r="K96" s="19">
        <v>16.761387096774193</v>
      </c>
      <c r="L96" s="24">
        <v>182</v>
      </c>
      <c r="M96" s="44">
        <v>104.02712349377892</v>
      </c>
      <c r="N96" s="44">
        <v>6.4463333333333344</v>
      </c>
      <c r="O96" s="44">
        <v>288</v>
      </c>
      <c r="P96" s="13">
        <v>8.0000000000000002E-3</v>
      </c>
      <c r="Q96" s="13">
        <v>6.9500000000000006E-2</v>
      </c>
      <c r="R96" s="13">
        <v>0.30199999999999999</v>
      </c>
      <c r="U96">
        <f>($E97)+(0.5*($E98-$E97))</f>
        <v>7.5</v>
      </c>
      <c r="V96">
        <f t="shared" si="16"/>
        <v>0.06</v>
      </c>
      <c r="W96">
        <f t="shared" si="17"/>
        <v>0.52124999999999999</v>
      </c>
      <c r="X96">
        <f t="shared" si="18"/>
        <v>2.2650000000000001</v>
      </c>
      <c r="Y96" s="9">
        <f>SUM(V96:V105)</f>
        <v>940.19749999999999</v>
      </c>
      <c r="Z96" s="9">
        <f>SUM(W96:W105)</f>
        <v>807.69124999999997</v>
      </c>
      <c r="AA96" s="9">
        <f>SUM(X96:X105)</f>
        <v>130.49124999999998</v>
      </c>
      <c r="AB96">
        <f>($E97)+(0.5*($E98-$E97))</f>
        <v>7.5</v>
      </c>
      <c r="AC96">
        <f t="shared" ref="AC96:AE102" si="22">($AB96*P96)</f>
        <v>0.06</v>
      </c>
      <c r="AD96">
        <f t="shared" si="22"/>
        <v>0.52124999999999999</v>
      </c>
      <c r="AE96">
        <f t="shared" si="22"/>
        <v>2.2650000000000001</v>
      </c>
      <c r="AF96" s="9">
        <f>SUM(AC96:AC102)</f>
        <v>9.0299999999999994</v>
      </c>
      <c r="AG96" s="9">
        <f>SUM(AD96:AD102)</f>
        <v>14.13875</v>
      </c>
      <c r="AH96" s="9">
        <f>SUM(AE96:AE102)</f>
        <v>19.151250000000001</v>
      </c>
    </row>
    <row r="97" spans="1:34" x14ac:dyDescent="0.2">
      <c r="D97" s="3">
        <v>273909</v>
      </c>
      <c r="E97">
        <v>5</v>
      </c>
      <c r="F97" s="16">
        <v>0.38986838709677407</v>
      </c>
      <c r="G97" s="13">
        <v>0.16681641290322602</v>
      </c>
      <c r="I97" s="19"/>
      <c r="M97" s="44"/>
      <c r="N97" s="44"/>
      <c r="O97" s="44"/>
      <c r="P97" s="13">
        <v>0.01</v>
      </c>
      <c r="Q97" s="13">
        <v>1.7000000000000001E-2</v>
      </c>
      <c r="R97" s="13">
        <v>0.31950000000000001</v>
      </c>
      <c r="U97">
        <f t="shared" ref="U97:U103" si="23">(0.5*($E98-$E97))+(0.5*($E99-$E98))</f>
        <v>7.5</v>
      </c>
      <c r="V97">
        <f t="shared" si="16"/>
        <v>7.4999999999999997E-2</v>
      </c>
      <c r="W97">
        <f t="shared" si="17"/>
        <v>0.1275</v>
      </c>
      <c r="X97">
        <f t="shared" si="18"/>
        <v>2.3962500000000002</v>
      </c>
      <c r="AA97" s="9"/>
      <c r="AB97">
        <f>(0.5*($E98-$E97))+(0.5*($E99-$E98))</f>
        <v>7.5</v>
      </c>
      <c r="AC97">
        <f t="shared" si="22"/>
        <v>7.4999999999999997E-2</v>
      </c>
      <c r="AD97">
        <f t="shared" si="22"/>
        <v>0.1275</v>
      </c>
      <c r="AE97">
        <f t="shared" si="22"/>
        <v>2.3962500000000002</v>
      </c>
      <c r="AH97" s="9"/>
    </row>
    <row r="98" spans="1:34" x14ac:dyDescent="0.2">
      <c r="D98" s="3">
        <v>273908</v>
      </c>
      <c r="E98">
        <v>10</v>
      </c>
      <c r="F98" s="16">
        <v>0.46075354838709681</v>
      </c>
      <c r="G98" s="13">
        <v>0.19115365161290321</v>
      </c>
      <c r="M98" s="44"/>
      <c r="N98" s="44"/>
      <c r="O98" s="44"/>
      <c r="P98" s="13">
        <v>1.7500000000000002E-2</v>
      </c>
      <c r="Q98" s="13">
        <v>4.3999999999999997E-2</v>
      </c>
      <c r="R98" s="13">
        <v>0.32300000000000001</v>
      </c>
      <c r="U98">
        <f t="shared" si="23"/>
        <v>10</v>
      </c>
      <c r="V98">
        <f t="shared" si="16"/>
        <v>0.17500000000000002</v>
      </c>
      <c r="W98">
        <f t="shared" si="17"/>
        <v>0.43999999999999995</v>
      </c>
      <c r="X98">
        <f t="shared" si="18"/>
        <v>3.23</v>
      </c>
      <c r="AA98" s="9"/>
      <c r="AB98">
        <f>(0.5*($E99-$E98))+(0.5*($E100-$E99))</f>
        <v>10</v>
      </c>
      <c r="AC98">
        <f t="shared" si="22"/>
        <v>0.17500000000000002</v>
      </c>
      <c r="AD98">
        <f t="shared" si="22"/>
        <v>0.43999999999999995</v>
      </c>
      <c r="AE98">
        <f t="shared" si="22"/>
        <v>3.23</v>
      </c>
      <c r="AH98" s="9"/>
    </row>
    <row r="99" spans="1:34" x14ac:dyDescent="0.2">
      <c r="D99" s="3">
        <v>273907</v>
      </c>
      <c r="E99">
        <v>20</v>
      </c>
      <c r="F99" s="16">
        <v>0.62024516129032259</v>
      </c>
      <c r="G99" s="13">
        <v>0.29535483870967749</v>
      </c>
      <c r="I99" s="19"/>
      <c r="K99" s="19"/>
      <c r="P99" s="13">
        <v>3.5000000000000001E-3</v>
      </c>
      <c r="Q99" s="13">
        <v>0</v>
      </c>
      <c r="R99" s="13">
        <v>0.374</v>
      </c>
      <c r="U99">
        <f t="shared" si="23"/>
        <v>10</v>
      </c>
      <c r="V99">
        <f t="shared" si="16"/>
        <v>3.5000000000000003E-2</v>
      </c>
      <c r="W99">
        <f t="shared" si="17"/>
        <v>0</v>
      </c>
      <c r="X99">
        <f t="shared" si="18"/>
        <v>3.74</v>
      </c>
      <c r="AA99" s="9"/>
      <c r="AB99">
        <f>(0.5*($E100-$E99))+(0.5*($E101-$E100))</f>
        <v>10</v>
      </c>
      <c r="AC99">
        <f t="shared" si="22"/>
        <v>3.5000000000000003E-2</v>
      </c>
      <c r="AD99">
        <f t="shared" si="22"/>
        <v>0</v>
      </c>
      <c r="AE99">
        <f t="shared" si="22"/>
        <v>3.74</v>
      </c>
      <c r="AH99" s="9"/>
    </row>
    <row r="100" spans="1:34" x14ac:dyDescent="0.2">
      <c r="D100" s="3">
        <v>273906</v>
      </c>
      <c r="E100">
        <v>30</v>
      </c>
      <c r="F100" s="16">
        <v>0.75020129032258054</v>
      </c>
      <c r="G100" s="13">
        <v>0.45839070967741935</v>
      </c>
      <c r="I100" s="19"/>
      <c r="K100" s="24"/>
      <c r="M100" s="44"/>
      <c r="N100" s="44"/>
      <c r="O100" s="44"/>
      <c r="P100" s="13">
        <v>0.38350000000000001</v>
      </c>
      <c r="Q100" s="13">
        <v>0.66149999999999998</v>
      </c>
      <c r="R100" s="13">
        <v>0.46599999999999997</v>
      </c>
      <c r="U100">
        <f t="shared" si="23"/>
        <v>10</v>
      </c>
      <c r="V100">
        <f t="shared" si="16"/>
        <v>3.835</v>
      </c>
      <c r="W100">
        <f t="shared" si="17"/>
        <v>6.6150000000000002</v>
      </c>
      <c r="X100">
        <f t="shared" si="18"/>
        <v>4.66</v>
      </c>
      <c r="AA100" s="9"/>
      <c r="AB100">
        <f>(0.5*($E101-$E100))+(0.5*($E102-$E101))</f>
        <v>10</v>
      </c>
      <c r="AC100">
        <f t="shared" si="22"/>
        <v>3.835</v>
      </c>
      <c r="AD100">
        <f t="shared" si="22"/>
        <v>6.6150000000000002</v>
      </c>
      <c r="AE100">
        <f t="shared" si="22"/>
        <v>4.66</v>
      </c>
      <c r="AH100" s="9"/>
    </row>
    <row r="101" spans="1:34" x14ac:dyDescent="0.2">
      <c r="D101" s="3">
        <v>273905</v>
      </c>
      <c r="E101">
        <v>40</v>
      </c>
      <c r="F101" s="16">
        <v>0.53163870967741933</v>
      </c>
      <c r="G101" s="13">
        <v>0.48650849032258053</v>
      </c>
      <c r="I101" s="19"/>
      <c r="K101" s="24"/>
      <c r="M101" s="44">
        <v>98.847640069509396</v>
      </c>
      <c r="N101" s="44">
        <v>7.2076666666666673</v>
      </c>
      <c r="O101" s="44">
        <v>322</v>
      </c>
      <c r="P101" s="13">
        <v>0.97</v>
      </c>
      <c r="Q101" s="13">
        <v>1.2869999999999999</v>
      </c>
      <c r="R101" s="13">
        <v>0.57199999999999995</v>
      </c>
      <c r="U101">
        <f t="shared" si="23"/>
        <v>20</v>
      </c>
      <c r="V101">
        <f t="shared" si="16"/>
        <v>19.399999999999999</v>
      </c>
      <c r="W101">
        <f t="shared" si="17"/>
        <v>25.74</v>
      </c>
      <c r="X101">
        <f t="shared" si="18"/>
        <v>11.44</v>
      </c>
      <c r="AA101" s="9"/>
      <c r="AB101">
        <f>(0.5*($E102-$E101))</f>
        <v>5</v>
      </c>
      <c r="AC101">
        <f t="shared" si="22"/>
        <v>4.8499999999999996</v>
      </c>
      <c r="AD101">
        <f t="shared" si="22"/>
        <v>6.4349999999999996</v>
      </c>
      <c r="AE101">
        <f t="shared" si="22"/>
        <v>2.86</v>
      </c>
      <c r="AH101" s="9"/>
    </row>
    <row r="102" spans="1:34" x14ac:dyDescent="0.2">
      <c r="D102" s="3">
        <v>273904</v>
      </c>
      <c r="E102">
        <v>50</v>
      </c>
      <c r="F102" s="16">
        <v>0.4194038709677419</v>
      </c>
      <c r="G102" s="13">
        <v>0.34970012903225817</v>
      </c>
      <c r="I102" s="19"/>
      <c r="K102" s="24"/>
      <c r="M102" s="44"/>
      <c r="N102" s="44"/>
      <c r="O102" s="44"/>
      <c r="P102" s="13">
        <v>5.1745000000000001</v>
      </c>
      <c r="Q102" s="13">
        <v>3.9104999999999999</v>
      </c>
      <c r="R102" s="13">
        <v>0.86299999999999999</v>
      </c>
      <c r="U102">
        <f t="shared" si="23"/>
        <v>25</v>
      </c>
      <c r="V102">
        <f t="shared" si="16"/>
        <v>129.36250000000001</v>
      </c>
      <c r="W102">
        <f t="shared" si="17"/>
        <v>97.762500000000003</v>
      </c>
      <c r="X102">
        <f t="shared" si="18"/>
        <v>21.574999999999999</v>
      </c>
      <c r="AA102" s="9"/>
      <c r="AB102">
        <v>0</v>
      </c>
      <c r="AC102">
        <f t="shared" si="22"/>
        <v>0</v>
      </c>
      <c r="AD102">
        <f t="shared" si="22"/>
        <v>0</v>
      </c>
      <c r="AE102">
        <f t="shared" si="22"/>
        <v>0</v>
      </c>
      <c r="AH102" s="9"/>
    </row>
    <row r="103" spans="1:34" x14ac:dyDescent="0.2">
      <c r="D103" s="3">
        <v>273903</v>
      </c>
      <c r="E103">
        <v>80</v>
      </c>
      <c r="F103" s="16">
        <v>5.9100322580645161E-2</v>
      </c>
      <c r="G103" s="13">
        <v>0.17750359741935484</v>
      </c>
      <c r="I103" s="19"/>
      <c r="K103" s="24"/>
      <c r="M103" s="44"/>
      <c r="N103" s="44"/>
      <c r="O103" s="44"/>
      <c r="P103" s="13">
        <v>8.3574999999999999</v>
      </c>
      <c r="Q103" s="13">
        <v>6.9779999999999998</v>
      </c>
      <c r="R103" s="13">
        <v>0.97049999999999992</v>
      </c>
      <c r="U103">
        <f t="shared" si="23"/>
        <v>30</v>
      </c>
      <c r="V103">
        <f t="shared" si="16"/>
        <v>250.72499999999999</v>
      </c>
      <c r="W103">
        <f t="shared" si="17"/>
        <v>209.34</v>
      </c>
      <c r="X103">
        <f t="shared" si="18"/>
        <v>29.114999999999998</v>
      </c>
      <c r="AA103" s="9"/>
      <c r="AB103">
        <v>0</v>
      </c>
      <c r="AE103"/>
      <c r="AH103" s="9"/>
    </row>
    <row r="104" spans="1:34" x14ac:dyDescent="0.2">
      <c r="D104" s="3">
        <v>273902</v>
      </c>
      <c r="E104">
        <v>100</v>
      </c>
      <c r="F104" s="16">
        <v>4.2214516129032244E-2</v>
      </c>
      <c r="G104" s="13">
        <v>0.10435428387096779</v>
      </c>
      <c r="I104" s="19"/>
      <c r="K104" s="24"/>
      <c r="P104" s="13">
        <v>8.5859999999999985</v>
      </c>
      <c r="Q104" s="13">
        <v>6.7944999999999993</v>
      </c>
      <c r="R104" s="13">
        <v>0.94499999999999995</v>
      </c>
      <c r="U104">
        <f>(0.5*($E104-$E103))+(0.5*($E105-$E104))</f>
        <v>30</v>
      </c>
      <c r="V104">
        <f t="shared" si="16"/>
        <v>257.57999999999993</v>
      </c>
      <c r="W104">
        <f t="shared" si="17"/>
        <v>203.83499999999998</v>
      </c>
      <c r="X104">
        <f t="shared" si="18"/>
        <v>28.349999999999998</v>
      </c>
      <c r="AA104" s="9"/>
      <c r="AB104">
        <v>0</v>
      </c>
      <c r="AE104"/>
      <c r="AH104" s="9"/>
    </row>
    <row r="105" spans="1:34" x14ac:dyDescent="0.2">
      <c r="D105" s="3">
        <v>273901</v>
      </c>
      <c r="E105">
        <v>140</v>
      </c>
      <c r="F105" s="16">
        <v>1.7314838709677413E-2</v>
      </c>
      <c r="G105" s="13">
        <v>0.10832676129032261</v>
      </c>
      <c r="I105" s="19"/>
      <c r="K105" s="24"/>
      <c r="M105" s="44">
        <v>66.582006789101115</v>
      </c>
      <c r="N105" s="44">
        <v>4.6586666666666661</v>
      </c>
      <c r="O105" s="44">
        <v>208</v>
      </c>
      <c r="P105" s="13">
        <v>13.9475</v>
      </c>
      <c r="Q105" s="13">
        <v>13.165500000000002</v>
      </c>
      <c r="R105" s="13">
        <v>1.1859999999999999</v>
      </c>
      <c r="U105">
        <f>(0.5*($E105-$E104))</f>
        <v>20</v>
      </c>
      <c r="V105">
        <f t="shared" si="16"/>
        <v>278.95</v>
      </c>
      <c r="W105">
        <f t="shared" si="17"/>
        <v>263.31000000000006</v>
      </c>
      <c r="X105">
        <f t="shared" si="18"/>
        <v>23.72</v>
      </c>
      <c r="AA105" s="9"/>
      <c r="AB105">
        <v>0</v>
      </c>
      <c r="AE105"/>
      <c r="AH105" s="9"/>
    </row>
    <row r="106" spans="1:34" x14ac:dyDescent="0.2">
      <c r="A106" s="6">
        <v>38546</v>
      </c>
      <c r="B106" s="2" t="s">
        <v>114</v>
      </c>
      <c r="C106" s="1" t="s">
        <v>68</v>
      </c>
      <c r="D106" s="24">
        <v>274434</v>
      </c>
      <c r="E106">
        <v>1</v>
      </c>
      <c r="F106" s="16">
        <v>0.21613832258064516</v>
      </c>
      <c r="G106" s="13">
        <v>2.2559437419354855E-2</v>
      </c>
      <c r="H106" s="16">
        <v>30.899965419354839</v>
      </c>
      <c r="I106" s="19">
        <v>19.91669530064517</v>
      </c>
      <c r="J106" s="16">
        <v>18.157604612903224</v>
      </c>
      <c r="K106" s="19">
        <v>7.2536747070967795</v>
      </c>
      <c r="L106" s="24">
        <v>194</v>
      </c>
      <c r="M106" s="44">
        <v>103.19787073374091</v>
      </c>
      <c r="N106" s="44">
        <v>6.2404999999999999</v>
      </c>
      <c r="O106" s="44">
        <v>278.5</v>
      </c>
      <c r="P106" s="13">
        <v>0.439</v>
      </c>
      <c r="Q106" s="13">
        <v>0.96399999999999997</v>
      </c>
      <c r="R106" s="13">
        <v>0.41049999999999998</v>
      </c>
      <c r="S106" s="13">
        <v>0.5169999999999999</v>
      </c>
      <c r="T106" s="13">
        <v>7.5499999999999998E-2</v>
      </c>
      <c r="U106">
        <f>($E106)+(0.5*($E107-$E106))</f>
        <v>3</v>
      </c>
      <c r="V106">
        <f t="shared" si="16"/>
        <v>1.3169999999999999</v>
      </c>
      <c r="W106">
        <f t="shared" si="17"/>
        <v>2.8919999999999999</v>
      </c>
      <c r="X106">
        <f t="shared" si="18"/>
        <v>1.2315</v>
      </c>
      <c r="Y106" s="9">
        <f>SUM(V106:V115)</f>
        <v>968.5809999999999</v>
      </c>
      <c r="Z106" s="9">
        <f>SUM(W106:W115)</f>
        <v>981.89899999999989</v>
      </c>
      <c r="AA106" s="9">
        <f>SUM(X106:X115)</f>
        <v>152.23124999999999</v>
      </c>
      <c r="AB106">
        <f>($E106)+(0.5*($E107-$E106))</f>
        <v>3</v>
      </c>
      <c r="AC106">
        <f t="shared" ref="AC106:AE112" si="24">($AB106*P106)</f>
        <v>1.3169999999999999</v>
      </c>
      <c r="AD106">
        <f t="shared" si="24"/>
        <v>2.8919999999999999</v>
      </c>
      <c r="AE106">
        <f t="shared" si="24"/>
        <v>1.2315</v>
      </c>
      <c r="AF106" s="9">
        <f>SUM(AC106:AC112)</f>
        <v>41.601749999999996</v>
      </c>
      <c r="AG106" s="9">
        <f>SUM(AD106:AD112)</f>
        <v>59.511750000000006</v>
      </c>
      <c r="AH106" s="9">
        <f>SUM(AE106:AE112)</f>
        <v>25.308250000000001</v>
      </c>
    </row>
    <row r="107" spans="1:34" x14ac:dyDescent="0.2">
      <c r="D107" s="34">
        <v>274433</v>
      </c>
      <c r="E107">
        <v>5</v>
      </c>
      <c r="F107" s="16">
        <v>0.24822135483870972</v>
      </c>
      <c r="G107" s="13">
        <v>5.11977651612903E-2</v>
      </c>
      <c r="I107" s="24"/>
      <c r="M107" s="44"/>
      <c r="N107" s="44"/>
      <c r="O107" s="44"/>
      <c r="P107" s="13">
        <v>0.45550000000000002</v>
      </c>
      <c r="Q107" s="13">
        <v>0.85550000000000004</v>
      </c>
      <c r="R107" s="13">
        <v>0.41649999999999998</v>
      </c>
      <c r="S107" s="13">
        <v>0.86899999999999999</v>
      </c>
      <c r="T107" s="13">
        <v>7.7499999999999999E-2</v>
      </c>
      <c r="U107">
        <f>(0.5*($E107-$E106))+(0.5*($E108-$E107))</f>
        <v>4.5</v>
      </c>
      <c r="V107">
        <f t="shared" si="16"/>
        <v>2.04975</v>
      </c>
      <c r="W107">
        <f t="shared" si="17"/>
        <v>3.8497500000000002</v>
      </c>
      <c r="X107">
        <f t="shared" si="18"/>
        <v>1.87425</v>
      </c>
      <c r="AA107" s="9"/>
      <c r="AB107">
        <f>(0.5*($E107-$E106))+(0.5*($E108-$E107))</f>
        <v>4.5</v>
      </c>
      <c r="AC107">
        <f t="shared" si="24"/>
        <v>2.04975</v>
      </c>
      <c r="AD107">
        <f t="shared" si="24"/>
        <v>3.8497500000000002</v>
      </c>
      <c r="AE107">
        <f t="shared" si="24"/>
        <v>1.87425</v>
      </c>
      <c r="AH107" s="9"/>
    </row>
    <row r="108" spans="1:34" x14ac:dyDescent="0.2">
      <c r="D108" s="34">
        <v>274432</v>
      </c>
      <c r="E108">
        <v>10</v>
      </c>
      <c r="F108" s="16">
        <v>0.31898322580645155</v>
      </c>
      <c r="G108" s="13">
        <v>6.9231174193548531E-2</v>
      </c>
      <c r="M108" s="44"/>
      <c r="N108" s="44"/>
      <c r="O108" s="44"/>
      <c r="P108" s="13">
        <v>0.44</v>
      </c>
      <c r="Q108" s="13">
        <v>0.65300000000000002</v>
      </c>
      <c r="R108" s="13">
        <v>0.47100000000000003</v>
      </c>
      <c r="S108" s="13">
        <v>0.40949999999999998</v>
      </c>
      <c r="T108" s="13">
        <v>5.1000000000000004E-2</v>
      </c>
      <c r="U108">
        <f t="shared" ref="U108:U114" si="25">(0.5*($E108-$E107))+(0.5*($E109-$E108))</f>
        <v>7.5</v>
      </c>
      <c r="V108">
        <f t="shared" si="16"/>
        <v>3.3</v>
      </c>
      <c r="W108">
        <f t="shared" si="17"/>
        <v>4.8975</v>
      </c>
      <c r="X108">
        <f t="shared" si="18"/>
        <v>3.5325000000000002</v>
      </c>
      <c r="AA108" s="9"/>
      <c r="AB108">
        <f>(0.5*($E108-$E107))+(0.5*($E109-$E108))</f>
        <v>7.5</v>
      </c>
      <c r="AC108">
        <f t="shared" si="24"/>
        <v>3.3</v>
      </c>
      <c r="AD108">
        <f t="shared" si="24"/>
        <v>4.8975</v>
      </c>
      <c r="AE108">
        <f t="shared" si="24"/>
        <v>3.5325000000000002</v>
      </c>
      <c r="AH108" s="9"/>
    </row>
    <row r="109" spans="1:34" x14ac:dyDescent="0.2">
      <c r="D109" s="24">
        <v>274431</v>
      </c>
      <c r="E109">
        <v>20</v>
      </c>
      <c r="F109" s="16">
        <v>0.30126193548387092</v>
      </c>
      <c r="G109" s="13">
        <v>0.10160206451612921</v>
      </c>
      <c r="I109" s="19"/>
      <c r="P109" s="13">
        <v>0.44750000000000001</v>
      </c>
      <c r="Q109" s="13">
        <v>0.91749999999999998</v>
      </c>
      <c r="R109" s="13">
        <v>0.54149999999999998</v>
      </c>
      <c r="S109" s="13">
        <v>0.69700000000000006</v>
      </c>
      <c r="T109" s="13">
        <v>5.6499999999999995E-2</v>
      </c>
      <c r="U109">
        <f t="shared" si="25"/>
        <v>10</v>
      </c>
      <c r="V109">
        <f t="shared" si="16"/>
        <v>4.4749999999999996</v>
      </c>
      <c r="W109">
        <f t="shared" si="17"/>
        <v>9.1750000000000007</v>
      </c>
      <c r="X109">
        <f t="shared" si="18"/>
        <v>5.415</v>
      </c>
      <c r="AA109" s="9"/>
      <c r="AB109">
        <f>(0.5*($E109-$E108))+(0.5*($E110-$E109))</f>
        <v>10</v>
      </c>
      <c r="AC109">
        <f t="shared" si="24"/>
        <v>4.4749999999999996</v>
      </c>
      <c r="AD109">
        <f t="shared" si="24"/>
        <v>9.1750000000000007</v>
      </c>
      <c r="AE109">
        <f t="shared" si="24"/>
        <v>5.415</v>
      </c>
      <c r="AH109" s="9"/>
    </row>
    <row r="110" spans="1:34" x14ac:dyDescent="0.2">
      <c r="D110" s="24">
        <v>274430</v>
      </c>
      <c r="E110">
        <v>30</v>
      </c>
      <c r="F110" s="16">
        <v>0.49619612903225802</v>
      </c>
      <c r="G110" s="13">
        <v>0.236283870967742</v>
      </c>
      <c r="I110" s="19"/>
      <c r="M110" s="44"/>
      <c r="N110" s="44"/>
      <c r="O110" s="44"/>
      <c r="P110" s="13">
        <v>1.0234999999999999</v>
      </c>
      <c r="Q110" s="13">
        <v>1.603</v>
      </c>
      <c r="R110" s="13">
        <v>0.84599999999999997</v>
      </c>
      <c r="S110" s="13">
        <v>0.94399999999999995</v>
      </c>
      <c r="T110" s="13">
        <v>0.1095</v>
      </c>
      <c r="U110">
        <f t="shared" si="25"/>
        <v>10</v>
      </c>
      <c r="V110">
        <f t="shared" si="16"/>
        <v>10.234999999999999</v>
      </c>
      <c r="W110">
        <f t="shared" si="17"/>
        <v>16.03</v>
      </c>
      <c r="X110">
        <f t="shared" si="18"/>
        <v>8.4599999999999991</v>
      </c>
      <c r="AA110" s="9"/>
      <c r="AB110">
        <f>(0.5*($E110-$E109))+(0.5*($E111-$E110))</f>
        <v>10</v>
      </c>
      <c r="AC110">
        <f t="shared" si="24"/>
        <v>10.234999999999999</v>
      </c>
      <c r="AD110">
        <f t="shared" si="24"/>
        <v>16.03</v>
      </c>
      <c r="AE110">
        <f t="shared" si="24"/>
        <v>8.4599999999999991</v>
      </c>
      <c r="AH110" s="9"/>
    </row>
    <row r="111" spans="1:34" x14ac:dyDescent="0.2">
      <c r="D111" s="24">
        <v>274429</v>
      </c>
      <c r="E111">
        <v>40</v>
      </c>
      <c r="I111" s="19"/>
      <c r="M111" s="44">
        <v>90.846381403722162</v>
      </c>
      <c r="N111" s="44">
        <v>7.0095000000000001</v>
      </c>
      <c r="O111" s="44">
        <v>313</v>
      </c>
      <c r="P111" s="13"/>
      <c r="Q111" s="13"/>
      <c r="U111">
        <f t="shared" si="25"/>
        <v>10</v>
      </c>
      <c r="V111">
        <f t="shared" si="16"/>
        <v>0</v>
      </c>
      <c r="W111">
        <f t="shared" si="17"/>
        <v>0</v>
      </c>
      <c r="X111">
        <f t="shared" si="18"/>
        <v>0</v>
      </c>
      <c r="AA111" s="9"/>
      <c r="AB111">
        <f>(0.5*($E111-$E110))+(0.5*($E112-$E111))</f>
        <v>10</v>
      </c>
      <c r="AC111">
        <f t="shared" si="24"/>
        <v>0</v>
      </c>
      <c r="AD111">
        <f t="shared" si="24"/>
        <v>0</v>
      </c>
      <c r="AE111">
        <f t="shared" si="24"/>
        <v>0</v>
      </c>
      <c r="AH111" s="9"/>
    </row>
    <row r="112" spans="1:34" x14ac:dyDescent="0.2">
      <c r="D112" s="24">
        <v>274428</v>
      </c>
      <c r="E112">
        <v>50</v>
      </c>
      <c r="F112" s="16">
        <v>0.35442580645161287</v>
      </c>
      <c r="G112" s="13">
        <v>0.18760939354838721</v>
      </c>
      <c r="I112" s="19"/>
      <c r="M112" s="44"/>
      <c r="N112" s="44"/>
      <c r="O112" s="44"/>
      <c r="P112" s="13">
        <v>4.0449999999999999</v>
      </c>
      <c r="Q112" s="13">
        <v>4.5335000000000001</v>
      </c>
      <c r="R112" s="13">
        <v>0.95899999999999996</v>
      </c>
      <c r="S112" s="13">
        <v>1.7115</v>
      </c>
      <c r="T112" s="13">
        <v>0.24049999999999999</v>
      </c>
      <c r="U112">
        <f t="shared" si="25"/>
        <v>17.5</v>
      </c>
      <c r="V112">
        <f t="shared" si="16"/>
        <v>70.787499999999994</v>
      </c>
      <c r="W112">
        <f t="shared" si="17"/>
        <v>79.336250000000007</v>
      </c>
      <c r="X112">
        <f t="shared" si="18"/>
        <v>16.782499999999999</v>
      </c>
      <c r="AA112" s="9"/>
      <c r="AB112">
        <f>(0.5*($E112-$E111))</f>
        <v>5</v>
      </c>
      <c r="AC112">
        <f t="shared" si="24"/>
        <v>20.225000000000001</v>
      </c>
      <c r="AD112">
        <f t="shared" si="24"/>
        <v>22.6675</v>
      </c>
      <c r="AE112">
        <f t="shared" si="24"/>
        <v>4.7949999999999999</v>
      </c>
      <c r="AH112" s="9"/>
    </row>
    <row r="113" spans="1:34" x14ac:dyDescent="0.2">
      <c r="D113" s="34">
        <v>274427</v>
      </c>
      <c r="E113">
        <v>75</v>
      </c>
      <c r="F113" s="16">
        <v>8.7806193548387118E-2</v>
      </c>
      <c r="G113" s="13">
        <v>0.15717308645161293</v>
      </c>
      <c r="I113" s="19"/>
      <c r="P113" s="13">
        <v>7.9874999999999998</v>
      </c>
      <c r="Q113" s="13">
        <v>7.6295000000000002</v>
      </c>
      <c r="R113" s="13">
        <v>1.159</v>
      </c>
      <c r="S113" s="13">
        <v>0.72750000000000004</v>
      </c>
      <c r="T113" s="13">
        <v>0.1825</v>
      </c>
      <c r="U113">
        <f t="shared" si="25"/>
        <v>25</v>
      </c>
      <c r="V113">
        <f t="shared" si="16"/>
        <v>199.6875</v>
      </c>
      <c r="W113">
        <f t="shared" si="17"/>
        <v>190.73750000000001</v>
      </c>
      <c r="X113">
        <f t="shared" si="18"/>
        <v>28.975000000000001</v>
      </c>
      <c r="AA113" s="9"/>
      <c r="AB113">
        <v>0</v>
      </c>
      <c r="AE113"/>
      <c r="AH113" s="9"/>
    </row>
    <row r="114" spans="1:34" x14ac:dyDescent="0.2">
      <c r="D114" s="34">
        <v>274426</v>
      </c>
      <c r="E114">
        <v>100</v>
      </c>
      <c r="F114" s="16">
        <v>0.17054664516129039</v>
      </c>
      <c r="G114" s="13">
        <v>0.13306015483870964</v>
      </c>
      <c r="I114" s="19"/>
      <c r="M114" s="44"/>
      <c r="N114" s="44"/>
      <c r="O114" s="44"/>
      <c r="P114" s="13">
        <v>6.5954999999999995</v>
      </c>
      <c r="Q114" s="13">
        <v>6.3179999999999996</v>
      </c>
      <c r="R114" s="13">
        <v>1.0289999999999999</v>
      </c>
      <c r="S114" s="13">
        <v>1.2894999999999999</v>
      </c>
      <c r="T114" s="13">
        <v>9.7500000000000003E-2</v>
      </c>
      <c r="U114">
        <f t="shared" si="25"/>
        <v>43.5</v>
      </c>
      <c r="V114">
        <f t="shared" si="16"/>
        <v>286.90424999999999</v>
      </c>
      <c r="W114">
        <f t="shared" si="17"/>
        <v>274.83299999999997</v>
      </c>
      <c r="X114">
        <f t="shared" si="18"/>
        <v>44.761499999999998</v>
      </c>
      <c r="AA114" s="9"/>
      <c r="AB114">
        <v>0</v>
      </c>
      <c r="AE114"/>
      <c r="AH114" s="9"/>
    </row>
    <row r="115" spans="1:34" x14ac:dyDescent="0.2">
      <c r="D115" s="24">
        <v>274425</v>
      </c>
      <c r="E115">
        <v>162</v>
      </c>
      <c r="F115" s="16">
        <v>2.870587096774194E-2</v>
      </c>
      <c r="G115" s="13">
        <v>0.10320604903225808</v>
      </c>
      <c r="I115" s="19"/>
      <c r="M115" s="44">
        <v>69.953994600452376</v>
      </c>
      <c r="N115" s="44">
        <v>4.8550000000000004</v>
      </c>
      <c r="O115" s="44">
        <v>217</v>
      </c>
      <c r="P115" s="13">
        <v>12.574999999999999</v>
      </c>
      <c r="Q115" s="13">
        <v>12.907999999999999</v>
      </c>
      <c r="R115" s="13">
        <v>1.3290000000000002</v>
      </c>
      <c r="S115" s="13">
        <v>0.5615</v>
      </c>
      <c r="T115" s="13">
        <v>9.8000000000000004E-2</v>
      </c>
      <c r="U115">
        <f>(0.5*($E115-$E114))</f>
        <v>31</v>
      </c>
      <c r="V115">
        <f t="shared" si="16"/>
        <v>389.82499999999999</v>
      </c>
      <c r="W115">
        <f t="shared" si="17"/>
        <v>400.14799999999997</v>
      </c>
      <c r="X115">
        <f t="shared" si="18"/>
        <v>41.199000000000005</v>
      </c>
      <c r="AA115" s="9"/>
      <c r="AB115">
        <v>0</v>
      </c>
      <c r="AE115"/>
      <c r="AH115" s="9"/>
    </row>
    <row r="116" spans="1:34" x14ac:dyDescent="0.2">
      <c r="A116" s="6">
        <v>38560</v>
      </c>
      <c r="B116" s="2" t="s">
        <v>115</v>
      </c>
      <c r="C116" s="1" t="s">
        <v>68</v>
      </c>
      <c r="D116" s="34">
        <v>274914</v>
      </c>
      <c r="E116">
        <v>1</v>
      </c>
      <c r="F116" s="16">
        <v>0.30126193548387092</v>
      </c>
      <c r="G116" s="13">
        <v>0.10160206451612921</v>
      </c>
      <c r="H116" s="16">
        <v>33.898701290322585</v>
      </c>
      <c r="I116" s="19">
        <v>18.095870709677424</v>
      </c>
      <c r="J116" s="16">
        <v>28.563820645161289</v>
      </c>
      <c r="K116" s="19">
        <v>11.685115354838711</v>
      </c>
      <c r="L116" s="24">
        <v>208</v>
      </c>
      <c r="M116" s="44">
        <v>107.99164323525478</v>
      </c>
      <c r="N116" s="44">
        <v>6.9050000000000002</v>
      </c>
      <c r="O116" s="44">
        <v>308</v>
      </c>
      <c r="P116" s="13">
        <v>0.442</v>
      </c>
      <c r="Q116" s="13">
        <v>0.65850000000000009</v>
      </c>
      <c r="R116" s="13">
        <v>0.29300000000000004</v>
      </c>
      <c r="S116" s="13">
        <v>0.17050000000000001</v>
      </c>
      <c r="T116" s="13">
        <v>4.8000000000000001E-2</v>
      </c>
      <c r="U116">
        <f>($E116)+(0.5*($E117-$E116))</f>
        <v>3</v>
      </c>
      <c r="V116">
        <f t="shared" si="16"/>
        <v>1.3260000000000001</v>
      </c>
      <c r="W116">
        <f t="shared" si="17"/>
        <v>1.9755000000000003</v>
      </c>
      <c r="X116">
        <f t="shared" si="18"/>
        <v>0.87900000000000011</v>
      </c>
      <c r="Y116" s="9">
        <f>SUM(V116:V125)</f>
        <v>1467.0025000000001</v>
      </c>
      <c r="Z116" s="9">
        <f>SUM(W116:W125)</f>
        <v>1444.44425</v>
      </c>
      <c r="AA116" s="9">
        <f>SUM(X116:X125)</f>
        <v>187.47650000000002</v>
      </c>
      <c r="AB116">
        <f>($E116)+(0.5*($E117-$E116))</f>
        <v>3</v>
      </c>
      <c r="AC116">
        <f t="shared" ref="AC116:AE122" si="26">($AB116*P116)</f>
        <v>1.3260000000000001</v>
      </c>
      <c r="AD116">
        <f t="shared" si="26"/>
        <v>1.9755000000000003</v>
      </c>
      <c r="AE116">
        <f t="shared" si="26"/>
        <v>0.87900000000000011</v>
      </c>
      <c r="AF116" s="9">
        <f>SUM(AC116:AC122)</f>
        <v>35.301749999999998</v>
      </c>
      <c r="AG116" s="9">
        <f>SUM(AD116:AD122)</f>
        <v>45.627499999999998</v>
      </c>
      <c r="AH116" s="9">
        <f>SUM(AE116:AE122)</f>
        <v>19.98</v>
      </c>
    </row>
    <row r="117" spans="1:34" x14ac:dyDescent="0.2">
      <c r="D117" s="34">
        <v>274913</v>
      </c>
      <c r="E117">
        <v>5</v>
      </c>
      <c r="F117" s="16">
        <v>0.33670451612903218</v>
      </c>
      <c r="G117" s="13">
        <v>6.6159483870967872E-2</v>
      </c>
      <c r="I117" s="19"/>
      <c r="P117" s="13">
        <v>0.46850000000000003</v>
      </c>
      <c r="Q117" s="13">
        <v>0.84600000000000009</v>
      </c>
      <c r="R117" s="13">
        <v>0.40049999999999997</v>
      </c>
      <c r="S117" s="13">
        <v>0.4955</v>
      </c>
      <c r="T117" s="13">
        <v>5.3500000000000006E-2</v>
      </c>
      <c r="U117">
        <f>(0.5*($E117-$E116))+(0.5*($E118-$E117))</f>
        <v>4.5</v>
      </c>
      <c r="V117">
        <f t="shared" si="16"/>
        <v>2.10825</v>
      </c>
      <c r="W117">
        <f t="shared" si="17"/>
        <v>3.8070000000000004</v>
      </c>
      <c r="X117">
        <f t="shared" si="18"/>
        <v>1.8022499999999999</v>
      </c>
      <c r="AA117" s="9"/>
      <c r="AB117">
        <f>(0.5*($E117-$E116))+(0.5*($E118-$E117))</f>
        <v>4.5</v>
      </c>
      <c r="AC117">
        <f t="shared" si="26"/>
        <v>2.10825</v>
      </c>
      <c r="AD117">
        <f t="shared" si="26"/>
        <v>3.8070000000000004</v>
      </c>
      <c r="AE117">
        <f t="shared" si="26"/>
        <v>1.8022499999999999</v>
      </c>
      <c r="AH117" s="9"/>
    </row>
    <row r="118" spans="1:34" x14ac:dyDescent="0.2">
      <c r="D118" s="24">
        <v>274912</v>
      </c>
      <c r="E118">
        <v>10</v>
      </c>
      <c r="F118" s="16">
        <v>0.31898322580645155</v>
      </c>
      <c r="G118" s="13">
        <v>9.1205574193548522E-2</v>
      </c>
      <c r="M118" s="44"/>
      <c r="N118" s="44"/>
      <c r="O118" s="44"/>
      <c r="P118" s="13">
        <v>0.47099999999999997</v>
      </c>
      <c r="Q118" s="13">
        <v>0.65200000000000002</v>
      </c>
      <c r="R118" s="13">
        <v>0.35449999999999998</v>
      </c>
      <c r="S118" s="13">
        <v>0.65500000000000003</v>
      </c>
      <c r="T118" s="13">
        <v>5.6500000000000002E-2</v>
      </c>
      <c r="U118">
        <f t="shared" ref="U118:U124" si="27">(0.5*($E118-$E117))+(0.5*($E119-$E118))</f>
        <v>7.5</v>
      </c>
      <c r="V118">
        <f t="shared" si="16"/>
        <v>3.5324999999999998</v>
      </c>
      <c r="W118">
        <f t="shared" si="17"/>
        <v>4.8900000000000006</v>
      </c>
      <c r="X118">
        <f t="shared" si="18"/>
        <v>2.6587499999999999</v>
      </c>
      <c r="AA118" s="9"/>
      <c r="AB118">
        <f>(0.5*($E118-$E117))+(0.5*($E119-$E118))</f>
        <v>7.5</v>
      </c>
      <c r="AC118">
        <f t="shared" si="26"/>
        <v>3.5324999999999998</v>
      </c>
      <c r="AD118">
        <f t="shared" si="26"/>
        <v>4.8900000000000006</v>
      </c>
      <c r="AE118">
        <f t="shared" si="26"/>
        <v>2.6587499999999999</v>
      </c>
      <c r="AH118" s="9"/>
    </row>
    <row r="119" spans="1:34" x14ac:dyDescent="0.2">
      <c r="D119" s="34">
        <v>274911</v>
      </c>
      <c r="E119">
        <v>20</v>
      </c>
      <c r="F119" s="16">
        <v>0.77177032258064515</v>
      </c>
      <c r="G119" s="13">
        <v>0.2870328774193549</v>
      </c>
      <c r="I119" s="19"/>
      <c r="M119" s="44"/>
      <c r="N119" s="44"/>
      <c r="O119" s="44"/>
      <c r="P119" s="13">
        <v>0.47399999999999998</v>
      </c>
      <c r="Q119" s="13">
        <v>0.24149999999999999</v>
      </c>
      <c r="R119" s="13">
        <v>0.42849999999999999</v>
      </c>
      <c r="S119" s="13">
        <v>0.45750000000000002</v>
      </c>
      <c r="T119" s="13">
        <v>5.7500000000000002E-2</v>
      </c>
      <c r="U119">
        <f t="shared" si="27"/>
        <v>10</v>
      </c>
      <c r="V119">
        <f t="shared" si="16"/>
        <v>4.74</v>
      </c>
      <c r="W119">
        <f t="shared" si="17"/>
        <v>2.415</v>
      </c>
      <c r="X119">
        <f t="shared" si="18"/>
        <v>4.2850000000000001</v>
      </c>
      <c r="AA119" s="9"/>
      <c r="AB119">
        <f>(0.5*($E119-$E118))+(0.5*($E120-$E119))</f>
        <v>10</v>
      </c>
      <c r="AC119">
        <f t="shared" si="26"/>
        <v>4.74</v>
      </c>
      <c r="AD119">
        <f t="shared" si="26"/>
        <v>2.415</v>
      </c>
      <c r="AE119">
        <f t="shared" si="26"/>
        <v>4.2850000000000001</v>
      </c>
      <c r="AH119" s="9"/>
    </row>
    <row r="120" spans="1:34" x14ac:dyDescent="0.2">
      <c r="D120" s="34">
        <v>274910</v>
      </c>
      <c r="E120">
        <v>30</v>
      </c>
      <c r="F120" s="16">
        <v>0.93597677419354852</v>
      </c>
      <c r="G120" s="13">
        <v>0.38752722580645171</v>
      </c>
      <c r="I120" s="19"/>
      <c r="M120" s="44"/>
      <c r="N120" s="44"/>
      <c r="O120" s="44"/>
      <c r="P120" s="13">
        <v>0.77249999999999996</v>
      </c>
      <c r="Q120" s="13">
        <v>1.4990000000000001</v>
      </c>
      <c r="R120" s="13">
        <v>0.61799999999999999</v>
      </c>
      <c r="S120" s="13">
        <v>0.58899999999999997</v>
      </c>
      <c r="T120" s="13">
        <v>9.7000000000000003E-2</v>
      </c>
      <c r="U120">
        <f t="shared" si="27"/>
        <v>10</v>
      </c>
      <c r="V120">
        <f t="shared" si="16"/>
        <v>7.7249999999999996</v>
      </c>
      <c r="W120">
        <f t="shared" si="17"/>
        <v>14.990000000000002</v>
      </c>
      <c r="X120">
        <f t="shared" si="18"/>
        <v>6.18</v>
      </c>
      <c r="AA120" s="9"/>
      <c r="AB120">
        <f>(0.5*($E120-$E119))+(0.5*($E121-$E120))</f>
        <v>10</v>
      </c>
      <c r="AC120">
        <f t="shared" si="26"/>
        <v>7.7249999999999996</v>
      </c>
      <c r="AD120">
        <f t="shared" si="26"/>
        <v>14.990000000000002</v>
      </c>
      <c r="AE120">
        <f t="shared" si="26"/>
        <v>6.18</v>
      </c>
      <c r="AH120" s="9"/>
    </row>
    <row r="121" spans="1:34" x14ac:dyDescent="0.2">
      <c r="D121" s="34">
        <v>274909</v>
      </c>
      <c r="E121">
        <v>40</v>
      </c>
      <c r="F121" s="16">
        <v>0.53163870967741933</v>
      </c>
      <c r="G121" s="13">
        <v>0.2887388903225806</v>
      </c>
      <c r="I121" s="19"/>
      <c r="M121" s="44">
        <v>91.420900703238573</v>
      </c>
      <c r="N121" s="44">
        <v>7.0069999999999997</v>
      </c>
      <c r="O121" s="44">
        <v>313</v>
      </c>
      <c r="P121" s="13">
        <v>3.1739999999999999</v>
      </c>
      <c r="Q121" s="13">
        <v>3.51</v>
      </c>
      <c r="R121" s="13">
        <v>0.83499999999999996</v>
      </c>
      <c r="S121" s="13">
        <v>0.53500000000000003</v>
      </c>
      <c r="T121" s="13">
        <v>0.20050000000000001</v>
      </c>
      <c r="U121">
        <f t="shared" si="27"/>
        <v>10</v>
      </c>
      <c r="V121">
        <f t="shared" si="16"/>
        <v>31.74</v>
      </c>
      <c r="W121">
        <f t="shared" si="17"/>
        <v>35.099999999999994</v>
      </c>
      <c r="X121">
        <f t="shared" si="18"/>
        <v>8.35</v>
      </c>
      <c r="AA121" s="9"/>
      <c r="AB121">
        <f>(0.5*($E121-$E120))</f>
        <v>5</v>
      </c>
      <c r="AC121">
        <f t="shared" si="26"/>
        <v>15.87</v>
      </c>
      <c r="AD121">
        <f t="shared" si="26"/>
        <v>17.549999999999997</v>
      </c>
      <c r="AE121">
        <f t="shared" si="26"/>
        <v>4.1749999999999998</v>
      </c>
      <c r="AH121" s="9"/>
    </row>
    <row r="122" spans="1:34" x14ac:dyDescent="0.2">
      <c r="D122" s="24">
        <v>274908</v>
      </c>
      <c r="E122">
        <v>50</v>
      </c>
      <c r="F122" s="16">
        <v>0.27172645161290321</v>
      </c>
      <c r="G122" s="13">
        <v>0.1531119483870968</v>
      </c>
      <c r="I122" s="19"/>
      <c r="M122" s="44"/>
      <c r="N122" s="44"/>
      <c r="O122" s="44"/>
      <c r="P122" s="13">
        <v>6.9254999999999995</v>
      </c>
      <c r="Q122" s="13">
        <v>6.6124999999999998</v>
      </c>
      <c r="R122" s="13">
        <v>1.0845</v>
      </c>
      <c r="S122" s="13">
        <v>0.30549999999999999</v>
      </c>
      <c r="T122" s="13">
        <v>8.4499999999999992E-2</v>
      </c>
      <c r="U122">
        <f t="shared" si="27"/>
        <v>17.5</v>
      </c>
      <c r="V122">
        <f t="shared" si="16"/>
        <v>121.19624999999999</v>
      </c>
      <c r="W122">
        <f t="shared" si="17"/>
        <v>115.71875</v>
      </c>
      <c r="X122">
        <f t="shared" si="18"/>
        <v>18.978750000000002</v>
      </c>
      <c r="AA122" s="9"/>
      <c r="AB122">
        <v>0</v>
      </c>
      <c r="AC122">
        <f t="shared" si="26"/>
        <v>0</v>
      </c>
      <c r="AD122">
        <f t="shared" si="26"/>
        <v>0</v>
      </c>
      <c r="AE122">
        <f t="shared" si="26"/>
        <v>0</v>
      </c>
      <c r="AH122" s="9"/>
    </row>
    <row r="123" spans="1:34" x14ac:dyDescent="0.2">
      <c r="D123" s="34">
        <v>274907</v>
      </c>
      <c r="E123">
        <v>75</v>
      </c>
      <c r="F123" s="16">
        <v>3.7836129032258053E-2</v>
      </c>
      <c r="G123" s="13">
        <v>6.4744670967741974E-2</v>
      </c>
      <c r="I123" s="19"/>
      <c r="M123" s="44"/>
      <c r="N123" s="44"/>
      <c r="O123" s="44"/>
      <c r="P123" s="13">
        <v>8.0325000000000006</v>
      </c>
      <c r="Q123" s="13">
        <v>8.3699999999999992</v>
      </c>
      <c r="R123" s="13">
        <v>1.1005</v>
      </c>
      <c r="S123" s="13">
        <v>0.36099999999999999</v>
      </c>
      <c r="T123" s="13">
        <v>7.400000000000001E-2</v>
      </c>
      <c r="U123">
        <f t="shared" si="27"/>
        <v>25</v>
      </c>
      <c r="V123">
        <f t="shared" si="16"/>
        <v>200.81250000000003</v>
      </c>
      <c r="W123">
        <f t="shared" si="17"/>
        <v>209.24999999999997</v>
      </c>
      <c r="X123">
        <f t="shared" si="18"/>
        <v>27.512499999999999</v>
      </c>
      <c r="AA123" s="9"/>
      <c r="AB123">
        <v>0</v>
      </c>
      <c r="AE123"/>
      <c r="AH123" s="9"/>
    </row>
    <row r="124" spans="1:34" x14ac:dyDescent="0.2">
      <c r="D124" s="34">
        <v>274906</v>
      </c>
      <c r="E124">
        <v>100</v>
      </c>
      <c r="F124" s="16">
        <v>2.5010322580645155E-2</v>
      </c>
      <c r="G124" s="13">
        <v>5.6895277419354851E-2</v>
      </c>
      <c r="I124" s="19"/>
      <c r="M124" s="44"/>
      <c r="N124" s="44"/>
      <c r="O124" s="44"/>
      <c r="P124" s="13">
        <v>8.777000000000001</v>
      </c>
      <c r="Q124" s="13">
        <v>8.4334999999999987</v>
      </c>
      <c r="R124" s="13">
        <v>1.099</v>
      </c>
      <c r="S124" s="13">
        <v>0.66249999999999998</v>
      </c>
      <c r="T124" s="13">
        <v>7.9499999999999987E-2</v>
      </c>
      <c r="U124">
        <f t="shared" si="27"/>
        <v>53</v>
      </c>
      <c r="V124">
        <f t="shared" si="16"/>
        <v>465.18100000000004</v>
      </c>
      <c r="W124">
        <f t="shared" si="17"/>
        <v>446.97549999999995</v>
      </c>
      <c r="X124">
        <f t="shared" si="18"/>
        <v>58.247</v>
      </c>
      <c r="AA124" s="9"/>
      <c r="AB124">
        <v>0</v>
      </c>
      <c r="AE124"/>
      <c r="AH124" s="9"/>
    </row>
    <row r="125" spans="1:34" x14ac:dyDescent="0.2">
      <c r="D125" s="34">
        <v>274905</v>
      </c>
      <c r="E125">
        <v>181</v>
      </c>
      <c r="F125" s="16">
        <v>8.9780645161290345E-3</v>
      </c>
      <c r="G125" s="13">
        <v>5.1457135483870972E-2</v>
      </c>
      <c r="I125" s="19"/>
      <c r="M125" s="44">
        <v>62.145629188862443</v>
      </c>
      <c r="N125" s="44">
        <v>4.1445000000000007</v>
      </c>
      <c r="O125" s="44">
        <v>185.5</v>
      </c>
      <c r="P125" s="13">
        <v>15.522</v>
      </c>
      <c r="Q125" s="13">
        <v>15.045</v>
      </c>
      <c r="R125" s="13">
        <v>1.4464999999999999</v>
      </c>
      <c r="S125" s="13">
        <v>0.214</v>
      </c>
      <c r="T125" s="13">
        <v>0.10200000000000001</v>
      </c>
      <c r="U125">
        <f>(0.5*($E125-$E124))</f>
        <v>40.5</v>
      </c>
      <c r="V125">
        <f t="shared" si="16"/>
        <v>628.64099999999996</v>
      </c>
      <c r="W125">
        <f t="shared" si="17"/>
        <v>609.32249999999999</v>
      </c>
      <c r="X125">
        <f t="shared" si="18"/>
        <v>58.583249999999992</v>
      </c>
      <c r="AA125" s="9"/>
      <c r="AE125"/>
      <c r="AH125" s="9"/>
    </row>
    <row r="126" spans="1:34" x14ac:dyDescent="0.2">
      <c r="A126" s="6">
        <v>38581</v>
      </c>
      <c r="B126" s="2" t="s">
        <v>123</v>
      </c>
      <c r="C126" s="1" t="s">
        <v>21</v>
      </c>
      <c r="D126" s="3">
        <v>261010</v>
      </c>
      <c r="E126">
        <v>1</v>
      </c>
      <c r="F126" s="16">
        <v>0.43121806451612898</v>
      </c>
      <c r="G126" s="13">
        <v>0.33056113548387117</v>
      </c>
      <c r="H126" s="16">
        <v>33.886699677419358</v>
      </c>
      <c r="I126" s="19">
        <v>28.485849722580657</v>
      </c>
      <c r="J126" s="16">
        <v>27.689516129032256</v>
      </c>
      <c r="K126" s="19">
        <v>20.097479070967751</v>
      </c>
      <c r="L126" s="24">
        <v>229</v>
      </c>
      <c r="M126" s="43">
        <v>82.840068777586666</v>
      </c>
      <c r="N126" s="13">
        <v>5.7060000000000004</v>
      </c>
      <c r="O126" s="43">
        <v>255</v>
      </c>
      <c r="P126" s="13">
        <v>4.1500000000000002E-2</v>
      </c>
      <c r="Q126" s="13">
        <v>0.997</v>
      </c>
      <c r="R126" s="13">
        <v>0.10050000000000001</v>
      </c>
      <c r="S126" s="13">
        <v>0.2215</v>
      </c>
      <c r="T126" s="13">
        <v>7.2499999999999995E-2</v>
      </c>
      <c r="U126">
        <f>($E126)+(0.5*($E127-$E126))</f>
        <v>3</v>
      </c>
      <c r="V126">
        <f t="shared" si="16"/>
        <v>0.1245</v>
      </c>
      <c r="W126">
        <f t="shared" si="17"/>
        <v>2.9910000000000001</v>
      </c>
      <c r="X126">
        <f t="shared" si="18"/>
        <v>0.30149999999999999</v>
      </c>
      <c r="Y126" s="9">
        <f>SUM(V126:V135)</f>
        <v>1015.4617499999998</v>
      </c>
      <c r="Z126" s="9">
        <f>SUM(W126:W135)</f>
        <v>997.21849999999995</v>
      </c>
      <c r="AA126" s="9">
        <f>SUM(X126:X135)</f>
        <v>120.23174999999999</v>
      </c>
      <c r="AB126">
        <f>($E126)+(0.5*($E127-$E126))</f>
        <v>3</v>
      </c>
      <c r="AC126">
        <f t="shared" ref="AC126:AE132" si="28">($AB126*P126)</f>
        <v>0.1245</v>
      </c>
      <c r="AD126">
        <f t="shared" si="28"/>
        <v>2.9910000000000001</v>
      </c>
      <c r="AE126">
        <f t="shared" si="28"/>
        <v>0.30149999999999999</v>
      </c>
      <c r="AF126" s="9">
        <f>SUM(AC126:AC132)</f>
        <v>111.47049999999999</v>
      </c>
      <c r="AG126" s="9">
        <f>SUM(AD126:AD132)</f>
        <v>133.67974999999998</v>
      </c>
      <c r="AH126" s="9">
        <f>SUM(AE126:AE132)</f>
        <v>24.686750000000004</v>
      </c>
    </row>
    <row r="127" spans="1:34" x14ac:dyDescent="0.2">
      <c r="D127" s="3">
        <v>261009</v>
      </c>
      <c r="E127">
        <v>5</v>
      </c>
      <c r="F127" s="16">
        <v>0.54935999999999985</v>
      </c>
      <c r="G127" s="13">
        <v>0.37356480000000014</v>
      </c>
      <c r="I127" s="19"/>
      <c r="P127" s="13">
        <v>4.0500000000000001E-2</v>
      </c>
      <c r="Q127" s="13">
        <v>1.04</v>
      </c>
      <c r="R127" s="13">
        <v>0.1145</v>
      </c>
      <c r="S127" s="13">
        <v>0.17899999999999999</v>
      </c>
      <c r="T127" s="13">
        <v>6.7500000000000004E-2</v>
      </c>
      <c r="U127">
        <f>(0.5*($E127-$E126))+(0.5*($E128-$E127))</f>
        <v>4.5</v>
      </c>
      <c r="V127">
        <f t="shared" si="16"/>
        <v>0.18225</v>
      </c>
      <c r="W127">
        <f t="shared" si="17"/>
        <v>4.68</v>
      </c>
      <c r="X127">
        <f t="shared" si="18"/>
        <v>0.51524999999999999</v>
      </c>
      <c r="AA127" s="9"/>
      <c r="AB127">
        <f>(0.5*($E127-$E126))+(0.5*($E128-$E127))</f>
        <v>4.5</v>
      </c>
      <c r="AC127">
        <f t="shared" si="28"/>
        <v>0.18225</v>
      </c>
      <c r="AD127">
        <f t="shared" si="28"/>
        <v>4.68</v>
      </c>
      <c r="AE127">
        <f t="shared" si="28"/>
        <v>0.51524999999999999</v>
      </c>
      <c r="AH127" s="9"/>
    </row>
    <row r="128" spans="1:34" x14ac:dyDescent="0.2">
      <c r="D128" s="3">
        <v>261008</v>
      </c>
      <c r="E128">
        <v>10</v>
      </c>
      <c r="F128" s="16">
        <v>0.76792258064516128</v>
      </c>
      <c r="G128" s="13">
        <v>0.59449021935483892</v>
      </c>
      <c r="P128" s="13">
        <v>2.4500000000000001E-2</v>
      </c>
      <c r="Q128" s="13">
        <v>0.89749999999999996</v>
      </c>
      <c r="R128" s="13">
        <v>0.192</v>
      </c>
      <c r="S128" s="13">
        <v>0.47399999999999998</v>
      </c>
      <c r="T128" s="13">
        <v>6.4500000000000002E-2</v>
      </c>
      <c r="U128">
        <f t="shared" ref="U128:U134" si="29">(0.5*($E128-$E127))+(0.5*($E129-$E128))</f>
        <v>7.5</v>
      </c>
      <c r="V128">
        <f t="shared" si="16"/>
        <v>0.18375</v>
      </c>
      <c r="W128">
        <f t="shared" si="17"/>
        <v>6.7312499999999993</v>
      </c>
      <c r="X128">
        <f t="shared" si="18"/>
        <v>1.44</v>
      </c>
      <c r="AA128" s="9"/>
      <c r="AB128">
        <f>(0.5*($E128-$E127))+(0.5*($E129-$E128))</f>
        <v>7.5</v>
      </c>
      <c r="AC128">
        <f t="shared" si="28"/>
        <v>0.18375</v>
      </c>
      <c r="AD128">
        <f t="shared" si="28"/>
        <v>6.7312499999999993</v>
      </c>
      <c r="AE128">
        <f t="shared" si="28"/>
        <v>1.44</v>
      </c>
      <c r="AH128" s="9"/>
    </row>
    <row r="129" spans="1:34" x14ac:dyDescent="0.2">
      <c r="D129" s="3">
        <v>261007</v>
      </c>
      <c r="E129">
        <v>20</v>
      </c>
      <c r="F129" s="16">
        <v>0.73248000000000013</v>
      </c>
      <c r="G129" s="13">
        <v>0.60795840000000023</v>
      </c>
      <c r="I129" s="19"/>
      <c r="K129" s="24"/>
      <c r="P129" s="13">
        <v>0.1</v>
      </c>
      <c r="Q129" s="13">
        <v>1.248</v>
      </c>
      <c r="R129" s="13">
        <v>0.41249999999999998</v>
      </c>
      <c r="S129" s="13">
        <v>0.41900000000000004</v>
      </c>
      <c r="T129" s="13">
        <v>7.9000000000000001E-2</v>
      </c>
      <c r="U129">
        <f t="shared" si="29"/>
        <v>10</v>
      </c>
      <c r="V129">
        <f t="shared" si="16"/>
        <v>1</v>
      </c>
      <c r="W129">
        <f t="shared" si="17"/>
        <v>12.48</v>
      </c>
      <c r="X129">
        <f t="shared" si="18"/>
        <v>4.125</v>
      </c>
      <c r="AA129" s="9"/>
      <c r="AB129">
        <f>(0.5*($E129-$E128))+(0.5*($E130-$E129))</f>
        <v>10</v>
      </c>
      <c r="AC129">
        <f t="shared" si="28"/>
        <v>1</v>
      </c>
      <c r="AD129">
        <f t="shared" si="28"/>
        <v>12.48</v>
      </c>
      <c r="AE129">
        <f t="shared" si="28"/>
        <v>4.125</v>
      </c>
      <c r="AH129" s="9"/>
    </row>
    <row r="130" spans="1:34" x14ac:dyDescent="0.2">
      <c r="D130" s="3">
        <v>261006</v>
      </c>
      <c r="E130">
        <v>30</v>
      </c>
      <c r="F130" s="16">
        <v>0.73248000000000002</v>
      </c>
      <c r="G130" s="13">
        <v>0.43216320000000019</v>
      </c>
      <c r="I130" s="19"/>
      <c r="K130" s="24"/>
      <c r="M130" s="62"/>
      <c r="N130" s="62"/>
      <c r="O130" s="60"/>
      <c r="P130" s="13">
        <v>1.67</v>
      </c>
      <c r="Q130" s="13">
        <v>2.2774999999999999</v>
      </c>
      <c r="R130" s="13">
        <v>0.61349999999999993</v>
      </c>
      <c r="S130" s="13">
        <v>0.61050000000000004</v>
      </c>
      <c r="T130" s="13">
        <v>0.158</v>
      </c>
      <c r="U130">
        <f t="shared" si="29"/>
        <v>10</v>
      </c>
      <c r="V130">
        <f t="shared" si="16"/>
        <v>16.7</v>
      </c>
      <c r="W130">
        <f t="shared" si="17"/>
        <v>22.774999999999999</v>
      </c>
      <c r="X130">
        <f t="shared" si="18"/>
        <v>6.1349999999999998</v>
      </c>
      <c r="AA130" s="9"/>
      <c r="AB130">
        <f>(0.5*($E130-$E129))+(0.5*($E131-$E130))</f>
        <v>10</v>
      </c>
      <c r="AC130">
        <f t="shared" si="28"/>
        <v>16.7</v>
      </c>
      <c r="AD130">
        <f t="shared" si="28"/>
        <v>22.774999999999999</v>
      </c>
      <c r="AE130">
        <f t="shared" si="28"/>
        <v>6.1349999999999998</v>
      </c>
      <c r="AH130" s="9"/>
    </row>
    <row r="131" spans="1:34" x14ac:dyDescent="0.2">
      <c r="D131" s="3">
        <v>261005</v>
      </c>
      <c r="E131">
        <v>40</v>
      </c>
      <c r="F131" s="16">
        <v>0.18902709677419352</v>
      </c>
      <c r="G131" s="13">
        <v>0.15523850322580646</v>
      </c>
      <c r="I131" s="19"/>
      <c r="K131" s="24"/>
      <c r="M131" s="43">
        <v>87.095205619492987</v>
      </c>
      <c r="N131" s="13">
        <v>6.69</v>
      </c>
      <c r="O131" s="43">
        <v>298.5</v>
      </c>
      <c r="P131" s="13">
        <v>5.7244999999999999</v>
      </c>
      <c r="Q131" s="13">
        <v>5.4269999999999996</v>
      </c>
      <c r="R131" s="13">
        <v>0.75700000000000001</v>
      </c>
      <c r="S131" s="13">
        <v>0.83650000000000002</v>
      </c>
      <c r="T131" s="13">
        <v>0.185</v>
      </c>
      <c r="U131">
        <f t="shared" si="29"/>
        <v>10</v>
      </c>
      <c r="V131">
        <f t="shared" si="16"/>
        <v>57.244999999999997</v>
      </c>
      <c r="W131">
        <f t="shared" si="17"/>
        <v>54.269999999999996</v>
      </c>
      <c r="X131">
        <f t="shared" si="18"/>
        <v>7.57</v>
      </c>
      <c r="AA131" s="9"/>
      <c r="AB131">
        <f>(0.5*($E131-$E130))+(0.5*($E132-$E131))</f>
        <v>10</v>
      </c>
      <c r="AC131">
        <f t="shared" si="28"/>
        <v>57.244999999999997</v>
      </c>
      <c r="AD131">
        <f t="shared" si="28"/>
        <v>54.269999999999996</v>
      </c>
      <c r="AE131">
        <f t="shared" si="28"/>
        <v>7.57</v>
      </c>
      <c r="AH131" s="9"/>
    </row>
    <row r="132" spans="1:34" x14ac:dyDescent="0.2">
      <c r="D132" s="3">
        <v>261004</v>
      </c>
      <c r="E132">
        <v>50</v>
      </c>
      <c r="F132" s="16">
        <v>0.32489032258064521</v>
      </c>
      <c r="G132" s="13">
        <v>0.20249527741935486</v>
      </c>
      <c r="I132" s="19"/>
      <c r="K132" s="24"/>
      <c r="M132" s="60"/>
      <c r="N132" s="61"/>
      <c r="O132" s="60"/>
      <c r="P132" s="13">
        <v>7.2069999999999999</v>
      </c>
      <c r="Q132" s="13">
        <v>5.9504999999999999</v>
      </c>
      <c r="R132" s="13">
        <v>0.92</v>
      </c>
      <c r="S132" s="13">
        <v>0.27799999999999997</v>
      </c>
      <c r="T132" s="13">
        <v>0.11149999999999999</v>
      </c>
      <c r="U132">
        <f t="shared" si="29"/>
        <v>17.5</v>
      </c>
      <c r="V132">
        <f t="shared" si="16"/>
        <v>126.1225</v>
      </c>
      <c r="W132">
        <f t="shared" si="17"/>
        <v>104.13374999999999</v>
      </c>
      <c r="X132">
        <f t="shared" si="18"/>
        <v>16.100000000000001</v>
      </c>
      <c r="AA132" s="9"/>
      <c r="AB132">
        <f>(0.5*($E132-$E131))</f>
        <v>5</v>
      </c>
      <c r="AC132">
        <f t="shared" si="28"/>
        <v>36.034999999999997</v>
      </c>
      <c r="AD132">
        <f t="shared" si="28"/>
        <v>29.752499999999998</v>
      </c>
      <c r="AE132">
        <f t="shared" si="28"/>
        <v>4.6000000000000005</v>
      </c>
      <c r="AH132" s="9"/>
    </row>
    <row r="133" spans="1:34" x14ac:dyDescent="0.2">
      <c r="D133" s="3">
        <v>261003</v>
      </c>
      <c r="E133">
        <v>75</v>
      </c>
      <c r="F133" s="16">
        <v>3.2083032258064505E-2</v>
      </c>
      <c r="G133" s="13">
        <v>7.6796647741935509E-2</v>
      </c>
      <c r="I133" s="19"/>
      <c r="K133" s="24"/>
      <c r="M133" s="60"/>
      <c r="N133" s="61"/>
      <c r="O133" s="60"/>
      <c r="P133" s="13">
        <v>9.4009999999999998</v>
      </c>
      <c r="Q133" s="13">
        <v>9.6775000000000002</v>
      </c>
      <c r="R133" s="13">
        <v>1.0425</v>
      </c>
      <c r="S133" s="13">
        <v>0.151</v>
      </c>
      <c r="T133" s="13">
        <v>8.2000000000000003E-2</v>
      </c>
      <c r="U133">
        <f t="shared" si="29"/>
        <v>25</v>
      </c>
      <c r="V133">
        <f t="shared" si="16"/>
        <v>235.02500000000001</v>
      </c>
      <c r="W133">
        <f t="shared" si="17"/>
        <v>241.9375</v>
      </c>
      <c r="X133">
        <f t="shared" si="18"/>
        <v>26.0625</v>
      </c>
      <c r="AA133" s="9"/>
      <c r="AB133">
        <v>0</v>
      </c>
      <c r="AE133"/>
      <c r="AH133" s="9"/>
    </row>
    <row r="134" spans="1:34" x14ac:dyDescent="0.2">
      <c r="D134" s="3">
        <v>261002</v>
      </c>
      <c r="E134">
        <v>100</v>
      </c>
      <c r="F134" s="16">
        <v>3.3771612903225806E-2</v>
      </c>
      <c r="G134" s="13">
        <v>7.3014227096774201E-2</v>
      </c>
      <c r="I134" s="19"/>
      <c r="K134" s="24"/>
      <c r="M134" s="60"/>
      <c r="N134" s="61"/>
      <c r="O134" s="60"/>
      <c r="P134" s="13">
        <v>9.6454999999999984</v>
      </c>
      <c r="Q134" s="13">
        <v>9.1199999999999992</v>
      </c>
      <c r="R134" s="13">
        <v>1.073</v>
      </c>
      <c r="S134" s="13">
        <v>0.11</v>
      </c>
      <c r="T134" s="13">
        <v>8.4499999999999992E-2</v>
      </c>
      <c r="U134">
        <f t="shared" si="29"/>
        <v>32.5</v>
      </c>
      <c r="V134">
        <f t="shared" ref="V134:V197" si="30">($U134*P134)</f>
        <v>313.47874999999993</v>
      </c>
      <c r="W134">
        <f t="shared" ref="W134:W197" si="31">($U134*Q134)</f>
        <v>296.39999999999998</v>
      </c>
      <c r="X134">
        <f t="shared" ref="X134:X197" si="32">($U134*R134)</f>
        <v>34.872499999999995</v>
      </c>
      <c r="AA134" s="9"/>
      <c r="AB134">
        <v>0</v>
      </c>
      <c r="AE134"/>
      <c r="AH134" s="9"/>
    </row>
    <row r="135" spans="1:34" x14ac:dyDescent="0.2">
      <c r="D135" s="3">
        <v>261001</v>
      </c>
      <c r="E135">
        <v>140</v>
      </c>
      <c r="F135" s="16">
        <v>1.1820064516129035E-2</v>
      </c>
      <c r="G135" s="13">
        <v>7.8215055483870977E-2</v>
      </c>
      <c r="I135" s="19"/>
      <c r="K135" s="24"/>
      <c r="M135" s="43">
        <v>88.428541467908957</v>
      </c>
      <c r="N135" s="13">
        <v>4.8919999999999995</v>
      </c>
      <c r="O135" s="43">
        <v>218.5</v>
      </c>
      <c r="P135" s="13">
        <v>13.27</v>
      </c>
      <c r="Q135" s="13">
        <v>12.541</v>
      </c>
      <c r="R135" s="13">
        <v>1.1555</v>
      </c>
      <c r="S135" s="13">
        <v>0.28300000000000003</v>
      </c>
      <c r="T135" s="13">
        <v>0.1105</v>
      </c>
      <c r="U135">
        <f>(0.5*($E135-$E134))</f>
        <v>20</v>
      </c>
      <c r="V135">
        <f t="shared" si="30"/>
        <v>265.39999999999998</v>
      </c>
      <c r="W135">
        <f t="shared" si="31"/>
        <v>250.82</v>
      </c>
      <c r="X135">
        <f t="shared" si="32"/>
        <v>23.11</v>
      </c>
      <c r="AA135" s="9"/>
      <c r="AB135">
        <v>0</v>
      </c>
      <c r="AE135"/>
      <c r="AH135" s="9"/>
    </row>
    <row r="136" spans="1:34" x14ac:dyDescent="0.2">
      <c r="A136" s="6">
        <v>38630</v>
      </c>
      <c r="B136" s="2" t="s">
        <v>124</v>
      </c>
      <c r="C136" s="1" t="s">
        <v>21</v>
      </c>
      <c r="D136" s="3">
        <v>261020</v>
      </c>
      <c r="E136">
        <v>1</v>
      </c>
      <c r="F136" s="16">
        <v>0.33670451612903229</v>
      </c>
      <c r="G136" s="13">
        <v>0.16138188387096769</v>
      </c>
      <c r="H136" s="16">
        <v>21.815497741935481</v>
      </c>
      <c r="I136" s="19">
        <v>17.366610258064515</v>
      </c>
      <c r="J136" s="16">
        <v>17.771347096774193</v>
      </c>
      <c r="K136" s="24">
        <v>10.585608103225807</v>
      </c>
      <c r="L136" s="24">
        <v>278</v>
      </c>
      <c r="M136" s="43">
        <v>88.277418141373431</v>
      </c>
      <c r="N136" s="13">
        <v>4.9279999999999999</v>
      </c>
      <c r="O136" s="43">
        <v>220.5</v>
      </c>
      <c r="P136" s="13">
        <v>3.7499999999999999E-2</v>
      </c>
      <c r="Q136" s="13">
        <v>0.77649999999999997</v>
      </c>
      <c r="R136" s="13">
        <v>0.151</v>
      </c>
      <c r="S136" s="13">
        <v>0</v>
      </c>
      <c r="T136" s="13">
        <v>5.0999999999999997E-2</v>
      </c>
      <c r="U136">
        <f>($E136)+(0.5*($E137-$E136))</f>
        <v>3</v>
      </c>
      <c r="V136">
        <f t="shared" si="30"/>
        <v>0.11249999999999999</v>
      </c>
      <c r="W136">
        <f t="shared" si="31"/>
        <v>2.3294999999999999</v>
      </c>
      <c r="X136">
        <f t="shared" si="32"/>
        <v>0.45299999999999996</v>
      </c>
      <c r="Y136" s="9">
        <f>SUM(V136:V145)</f>
        <v>1105.43525</v>
      </c>
      <c r="Z136" s="9">
        <f>SUM(W136:W145)</f>
        <v>1147.105</v>
      </c>
      <c r="AA136" s="9">
        <f>SUM(X136:X145)</f>
        <v>128.14150000000001</v>
      </c>
      <c r="AB136">
        <f>($E136)+(0.5*($E137-$E136))</f>
        <v>3</v>
      </c>
      <c r="AC136">
        <f t="shared" ref="AC136:AE142" si="33">($AB136*P136)</f>
        <v>0.11249999999999999</v>
      </c>
      <c r="AD136">
        <f t="shared" si="33"/>
        <v>2.3294999999999999</v>
      </c>
      <c r="AE136">
        <f t="shared" si="33"/>
        <v>0.45299999999999996</v>
      </c>
      <c r="AF136" s="9">
        <f>SUM(AC136:AC142)</f>
        <v>127.46650000000001</v>
      </c>
      <c r="AG136" s="9">
        <f>SUM(AD136:AD142)</f>
        <v>152.71749999999997</v>
      </c>
      <c r="AH136" s="9">
        <f>SUM(AE136:AE142)</f>
        <v>23.741500000000002</v>
      </c>
    </row>
    <row r="137" spans="1:34" x14ac:dyDescent="0.2">
      <c r="D137" s="3">
        <v>261019</v>
      </c>
      <c r="E137">
        <v>5</v>
      </c>
      <c r="F137" s="16">
        <v>0.34261161290322584</v>
      </c>
      <c r="G137" s="13">
        <v>0.16279958709677417</v>
      </c>
      <c r="H137" s="22"/>
      <c r="I137" s="24"/>
      <c r="K137" s="24"/>
      <c r="P137" s="13">
        <v>4.4499999999999998E-2</v>
      </c>
      <c r="Q137" s="13">
        <v>0.88149999999999995</v>
      </c>
      <c r="R137" s="13">
        <v>0.16300000000000001</v>
      </c>
      <c r="S137" s="13">
        <v>0.13450000000000001</v>
      </c>
      <c r="T137" s="13">
        <v>5.8999999999999997E-2</v>
      </c>
      <c r="U137">
        <f>(0.5*($E137-$E136))+(0.5*($E138-$E137))</f>
        <v>4.5</v>
      </c>
      <c r="V137">
        <f t="shared" si="30"/>
        <v>0.20024999999999998</v>
      </c>
      <c r="W137">
        <f t="shared" si="31"/>
        <v>3.9667499999999998</v>
      </c>
      <c r="X137">
        <f t="shared" si="32"/>
        <v>0.73350000000000004</v>
      </c>
      <c r="AA137" s="9"/>
      <c r="AB137">
        <f>(0.5*($E137-$E136))+(0.5*($E138-$E137))</f>
        <v>4.5</v>
      </c>
      <c r="AC137">
        <f t="shared" si="33"/>
        <v>0.20024999999999998</v>
      </c>
      <c r="AD137">
        <f t="shared" si="33"/>
        <v>3.9667499999999998</v>
      </c>
      <c r="AE137">
        <f t="shared" si="33"/>
        <v>0.73350000000000004</v>
      </c>
      <c r="AH137" s="9"/>
    </row>
    <row r="138" spans="1:34" x14ac:dyDescent="0.2">
      <c r="D138" s="3">
        <v>261018</v>
      </c>
      <c r="E138">
        <v>10</v>
      </c>
      <c r="F138" s="16">
        <v>0.34261161290322584</v>
      </c>
      <c r="G138" s="13">
        <v>0.14814998709677413</v>
      </c>
      <c r="K138" s="24"/>
      <c r="P138" s="13">
        <v>4.2500000000000003E-2</v>
      </c>
      <c r="Q138" s="13">
        <v>0.70750000000000002</v>
      </c>
      <c r="R138" s="13">
        <v>0.152</v>
      </c>
      <c r="S138" s="13">
        <v>0.313</v>
      </c>
      <c r="T138" s="13">
        <v>5.8999999999999997E-2</v>
      </c>
      <c r="U138">
        <f t="shared" ref="U138:U144" si="34">(0.5*($E138-$E137))+(0.5*($E139-$E138))</f>
        <v>7.5</v>
      </c>
      <c r="V138">
        <f t="shared" si="30"/>
        <v>0.31875000000000003</v>
      </c>
      <c r="W138">
        <f t="shared" si="31"/>
        <v>5.3062500000000004</v>
      </c>
      <c r="X138">
        <f t="shared" si="32"/>
        <v>1.1399999999999999</v>
      </c>
      <c r="AA138" s="9"/>
      <c r="AB138">
        <f>(0.5*($E138-$E137))+(0.5*($E139-$E138))</f>
        <v>7.5</v>
      </c>
      <c r="AC138">
        <f t="shared" si="33"/>
        <v>0.31875000000000003</v>
      </c>
      <c r="AD138">
        <f t="shared" si="33"/>
        <v>5.3062500000000004</v>
      </c>
      <c r="AE138">
        <f t="shared" si="33"/>
        <v>1.1399999999999999</v>
      </c>
      <c r="AH138" s="9"/>
    </row>
    <row r="139" spans="1:34" x14ac:dyDescent="0.2">
      <c r="D139" s="3">
        <v>261017</v>
      </c>
      <c r="E139">
        <v>20</v>
      </c>
      <c r="F139" s="16">
        <v>0.39577548387096761</v>
      </c>
      <c r="G139" s="13">
        <v>0.2121829161290324</v>
      </c>
      <c r="I139" s="19"/>
      <c r="K139" s="24"/>
      <c r="P139" s="13">
        <v>3.6499999999999998E-2</v>
      </c>
      <c r="Q139" s="13">
        <v>2.3584999999999998</v>
      </c>
      <c r="R139" s="13">
        <v>0.19650000000000001</v>
      </c>
      <c r="S139" s="13">
        <v>1.2999999999999999E-2</v>
      </c>
      <c r="T139" s="13">
        <v>5.5E-2</v>
      </c>
      <c r="U139">
        <f t="shared" si="34"/>
        <v>10</v>
      </c>
      <c r="V139">
        <f t="shared" si="30"/>
        <v>0.36499999999999999</v>
      </c>
      <c r="W139">
        <f t="shared" si="31"/>
        <v>23.584999999999997</v>
      </c>
      <c r="X139">
        <f t="shared" si="32"/>
        <v>1.9650000000000001</v>
      </c>
      <c r="AA139" s="9"/>
      <c r="AB139">
        <f>(0.5*($E139-$E138))+(0.5*($E140-$E139))</f>
        <v>10</v>
      </c>
      <c r="AC139">
        <f t="shared" si="33"/>
        <v>0.36499999999999999</v>
      </c>
      <c r="AD139">
        <f t="shared" si="33"/>
        <v>23.584999999999997</v>
      </c>
      <c r="AE139">
        <f t="shared" si="33"/>
        <v>1.9650000000000001</v>
      </c>
      <c r="AH139" s="9"/>
    </row>
    <row r="140" spans="1:34" x14ac:dyDescent="0.2">
      <c r="D140" s="3">
        <v>261016</v>
      </c>
      <c r="E140">
        <v>30</v>
      </c>
      <c r="F140" s="16">
        <v>0.54345290322580642</v>
      </c>
      <c r="G140" s="13">
        <v>0.32087349677419374</v>
      </c>
      <c r="I140" s="19"/>
      <c r="K140" s="24"/>
      <c r="P140" s="13">
        <v>3.5430000000000001</v>
      </c>
      <c r="Q140" s="13">
        <v>3.448</v>
      </c>
      <c r="R140" s="13">
        <v>0.69550000000000001</v>
      </c>
      <c r="S140" s="13">
        <v>0.59250000000000003</v>
      </c>
      <c r="T140" s="13">
        <v>0.2135</v>
      </c>
      <c r="U140">
        <f t="shared" si="34"/>
        <v>10</v>
      </c>
      <c r="V140">
        <f t="shared" si="30"/>
        <v>35.43</v>
      </c>
      <c r="W140">
        <f t="shared" si="31"/>
        <v>34.479999999999997</v>
      </c>
      <c r="X140">
        <f t="shared" si="32"/>
        <v>6.9550000000000001</v>
      </c>
      <c r="AA140" s="9"/>
      <c r="AB140">
        <f>(0.5*($E140-$E139))+(0.5*($E141-$E140))</f>
        <v>10</v>
      </c>
      <c r="AC140">
        <f t="shared" si="33"/>
        <v>35.43</v>
      </c>
      <c r="AD140">
        <f t="shared" si="33"/>
        <v>34.479999999999997</v>
      </c>
      <c r="AE140">
        <f t="shared" si="33"/>
        <v>6.9550000000000001</v>
      </c>
      <c r="AH140" s="9"/>
    </row>
    <row r="141" spans="1:34" x14ac:dyDescent="0.2">
      <c r="D141" s="3">
        <v>261015</v>
      </c>
      <c r="E141">
        <v>40</v>
      </c>
      <c r="F141" s="16">
        <v>0.27172645161290326</v>
      </c>
      <c r="G141" s="13">
        <v>0.23368474838709674</v>
      </c>
      <c r="I141" s="19"/>
      <c r="K141" s="24"/>
      <c r="M141" s="43">
        <v>85.691613012824249</v>
      </c>
      <c r="N141" s="13">
        <v>6.5575000000000001</v>
      </c>
      <c r="O141" s="43">
        <v>292.5</v>
      </c>
      <c r="P141" s="13">
        <v>5.5465</v>
      </c>
      <c r="Q141" s="13">
        <v>4.7919999999999998</v>
      </c>
      <c r="R141" s="13">
        <v>0.8015000000000001</v>
      </c>
      <c r="S141" s="13">
        <v>7.5499999999999998E-2</v>
      </c>
      <c r="T141" s="13">
        <v>0.13250000000000001</v>
      </c>
      <c r="U141">
        <f t="shared" si="34"/>
        <v>10</v>
      </c>
      <c r="V141">
        <f t="shared" si="30"/>
        <v>55.465000000000003</v>
      </c>
      <c r="W141">
        <f t="shared" si="31"/>
        <v>47.92</v>
      </c>
      <c r="X141">
        <f t="shared" si="32"/>
        <v>8.0150000000000006</v>
      </c>
      <c r="AA141" s="9"/>
      <c r="AB141">
        <f>(0.5*($E141-$E140))+(0.5*($E142-$E141))</f>
        <v>10</v>
      </c>
      <c r="AC141">
        <f t="shared" si="33"/>
        <v>55.465000000000003</v>
      </c>
      <c r="AD141">
        <f t="shared" si="33"/>
        <v>47.92</v>
      </c>
      <c r="AE141">
        <f t="shared" si="33"/>
        <v>8.0150000000000006</v>
      </c>
      <c r="AH141" s="9"/>
    </row>
    <row r="142" spans="1:34" x14ac:dyDescent="0.2">
      <c r="D142" s="3">
        <v>261014</v>
      </c>
      <c r="E142">
        <v>50</v>
      </c>
      <c r="F142" s="16">
        <v>0.1080691612903226</v>
      </c>
      <c r="G142" s="13">
        <v>0.11806555870967742</v>
      </c>
      <c r="I142" s="19"/>
      <c r="K142" s="24"/>
      <c r="M142" s="43"/>
      <c r="N142" s="13"/>
      <c r="O142" s="43"/>
      <c r="P142" s="13">
        <v>7.1150000000000002</v>
      </c>
      <c r="Q142" s="13">
        <v>7.0259999999999998</v>
      </c>
      <c r="R142" s="13">
        <v>0.89600000000000002</v>
      </c>
      <c r="S142" s="13">
        <v>8.1500000000000003E-2</v>
      </c>
      <c r="T142" s="13">
        <v>0.1245</v>
      </c>
      <c r="U142">
        <f t="shared" si="34"/>
        <v>17.5</v>
      </c>
      <c r="V142">
        <f t="shared" si="30"/>
        <v>124.5125</v>
      </c>
      <c r="W142">
        <f t="shared" si="31"/>
        <v>122.955</v>
      </c>
      <c r="X142">
        <f t="shared" si="32"/>
        <v>15.68</v>
      </c>
      <c r="AA142" s="9"/>
      <c r="AB142">
        <f>(0.5*($E142-$E141))</f>
        <v>5</v>
      </c>
      <c r="AC142">
        <f t="shared" si="33"/>
        <v>35.575000000000003</v>
      </c>
      <c r="AD142">
        <f t="shared" si="33"/>
        <v>35.129999999999995</v>
      </c>
      <c r="AE142">
        <f t="shared" si="33"/>
        <v>4.4800000000000004</v>
      </c>
      <c r="AH142" s="9"/>
    </row>
    <row r="143" spans="1:34" x14ac:dyDescent="0.2">
      <c r="D143" s="3">
        <v>261013</v>
      </c>
      <c r="E143">
        <v>75</v>
      </c>
      <c r="F143" s="16">
        <v>4.2214516129032251E-2</v>
      </c>
      <c r="G143" s="13">
        <v>7.2946683870967755E-2</v>
      </c>
      <c r="I143" s="19"/>
      <c r="K143" s="24"/>
      <c r="M143" s="43"/>
      <c r="N143" s="13"/>
      <c r="O143" s="43"/>
      <c r="P143" s="13">
        <v>8.9884999999999984</v>
      </c>
      <c r="Q143" s="13">
        <v>9.0259999999999998</v>
      </c>
      <c r="R143" s="13">
        <v>1.0245</v>
      </c>
      <c r="S143" s="13">
        <v>0.21199999999999999</v>
      </c>
      <c r="T143" s="13">
        <v>8.0999999999999989E-2</v>
      </c>
      <c r="U143">
        <f t="shared" si="34"/>
        <v>25</v>
      </c>
      <c r="V143">
        <f t="shared" si="30"/>
        <v>224.71249999999995</v>
      </c>
      <c r="W143">
        <f t="shared" si="31"/>
        <v>225.65</v>
      </c>
      <c r="X143">
        <f t="shared" si="32"/>
        <v>25.612500000000001</v>
      </c>
      <c r="AA143" s="9"/>
      <c r="AB143">
        <v>0</v>
      </c>
      <c r="AE143"/>
      <c r="AH143" s="9"/>
    </row>
    <row r="144" spans="1:34" x14ac:dyDescent="0.2">
      <c r="D144" s="3">
        <v>261012</v>
      </c>
      <c r="E144">
        <v>100</v>
      </c>
      <c r="F144" s="16">
        <v>3.3771612903225806E-2</v>
      </c>
      <c r="G144" s="13">
        <v>7.0920387096774201E-2</v>
      </c>
      <c r="I144" s="19"/>
      <c r="K144" s="24"/>
      <c r="M144" s="43"/>
      <c r="N144" s="13"/>
      <c r="O144" s="43"/>
      <c r="P144" s="13">
        <v>9.6944999999999997</v>
      </c>
      <c r="Q144" s="13">
        <v>10.156000000000001</v>
      </c>
      <c r="R144" s="13">
        <v>1.052</v>
      </c>
      <c r="S144" s="13">
        <v>0.20749999999999999</v>
      </c>
      <c r="T144" s="13">
        <v>7.4999999999999997E-2</v>
      </c>
      <c r="U144">
        <f t="shared" si="34"/>
        <v>37.5</v>
      </c>
      <c r="V144">
        <f t="shared" si="30"/>
        <v>363.54374999999999</v>
      </c>
      <c r="W144">
        <f t="shared" si="31"/>
        <v>380.85</v>
      </c>
      <c r="X144">
        <f t="shared" si="32"/>
        <v>39.450000000000003</v>
      </c>
      <c r="AA144" s="9"/>
      <c r="AB144">
        <v>0</v>
      </c>
      <c r="AE144"/>
      <c r="AH144" s="9"/>
    </row>
    <row r="145" spans="1:34" x14ac:dyDescent="0.2">
      <c r="D145" s="3">
        <v>261011</v>
      </c>
      <c r="E145">
        <v>150</v>
      </c>
      <c r="F145" s="16">
        <v>2.7017290322580642E-2</v>
      </c>
      <c r="G145" s="13">
        <v>5.8830149677419355E-2</v>
      </c>
      <c r="I145" s="19"/>
      <c r="K145" s="24"/>
      <c r="M145" s="43">
        <v>80.599060585438011</v>
      </c>
      <c r="N145" s="13">
        <v>5.45</v>
      </c>
      <c r="O145" s="43">
        <v>243</v>
      </c>
      <c r="P145" s="13">
        <v>12.031000000000001</v>
      </c>
      <c r="Q145" s="13">
        <v>12.0025</v>
      </c>
      <c r="R145" s="13">
        <v>1.1255000000000002</v>
      </c>
      <c r="S145" s="13">
        <v>0.1835</v>
      </c>
      <c r="T145" s="13">
        <v>7.6999999999999999E-2</v>
      </c>
      <c r="U145">
        <f>(0.5*($E145-$E144))</f>
        <v>25</v>
      </c>
      <c r="V145">
        <f t="shared" si="30"/>
        <v>300.77500000000003</v>
      </c>
      <c r="W145">
        <f t="shared" si="31"/>
        <v>300.0625</v>
      </c>
      <c r="X145">
        <f t="shared" si="32"/>
        <v>28.137500000000003</v>
      </c>
      <c r="AA145" s="9"/>
      <c r="AB145">
        <v>0</v>
      </c>
      <c r="AE145"/>
      <c r="AH145" s="9"/>
    </row>
    <row r="146" spans="1:34" x14ac:dyDescent="0.2">
      <c r="A146" s="6">
        <v>38642</v>
      </c>
      <c r="B146" s="2" t="s">
        <v>129</v>
      </c>
      <c r="C146" s="1" t="s">
        <v>48</v>
      </c>
      <c r="D146" s="3">
        <v>294510</v>
      </c>
      <c r="E146">
        <v>1</v>
      </c>
      <c r="F146" s="50">
        <v>0.82699354838709682</v>
      </c>
      <c r="G146" s="51">
        <v>0.29370085161290321</v>
      </c>
      <c r="H146" s="16">
        <v>34.945851612903233</v>
      </c>
      <c r="I146" s="19">
        <v>17.994532387096775</v>
      </c>
      <c r="J146" s="16">
        <v>30.838387096774195</v>
      </c>
      <c r="K146" s="19">
        <v>12.066572903225806</v>
      </c>
      <c r="L146" s="24">
        <v>290</v>
      </c>
      <c r="M146" s="68">
        <v>98.167333363109009</v>
      </c>
      <c r="N146" s="53">
        <v>5.7625000000000002</v>
      </c>
      <c r="O146" s="52">
        <v>257.5</v>
      </c>
      <c r="P146" s="13">
        <v>0.52649999999999997</v>
      </c>
      <c r="Q146" s="13">
        <v>0.98049999999999993</v>
      </c>
      <c r="R146" s="13">
        <v>0.30099999999999999</v>
      </c>
      <c r="S146" s="13">
        <v>0.622</v>
      </c>
      <c r="T146" s="13">
        <v>7.6499999999999999E-2</v>
      </c>
      <c r="U146">
        <f>($E146)+(0.5*($E147-$E146))</f>
        <v>3</v>
      </c>
      <c r="V146">
        <f t="shared" si="30"/>
        <v>1.5794999999999999</v>
      </c>
      <c r="W146">
        <f t="shared" si="31"/>
        <v>2.9414999999999996</v>
      </c>
      <c r="X146">
        <f t="shared" si="32"/>
        <v>0.90300000000000002</v>
      </c>
      <c r="Y146" s="9">
        <f>SUM(V146:V155)</f>
        <v>1051.1912499999999</v>
      </c>
      <c r="Z146" s="9">
        <f>SUM(W146:W155)</f>
        <v>1071.1985</v>
      </c>
      <c r="AA146" s="9">
        <f>SUM(X146:X155)</f>
        <v>144.67775</v>
      </c>
      <c r="AB146">
        <f>($E146)+(0.5*($E147-$E146))</f>
        <v>3</v>
      </c>
      <c r="AC146">
        <f t="shared" ref="AC146:AE152" si="35">($AB146*P146)</f>
        <v>1.5794999999999999</v>
      </c>
      <c r="AD146">
        <f t="shared" si="35"/>
        <v>2.9414999999999996</v>
      </c>
      <c r="AE146">
        <f t="shared" si="35"/>
        <v>0.90300000000000002</v>
      </c>
      <c r="AF146" s="9">
        <f>SUM(AC146:AC152)</f>
        <v>82.466250000000002</v>
      </c>
      <c r="AG146" s="9">
        <f>SUM(AD146:AD152)</f>
        <v>99.992249999999999</v>
      </c>
      <c r="AH146" s="9">
        <f>SUM(AE146:AE152)</f>
        <v>23.60275</v>
      </c>
    </row>
    <row r="147" spans="1:34" x14ac:dyDescent="0.2">
      <c r="D147" s="3">
        <v>294509</v>
      </c>
      <c r="E147">
        <v>5</v>
      </c>
      <c r="F147" s="50">
        <v>0.82699354838709671</v>
      </c>
      <c r="G147" s="51">
        <v>0.27172645161290321</v>
      </c>
      <c r="I147" s="19"/>
      <c r="K147" s="24"/>
      <c r="M147" s="68"/>
      <c r="N147" s="53"/>
      <c r="O147" s="52"/>
      <c r="P147" s="13">
        <v>0.52150000000000007</v>
      </c>
      <c r="Q147" s="13">
        <v>0.99099999999999999</v>
      </c>
      <c r="R147" s="13">
        <v>0.27549999999999997</v>
      </c>
      <c r="S147" s="13">
        <v>0.56299999999999994</v>
      </c>
      <c r="T147" s="13">
        <v>7.8E-2</v>
      </c>
      <c r="U147">
        <f>(0.5*($E147-$E146))+(0.5*($E148-$E147))</f>
        <v>4.5</v>
      </c>
      <c r="V147">
        <f t="shared" si="30"/>
        <v>2.3467500000000001</v>
      </c>
      <c r="W147">
        <f t="shared" si="31"/>
        <v>4.4595000000000002</v>
      </c>
      <c r="X147">
        <f t="shared" si="32"/>
        <v>1.2397499999999999</v>
      </c>
      <c r="AA147" s="9"/>
      <c r="AB147">
        <f>(0.5*($E147-$E146))+(0.5*($E148-$E147))</f>
        <v>4.5</v>
      </c>
      <c r="AC147">
        <f t="shared" si="35"/>
        <v>2.3467500000000001</v>
      </c>
      <c r="AD147">
        <f t="shared" si="35"/>
        <v>4.4595000000000002</v>
      </c>
      <c r="AE147">
        <f t="shared" si="35"/>
        <v>1.2397499999999999</v>
      </c>
      <c r="AH147" s="9"/>
    </row>
    <row r="148" spans="1:34" x14ac:dyDescent="0.2">
      <c r="D148" s="3">
        <v>294508</v>
      </c>
      <c r="E148">
        <v>10</v>
      </c>
      <c r="F148" s="50">
        <v>0.83880774193548402</v>
      </c>
      <c r="G148" s="51">
        <v>0.28921145806451604</v>
      </c>
      <c r="M148" s="68"/>
      <c r="N148" s="53"/>
      <c r="O148" s="52"/>
      <c r="P148" s="13">
        <v>0.53500000000000003</v>
      </c>
      <c r="Q148" s="13">
        <v>0.97050000000000003</v>
      </c>
      <c r="R148" s="13">
        <v>0.28499999999999998</v>
      </c>
      <c r="S148" s="13">
        <v>0.55800000000000005</v>
      </c>
      <c r="T148" s="13">
        <v>8.1500000000000003E-2</v>
      </c>
      <c r="U148">
        <f t="shared" ref="U148:U154" si="36">(0.5*($E148-$E147))+(0.5*($E149-$E148))</f>
        <v>7.5</v>
      </c>
      <c r="V148">
        <f t="shared" si="30"/>
        <v>4.0125000000000002</v>
      </c>
      <c r="W148">
        <f t="shared" si="31"/>
        <v>7.2787500000000005</v>
      </c>
      <c r="X148">
        <f t="shared" si="32"/>
        <v>2.1374999999999997</v>
      </c>
      <c r="AA148" s="9"/>
      <c r="AB148">
        <f>(0.5*($E148-$E147))+(0.5*($E149-$E148))</f>
        <v>7.5</v>
      </c>
      <c r="AC148">
        <f t="shared" si="35"/>
        <v>4.0125000000000002</v>
      </c>
      <c r="AD148">
        <f t="shared" si="35"/>
        <v>7.2787500000000005</v>
      </c>
      <c r="AE148">
        <f t="shared" si="35"/>
        <v>2.1374999999999997</v>
      </c>
      <c r="AH148" s="9"/>
    </row>
    <row r="149" spans="1:34" x14ac:dyDescent="0.2">
      <c r="D149" s="3">
        <v>294507</v>
      </c>
      <c r="E149">
        <v>20</v>
      </c>
      <c r="F149" s="50">
        <v>0.83880774193548402</v>
      </c>
      <c r="G149" s="51">
        <v>0.27456185806451611</v>
      </c>
      <c r="I149" s="19"/>
      <c r="K149" s="24"/>
      <c r="M149" s="68"/>
      <c r="N149" s="53"/>
      <c r="O149" s="52"/>
      <c r="P149" s="13">
        <v>0.63400000000000001</v>
      </c>
      <c r="Q149" s="13">
        <v>0.96350000000000002</v>
      </c>
      <c r="R149" s="13">
        <v>0.28149999999999997</v>
      </c>
      <c r="S149" s="13">
        <v>0.65449999999999997</v>
      </c>
      <c r="T149" s="13">
        <v>0.10450000000000001</v>
      </c>
      <c r="U149">
        <f t="shared" si="36"/>
        <v>10</v>
      </c>
      <c r="V149">
        <f t="shared" si="30"/>
        <v>6.34</v>
      </c>
      <c r="W149">
        <f t="shared" si="31"/>
        <v>9.6349999999999998</v>
      </c>
      <c r="X149">
        <f t="shared" si="32"/>
        <v>2.8149999999999995</v>
      </c>
      <c r="AA149" s="9"/>
      <c r="AB149">
        <f>(0.5*($E149-$E148))+(0.5*($E150-$E149))</f>
        <v>10</v>
      </c>
      <c r="AC149">
        <f t="shared" si="35"/>
        <v>6.34</v>
      </c>
      <c r="AD149">
        <f t="shared" si="35"/>
        <v>9.6349999999999998</v>
      </c>
      <c r="AE149">
        <f t="shared" si="35"/>
        <v>2.8149999999999995</v>
      </c>
      <c r="AH149" s="9"/>
    </row>
    <row r="150" spans="1:34" x14ac:dyDescent="0.2">
      <c r="D150" s="3">
        <v>294506</v>
      </c>
      <c r="E150">
        <v>30</v>
      </c>
      <c r="F150" s="50">
        <v>0.79155096774193545</v>
      </c>
      <c r="G150" s="51">
        <v>0.30716903225806458</v>
      </c>
      <c r="P150" s="13">
        <v>0.5794999999999999</v>
      </c>
      <c r="Q150" s="13">
        <v>0.95850000000000002</v>
      </c>
      <c r="R150" s="13">
        <v>0.27900000000000003</v>
      </c>
      <c r="S150" s="13">
        <v>1.1214999999999999</v>
      </c>
      <c r="T150" s="13">
        <v>0.108</v>
      </c>
      <c r="U150">
        <f t="shared" si="36"/>
        <v>10</v>
      </c>
      <c r="V150">
        <f t="shared" si="30"/>
        <v>5.794999999999999</v>
      </c>
      <c r="W150">
        <f t="shared" si="31"/>
        <v>9.5850000000000009</v>
      </c>
      <c r="X150">
        <f t="shared" si="32"/>
        <v>2.79</v>
      </c>
      <c r="AA150" s="9"/>
      <c r="AB150">
        <f>(0.5*($E150-$E149))+(0.5*($E151-$E150))</f>
        <v>10</v>
      </c>
      <c r="AC150">
        <f t="shared" si="35"/>
        <v>5.794999999999999</v>
      </c>
      <c r="AD150">
        <f t="shared" si="35"/>
        <v>9.5850000000000009</v>
      </c>
      <c r="AE150">
        <f t="shared" si="35"/>
        <v>2.79</v>
      </c>
      <c r="AH150" s="9"/>
    </row>
    <row r="151" spans="1:34" x14ac:dyDescent="0.2">
      <c r="D151" s="3">
        <v>294505</v>
      </c>
      <c r="E151">
        <v>40</v>
      </c>
      <c r="F151" s="50">
        <v>0.16885806451612911</v>
      </c>
      <c r="G151" s="51">
        <v>0.14940561548387093</v>
      </c>
      <c r="I151" s="19"/>
      <c r="K151" s="24"/>
      <c r="M151" s="68">
        <v>92.136850344452625</v>
      </c>
      <c r="N151" s="53">
        <v>6.5069999999999997</v>
      </c>
      <c r="O151" s="52">
        <v>290.5</v>
      </c>
      <c r="P151" s="13">
        <v>3.0765000000000002</v>
      </c>
      <c r="Q151" s="13">
        <v>3.3935</v>
      </c>
      <c r="R151" s="13">
        <v>0.82400000000000007</v>
      </c>
      <c r="S151" s="13">
        <v>0.20050000000000001</v>
      </c>
      <c r="T151" s="13">
        <v>0.13350000000000001</v>
      </c>
      <c r="U151">
        <f t="shared" si="36"/>
        <v>10</v>
      </c>
      <c r="V151">
        <f t="shared" si="30"/>
        <v>30.765000000000001</v>
      </c>
      <c r="W151">
        <f t="shared" si="31"/>
        <v>33.935000000000002</v>
      </c>
      <c r="X151">
        <f t="shared" si="32"/>
        <v>8.24</v>
      </c>
      <c r="AA151" s="9"/>
      <c r="AB151">
        <f>(0.5*($E151-$E150))+(0.5*($E152-$E151))</f>
        <v>10</v>
      </c>
      <c r="AC151">
        <f t="shared" si="35"/>
        <v>30.765000000000001</v>
      </c>
      <c r="AD151">
        <f t="shared" si="35"/>
        <v>33.935000000000002</v>
      </c>
      <c r="AE151">
        <f t="shared" si="35"/>
        <v>8.24</v>
      </c>
      <c r="AH151" s="9"/>
    </row>
    <row r="152" spans="1:34" x14ac:dyDescent="0.2">
      <c r="D152" s="3">
        <v>294504</v>
      </c>
      <c r="E152">
        <v>50</v>
      </c>
      <c r="F152" s="50">
        <v>7.0541935483870971E-2</v>
      </c>
      <c r="G152" s="51">
        <v>9.6450064516129058E-2</v>
      </c>
      <c r="I152" s="19"/>
      <c r="K152" s="24"/>
      <c r="M152" s="68"/>
      <c r="N152" s="53"/>
      <c r="O152" s="52"/>
      <c r="P152" s="13">
        <v>6.3254999999999999</v>
      </c>
      <c r="Q152" s="13">
        <v>6.4314999999999998</v>
      </c>
      <c r="R152" s="13">
        <v>1.0954999999999999</v>
      </c>
      <c r="S152" s="13">
        <v>0.39900000000000002</v>
      </c>
      <c r="T152" s="13">
        <v>7.1999999999999995E-2</v>
      </c>
      <c r="U152">
        <f t="shared" si="36"/>
        <v>17.5</v>
      </c>
      <c r="V152">
        <f t="shared" si="30"/>
        <v>110.69624999999999</v>
      </c>
      <c r="W152">
        <f t="shared" si="31"/>
        <v>112.55125</v>
      </c>
      <c r="X152">
        <f t="shared" si="32"/>
        <v>19.171249999999997</v>
      </c>
      <c r="AA152" s="9"/>
      <c r="AB152">
        <f>(0.5*($E152-$E151))</f>
        <v>5</v>
      </c>
      <c r="AC152">
        <f t="shared" si="35"/>
        <v>31.627499999999998</v>
      </c>
      <c r="AD152">
        <f t="shared" si="35"/>
        <v>32.157499999999999</v>
      </c>
      <c r="AE152">
        <f t="shared" si="35"/>
        <v>5.4774999999999991</v>
      </c>
      <c r="AH152" s="9"/>
    </row>
    <row r="153" spans="1:34" x14ac:dyDescent="0.2">
      <c r="D153" s="3">
        <v>294503</v>
      </c>
      <c r="E153">
        <v>75</v>
      </c>
      <c r="F153" s="50">
        <v>8.7215483870967739E-2</v>
      </c>
      <c r="G153" s="51">
        <v>8.9318916129032269E-2</v>
      </c>
      <c r="I153" s="19"/>
      <c r="K153" s="24"/>
      <c r="M153" s="68"/>
      <c r="N153" s="53"/>
      <c r="O153" s="52"/>
      <c r="P153" s="13">
        <v>6.8744999999999994</v>
      </c>
      <c r="Q153" s="13">
        <v>7.3040000000000003</v>
      </c>
      <c r="R153" s="13">
        <v>1.0640000000000001</v>
      </c>
      <c r="S153" s="13">
        <v>0.16400000000000001</v>
      </c>
      <c r="T153" s="13">
        <v>7.3499999999999996E-2</v>
      </c>
      <c r="U153">
        <f t="shared" si="36"/>
        <v>25</v>
      </c>
      <c r="V153">
        <f t="shared" si="30"/>
        <v>171.86249999999998</v>
      </c>
      <c r="W153">
        <f t="shared" si="31"/>
        <v>182.6</v>
      </c>
      <c r="X153">
        <f t="shared" si="32"/>
        <v>26.6</v>
      </c>
      <c r="AA153" s="9"/>
      <c r="AB153">
        <v>0</v>
      </c>
      <c r="AE153"/>
      <c r="AH153" s="9"/>
    </row>
    <row r="154" spans="1:34" x14ac:dyDescent="0.2">
      <c r="D154" s="3">
        <v>294502</v>
      </c>
      <c r="E154">
        <v>100</v>
      </c>
      <c r="F154" s="50">
        <v>2.8216774193548386E-2</v>
      </c>
      <c r="G154" s="51">
        <v>5.6074425806451611E-2</v>
      </c>
      <c r="I154" s="19"/>
      <c r="K154" s="24"/>
      <c r="P154" s="13">
        <v>9.8204999999999991</v>
      </c>
      <c r="Q154" s="13">
        <v>9.843</v>
      </c>
      <c r="R154" s="13">
        <v>1.1915</v>
      </c>
      <c r="S154" s="13">
        <v>0.23949999999999999</v>
      </c>
      <c r="T154" s="13">
        <v>6.2E-2</v>
      </c>
      <c r="U154">
        <f t="shared" si="36"/>
        <v>37.5</v>
      </c>
      <c r="V154">
        <f t="shared" si="30"/>
        <v>368.26874999999995</v>
      </c>
      <c r="W154">
        <f t="shared" si="31"/>
        <v>369.11250000000001</v>
      </c>
      <c r="X154">
        <f t="shared" si="32"/>
        <v>44.681249999999999</v>
      </c>
      <c r="AA154" s="9"/>
      <c r="AB154">
        <v>0</v>
      </c>
      <c r="AE154"/>
      <c r="AH154" s="9"/>
    </row>
    <row r="155" spans="1:34" x14ac:dyDescent="0.2">
      <c r="D155" s="3">
        <v>294501</v>
      </c>
      <c r="E155">
        <v>150</v>
      </c>
      <c r="F155" s="50">
        <v>6.412903225806451E-3</v>
      </c>
      <c r="G155" s="51">
        <v>3.3347096774193563E-2</v>
      </c>
      <c r="I155" s="19"/>
      <c r="K155" s="24"/>
      <c r="M155" s="68">
        <v>59.078017559362905</v>
      </c>
      <c r="N155" s="53">
        <v>3.9504999999999999</v>
      </c>
      <c r="O155" s="52">
        <v>176.5</v>
      </c>
      <c r="P155" s="13">
        <v>13.981</v>
      </c>
      <c r="Q155" s="13">
        <v>13.564</v>
      </c>
      <c r="R155" s="13">
        <v>1.444</v>
      </c>
      <c r="S155" s="13">
        <v>0.33750000000000002</v>
      </c>
      <c r="T155" s="13">
        <v>7.9000000000000001E-2</v>
      </c>
      <c r="U155">
        <f>(0.5*($E155-$E154))</f>
        <v>25</v>
      </c>
      <c r="V155">
        <f t="shared" si="30"/>
        <v>349.52499999999998</v>
      </c>
      <c r="W155">
        <f t="shared" si="31"/>
        <v>339.1</v>
      </c>
      <c r="X155">
        <f t="shared" si="32"/>
        <v>36.1</v>
      </c>
      <c r="AA155" s="9"/>
      <c r="AB155">
        <v>0</v>
      </c>
      <c r="AE155"/>
      <c r="AH155" s="9"/>
    </row>
    <row r="156" spans="1:34" x14ac:dyDescent="0.2">
      <c r="A156" s="6">
        <v>38653</v>
      </c>
      <c r="B156" s="2" t="s">
        <v>130</v>
      </c>
      <c r="C156" s="1" t="s">
        <v>48</v>
      </c>
      <c r="D156" s="3">
        <v>294743</v>
      </c>
      <c r="E156">
        <v>1</v>
      </c>
      <c r="F156" s="50">
        <v>1.4121754838709677</v>
      </c>
      <c r="G156" s="51">
        <v>0.33892211612903245</v>
      </c>
      <c r="H156" s="16">
        <v>48.457215483870968</v>
      </c>
      <c r="I156" s="24">
        <v>24.621919316129041</v>
      </c>
      <c r="J156" s="16">
        <v>44.594615483870967</v>
      </c>
      <c r="K156" s="24">
        <v>14.981617316129039</v>
      </c>
      <c r="L156" s="24">
        <v>301</v>
      </c>
      <c r="M156" s="68">
        <v>97.18359322999703</v>
      </c>
      <c r="N156" s="53">
        <v>6.0404999999999998</v>
      </c>
      <c r="O156" s="52">
        <v>269.5</v>
      </c>
      <c r="P156" s="13">
        <v>0.71899999999999997</v>
      </c>
      <c r="Q156" s="13">
        <v>1.7464999999999999</v>
      </c>
      <c r="R156" s="13">
        <v>0.34850000000000003</v>
      </c>
      <c r="S156" s="13">
        <v>0.2</v>
      </c>
      <c r="T156" s="13">
        <v>0.11550000000000001</v>
      </c>
      <c r="U156">
        <f>($E156)+(0.5*($E157-$E156))</f>
        <v>3</v>
      </c>
      <c r="V156">
        <f t="shared" si="30"/>
        <v>2.157</v>
      </c>
      <c r="W156">
        <f t="shared" si="31"/>
        <v>5.2394999999999996</v>
      </c>
      <c r="X156">
        <f t="shared" si="32"/>
        <v>1.0455000000000001</v>
      </c>
      <c r="Y156" s="9">
        <f>SUM(V156:V165)</f>
        <v>821.45574999999997</v>
      </c>
      <c r="Z156" s="9">
        <f>SUM(W156:W165)</f>
        <v>969.30950000000007</v>
      </c>
      <c r="AA156" s="9">
        <f>SUM(X156:X165)</f>
        <v>133.95125000000002</v>
      </c>
      <c r="AB156">
        <f>($E156)+(0.5*($E157-$E156))</f>
        <v>3</v>
      </c>
      <c r="AC156">
        <f t="shared" ref="AC156:AE162" si="37">($AB156*P156)</f>
        <v>2.157</v>
      </c>
      <c r="AD156">
        <f t="shared" si="37"/>
        <v>5.2394999999999996</v>
      </c>
      <c r="AE156">
        <f t="shared" si="37"/>
        <v>1.0455000000000001</v>
      </c>
      <c r="AF156" s="9">
        <f>SUM(AC156:AC162)</f>
        <v>57.96575</v>
      </c>
      <c r="AG156" s="9">
        <f>SUM(AD156:AD162)</f>
        <v>105.6045</v>
      </c>
      <c r="AH156" s="9">
        <f>SUM(AE156:AE162)</f>
        <v>22.625</v>
      </c>
    </row>
    <row r="157" spans="1:34" x14ac:dyDescent="0.2">
      <c r="D157" s="3">
        <v>294742</v>
      </c>
      <c r="E157">
        <v>5</v>
      </c>
      <c r="F157" s="50">
        <v>1.3300722580645161</v>
      </c>
      <c r="G157" s="51">
        <v>0.29885574193548409</v>
      </c>
      <c r="I157" s="24"/>
      <c r="M157" s="68"/>
      <c r="N157" s="53"/>
      <c r="O157" s="52"/>
      <c r="P157" s="13">
        <v>0.73250000000000004</v>
      </c>
      <c r="Q157" s="13">
        <v>1.6875</v>
      </c>
      <c r="R157" s="13">
        <v>0.36099999999999999</v>
      </c>
      <c r="S157" s="13">
        <v>0.49849999999999994</v>
      </c>
      <c r="T157" s="13">
        <v>0.11549999999999999</v>
      </c>
      <c r="U157">
        <f>(0.5*($E157-$E156))+(0.5*($E158-$E157))</f>
        <v>4.5</v>
      </c>
      <c r="V157">
        <f t="shared" si="30"/>
        <v>3.2962500000000001</v>
      </c>
      <c r="W157">
        <f t="shared" si="31"/>
        <v>7.59375</v>
      </c>
      <c r="X157">
        <f t="shared" si="32"/>
        <v>1.6244999999999998</v>
      </c>
      <c r="AA157" s="9"/>
      <c r="AB157">
        <f>(0.5*($E157-$E156))+(0.5*($E158-$E157))</f>
        <v>4.5</v>
      </c>
      <c r="AC157">
        <f t="shared" si="37"/>
        <v>3.2962500000000001</v>
      </c>
      <c r="AD157">
        <f t="shared" si="37"/>
        <v>7.59375</v>
      </c>
      <c r="AE157">
        <f t="shared" si="37"/>
        <v>1.6244999999999998</v>
      </c>
      <c r="AH157" s="9"/>
    </row>
    <row r="158" spans="1:34" x14ac:dyDescent="0.2">
      <c r="D158" s="3">
        <v>294741</v>
      </c>
      <c r="E158">
        <v>10</v>
      </c>
      <c r="F158" s="50">
        <v>1.2808103225806451</v>
      </c>
      <c r="G158" s="51">
        <v>0.34811767741935495</v>
      </c>
      <c r="I158" s="19"/>
      <c r="M158" s="68"/>
      <c r="N158" s="53"/>
      <c r="O158" s="52"/>
      <c r="P158" s="13">
        <v>0.71899999999999997</v>
      </c>
      <c r="Q158" s="13">
        <v>1.7825</v>
      </c>
      <c r="R158" s="13">
        <v>0.38600000000000001</v>
      </c>
      <c r="S158" s="13">
        <v>0.26450000000000001</v>
      </c>
      <c r="T158" s="13">
        <v>0.11550000000000001</v>
      </c>
      <c r="U158">
        <f t="shared" ref="U158:U164" si="38">(0.5*($E158-$E157))+(0.5*($E159-$E158))</f>
        <v>7.5</v>
      </c>
      <c r="V158">
        <f t="shared" si="30"/>
        <v>5.3925000000000001</v>
      </c>
      <c r="W158">
        <f t="shared" si="31"/>
        <v>13.36875</v>
      </c>
      <c r="X158">
        <f t="shared" si="32"/>
        <v>2.895</v>
      </c>
      <c r="AA158" s="9"/>
      <c r="AB158">
        <f>(0.5*($E158-$E157))+(0.5*($E159-$E158))</f>
        <v>7.5</v>
      </c>
      <c r="AC158">
        <f t="shared" si="37"/>
        <v>5.3925000000000001</v>
      </c>
      <c r="AD158">
        <f t="shared" si="37"/>
        <v>13.36875</v>
      </c>
      <c r="AE158">
        <f t="shared" si="37"/>
        <v>2.895</v>
      </c>
      <c r="AH158" s="9"/>
    </row>
    <row r="159" spans="1:34" x14ac:dyDescent="0.2">
      <c r="D159" s="3">
        <v>294740</v>
      </c>
      <c r="E159">
        <v>20</v>
      </c>
      <c r="F159" s="50">
        <v>1.2479690322580645</v>
      </c>
      <c r="G159" s="51">
        <v>0.31987416774193578</v>
      </c>
      <c r="I159" s="19"/>
      <c r="K159" s="24"/>
      <c r="M159" s="68"/>
      <c r="N159" s="53"/>
      <c r="O159" s="52"/>
      <c r="P159" s="13">
        <v>0.67749999999999999</v>
      </c>
      <c r="Q159" s="13">
        <v>1.6920000000000002</v>
      </c>
      <c r="R159" s="13">
        <v>0.36099999999999999</v>
      </c>
      <c r="S159" s="13">
        <v>0.30599999999999999</v>
      </c>
      <c r="T159" s="13">
        <v>0.12</v>
      </c>
      <c r="U159">
        <f t="shared" si="38"/>
        <v>10</v>
      </c>
      <c r="V159">
        <f t="shared" si="30"/>
        <v>6.7750000000000004</v>
      </c>
      <c r="W159">
        <f t="shared" si="31"/>
        <v>16.920000000000002</v>
      </c>
      <c r="X159">
        <f t="shared" si="32"/>
        <v>3.61</v>
      </c>
      <c r="AA159" s="9"/>
      <c r="AB159">
        <f>(0.5*($E159-$E158))+(0.5*($E160-$E159))</f>
        <v>10</v>
      </c>
      <c r="AC159">
        <f t="shared" si="37"/>
        <v>6.7750000000000004</v>
      </c>
      <c r="AD159">
        <f t="shared" si="37"/>
        <v>16.920000000000002</v>
      </c>
      <c r="AE159">
        <f t="shared" si="37"/>
        <v>3.61</v>
      </c>
      <c r="AH159" s="9"/>
    </row>
    <row r="160" spans="1:34" x14ac:dyDescent="0.2">
      <c r="D160" s="3">
        <v>294739</v>
      </c>
      <c r="E160">
        <v>30</v>
      </c>
      <c r="F160" s="50">
        <v>0.89787870967741945</v>
      </c>
      <c r="G160" s="51">
        <v>0.34001249032258074</v>
      </c>
      <c r="I160" s="19"/>
      <c r="K160" s="24"/>
      <c r="P160" s="13">
        <v>0.7</v>
      </c>
      <c r="Q160" s="13">
        <v>1.6404999999999998</v>
      </c>
      <c r="R160" s="13">
        <v>0.36599999999999999</v>
      </c>
      <c r="S160" s="13">
        <v>0.22850000000000001</v>
      </c>
      <c r="T160" s="13">
        <v>0.1245</v>
      </c>
      <c r="U160">
        <f t="shared" si="38"/>
        <v>10</v>
      </c>
      <c r="V160">
        <f t="shared" si="30"/>
        <v>7</v>
      </c>
      <c r="W160">
        <f t="shared" si="31"/>
        <v>16.404999999999998</v>
      </c>
      <c r="X160">
        <f t="shared" si="32"/>
        <v>3.66</v>
      </c>
      <c r="AA160" s="9"/>
      <c r="AB160">
        <f>(0.5*($E160-$E159))+(0.5*($E161-$E160))</f>
        <v>10</v>
      </c>
      <c r="AC160">
        <f t="shared" si="37"/>
        <v>7</v>
      </c>
      <c r="AD160">
        <f t="shared" si="37"/>
        <v>16.404999999999998</v>
      </c>
      <c r="AE160">
        <f t="shared" si="37"/>
        <v>3.66</v>
      </c>
      <c r="AH160" s="9"/>
    </row>
    <row r="161" spans="4:34" x14ac:dyDescent="0.2">
      <c r="D161" s="3">
        <v>294738</v>
      </c>
      <c r="E161">
        <v>40</v>
      </c>
      <c r="F161" s="50">
        <v>0.28354064516129029</v>
      </c>
      <c r="G161" s="51">
        <v>0.27314415483870974</v>
      </c>
      <c r="I161" s="19"/>
      <c r="K161" s="24"/>
      <c r="M161" s="68">
        <v>95.293875420694889</v>
      </c>
      <c r="N161" s="53">
        <v>5.8710000000000004</v>
      </c>
      <c r="O161" s="52">
        <v>262</v>
      </c>
      <c r="P161" s="13">
        <v>1.3285</v>
      </c>
      <c r="Q161" s="13">
        <v>2.3624999999999998</v>
      </c>
      <c r="R161" s="13">
        <v>0.51700000000000002</v>
      </c>
      <c r="S161" s="13">
        <v>0.49950000000000006</v>
      </c>
      <c r="T161" s="13">
        <v>0.20450000000000002</v>
      </c>
      <c r="U161">
        <f t="shared" si="38"/>
        <v>10</v>
      </c>
      <c r="V161">
        <f t="shared" si="30"/>
        <v>13.285</v>
      </c>
      <c r="W161">
        <f t="shared" si="31"/>
        <v>23.625</v>
      </c>
      <c r="X161">
        <f t="shared" si="32"/>
        <v>5.17</v>
      </c>
      <c r="AA161" s="9"/>
      <c r="AB161">
        <f>(0.5*($E161-$E160))+(0.5*($E162-$E161))</f>
        <v>10</v>
      </c>
      <c r="AC161">
        <f t="shared" si="37"/>
        <v>13.285</v>
      </c>
      <c r="AD161">
        <f t="shared" si="37"/>
        <v>23.625</v>
      </c>
      <c r="AE161">
        <f t="shared" si="37"/>
        <v>5.17</v>
      </c>
      <c r="AH161" s="9"/>
    </row>
    <row r="162" spans="4:34" x14ac:dyDescent="0.2">
      <c r="D162" s="3">
        <v>294737</v>
      </c>
      <c r="E162">
        <v>50</v>
      </c>
      <c r="F162" s="50">
        <v>9.4560516129032254E-2</v>
      </c>
      <c r="G162" s="51">
        <v>0.13576188387096774</v>
      </c>
      <c r="I162" s="19"/>
      <c r="K162" s="24"/>
      <c r="M162" s="68"/>
      <c r="N162" s="53"/>
      <c r="O162" s="52"/>
      <c r="P162" s="13">
        <v>4.0120000000000005</v>
      </c>
      <c r="Q162" s="13">
        <v>4.4904999999999999</v>
      </c>
      <c r="R162" s="13">
        <v>0.92400000000000004</v>
      </c>
      <c r="S162" s="13">
        <v>0.43049999999999999</v>
      </c>
      <c r="T162" s="13">
        <v>0.14649999999999999</v>
      </c>
      <c r="U162">
        <f t="shared" si="38"/>
        <v>17.5</v>
      </c>
      <c r="V162">
        <f t="shared" si="30"/>
        <v>70.210000000000008</v>
      </c>
      <c r="W162">
        <f t="shared" si="31"/>
        <v>78.583749999999995</v>
      </c>
      <c r="X162">
        <f t="shared" si="32"/>
        <v>16.170000000000002</v>
      </c>
      <c r="AA162" s="9"/>
      <c r="AB162">
        <f>(0.5*($E162-$E161))</f>
        <v>5</v>
      </c>
      <c r="AC162">
        <f t="shared" si="37"/>
        <v>20.060000000000002</v>
      </c>
      <c r="AD162">
        <f t="shared" si="37"/>
        <v>22.452500000000001</v>
      </c>
      <c r="AE162">
        <f t="shared" si="37"/>
        <v>4.62</v>
      </c>
      <c r="AH162" s="9"/>
    </row>
    <row r="163" spans="4:34" x14ac:dyDescent="0.2">
      <c r="D163" s="3">
        <v>294736</v>
      </c>
      <c r="E163">
        <v>75</v>
      </c>
      <c r="F163" s="50">
        <v>4.8738064516129026E-2</v>
      </c>
      <c r="G163" s="51">
        <v>0.13574833548387105</v>
      </c>
      <c r="I163" s="19"/>
      <c r="K163" s="24"/>
      <c r="M163" s="68"/>
      <c r="N163" s="53"/>
      <c r="O163" s="52"/>
      <c r="P163" s="13">
        <v>7.7629999999999999</v>
      </c>
      <c r="Q163" s="13">
        <v>8.7880000000000003</v>
      </c>
      <c r="R163" s="13">
        <v>1.1945000000000001</v>
      </c>
      <c r="S163" s="13">
        <v>0.51849999999999996</v>
      </c>
      <c r="T163" s="13">
        <v>8.2500000000000004E-2</v>
      </c>
      <c r="U163">
        <f t="shared" si="38"/>
        <v>25</v>
      </c>
      <c r="V163">
        <f t="shared" si="30"/>
        <v>194.07499999999999</v>
      </c>
      <c r="W163">
        <f t="shared" si="31"/>
        <v>219.70000000000002</v>
      </c>
      <c r="X163">
        <f t="shared" si="32"/>
        <v>29.862500000000004</v>
      </c>
      <c r="AA163" s="9"/>
      <c r="AB163">
        <v>0</v>
      </c>
      <c r="AE163"/>
      <c r="AH163" s="9"/>
    </row>
    <row r="164" spans="4:34" x14ac:dyDescent="0.2">
      <c r="D164" s="3">
        <v>294735</v>
      </c>
      <c r="E164">
        <v>100</v>
      </c>
      <c r="F164" s="50">
        <v>3.0781935483870974E-2</v>
      </c>
      <c r="G164" s="51">
        <v>9.645006451612903E-2</v>
      </c>
      <c r="I164" s="19"/>
      <c r="K164" s="24"/>
      <c r="P164" s="13">
        <v>9.2899999999999991</v>
      </c>
      <c r="Q164" s="13">
        <v>10.4275</v>
      </c>
      <c r="R164" s="13">
        <v>1.3035000000000001</v>
      </c>
      <c r="S164" s="13">
        <v>0.2535</v>
      </c>
      <c r="T164" s="13">
        <v>7.2999999999999995E-2</v>
      </c>
      <c r="U164">
        <f t="shared" si="38"/>
        <v>32.5</v>
      </c>
      <c r="V164">
        <f t="shared" si="30"/>
        <v>301.92499999999995</v>
      </c>
      <c r="W164">
        <f t="shared" si="31"/>
        <v>338.89375000000001</v>
      </c>
      <c r="X164">
        <f t="shared" si="32"/>
        <v>42.363750000000003</v>
      </c>
      <c r="AA164" s="9"/>
      <c r="AB164">
        <v>0</v>
      </c>
      <c r="AE164"/>
      <c r="AH164" s="9"/>
    </row>
    <row r="165" spans="4:34" x14ac:dyDescent="0.2">
      <c r="D165" s="3">
        <v>294734</v>
      </c>
      <c r="E165">
        <v>140</v>
      </c>
      <c r="F165" s="50">
        <v>2.3086451612903219E-2</v>
      </c>
      <c r="G165" s="51">
        <v>7.0747148387096781E-2</v>
      </c>
      <c r="I165" s="19"/>
      <c r="K165" s="24"/>
      <c r="M165" s="68">
        <v>73.094073430355053</v>
      </c>
      <c r="N165" s="53">
        <v>5.2814999999999994</v>
      </c>
      <c r="O165" s="52">
        <v>235.5</v>
      </c>
      <c r="P165" s="13">
        <v>10.867000000000001</v>
      </c>
      <c r="Q165" s="13">
        <v>12.449</v>
      </c>
      <c r="R165" s="13">
        <v>1.3774999999999999</v>
      </c>
      <c r="S165" s="13">
        <v>0.44400000000000006</v>
      </c>
      <c r="T165" s="13">
        <v>9.1499999999999998E-2</v>
      </c>
      <c r="U165">
        <f>(0.5*($E165-$E164))</f>
        <v>20</v>
      </c>
      <c r="V165">
        <f t="shared" si="30"/>
        <v>217.34000000000003</v>
      </c>
      <c r="W165">
        <f t="shared" si="31"/>
        <v>248.98</v>
      </c>
      <c r="X165">
        <f t="shared" si="32"/>
        <v>27.549999999999997</v>
      </c>
      <c r="AA165" s="9"/>
      <c r="AB165">
        <v>0</v>
      </c>
      <c r="AE165"/>
      <c r="AH165" s="9"/>
    </row>
    <row r="166" spans="4:34" x14ac:dyDescent="0.2">
      <c r="D166" s="56"/>
      <c r="E166" s="55">
        <v>2</v>
      </c>
      <c r="F166" s="50"/>
      <c r="G166" s="51"/>
      <c r="I166" s="19"/>
      <c r="K166" s="19"/>
      <c r="M166" s="43"/>
      <c r="N166" s="13"/>
      <c r="O166" s="43"/>
      <c r="P166" s="13"/>
      <c r="Q166" s="13"/>
      <c r="U166">
        <f>($E166)+(0.5*($E167-$E166))</f>
        <v>3.5</v>
      </c>
      <c r="V166">
        <f t="shared" si="30"/>
        <v>0</v>
      </c>
      <c r="W166">
        <f t="shared" si="31"/>
        <v>0</v>
      </c>
      <c r="X166">
        <f t="shared" si="32"/>
        <v>0</v>
      </c>
      <c r="Y166" s="9">
        <f>SUM(V166:V175)</f>
        <v>0</v>
      </c>
      <c r="Z166" s="9">
        <f>SUM(W166:W175)</f>
        <v>0</v>
      </c>
      <c r="AA166" s="9">
        <f>SUM(X166:X175)</f>
        <v>0</v>
      </c>
      <c r="AB166">
        <f>($E166)+(0.5*($E167-$E166))</f>
        <v>3.5</v>
      </c>
      <c r="AC166">
        <f t="shared" ref="AC166:AE172" si="39">($AB166*P166)</f>
        <v>0</v>
      </c>
      <c r="AD166">
        <f t="shared" si="39"/>
        <v>0</v>
      </c>
      <c r="AE166">
        <f t="shared" si="39"/>
        <v>0</v>
      </c>
      <c r="AF166" s="9">
        <f>SUM(AC166:AC172)</f>
        <v>0</v>
      </c>
      <c r="AG166" s="9">
        <f>SUM(AD166:AD172)</f>
        <v>0</v>
      </c>
      <c r="AH166" s="9">
        <f>SUM(AE166:AE172)</f>
        <v>0</v>
      </c>
    </row>
    <row r="167" spans="4:34" x14ac:dyDescent="0.2">
      <c r="D167" s="56"/>
      <c r="E167" s="55">
        <v>5</v>
      </c>
      <c r="F167" s="50"/>
      <c r="G167" s="51"/>
      <c r="I167" s="19"/>
      <c r="M167" s="43"/>
      <c r="N167" s="13"/>
      <c r="O167" s="43"/>
      <c r="P167" s="13"/>
      <c r="Q167" s="13"/>
      <c r="U167">
        <f>(0.5*($E167-$E166))+(0.5*($E168-$E167))</f>
        <v>4</v>
      </c>
      <c r="V167">
        <f t="shared" si="30"/>
        <v>0</v>
      </c>
      <c r="W167">
        <f t="shared" si="31"/>
        <v>0</v>
      </c>
      <c r="X167">
        <f t="shared" si="32"/>
        <v>0</v>
      </c>
      <c r="AA167" s="9"/>
      <c r="AB167">
        <f>(0.5*($E167-$E166))+(0.5*($E168-$E167))</f>
        <v>4</v>
      </c>
      <c r="AC167">
        <f t="shared" si="39"/>
        <v>0</v>
      </c>
      <c r="AD167">
        <f t="shared" si="39"/>
        <v>0</v>
      </c>
      <c r="AE167">
        <f t="shared" si="39"/>
        <v>0</v>
      </c>
      <c r="AH167" s="9"/>
    </row>
    <row r="168" spans="4:34" x14ac:dyDescent="0.2">
      <c r="D168" s="56"/>
      <c r="E168" s="55">
        <v>10</v>
      </c>
      <c r="F168" s="50"/>
      <c r="G168" s="51"/>
      <c r="I168" s="19"/>
      <c r="M168" s="41"/>
      <c r="N168" s="16"/>
      <c r="P168" s="13"/>
      <c r="Q168" s="13"/>
      <c r="U168">
        <f t="shared" ref="U168:U174" si="40">(0.5*($E168-$E167))+(0.5*($E169-$E168))</f>
        <v>7.5</v>
      </c>
      <c r="V168">
        <f t="shared" si="30"/>
        <v>0</v>
      </c>
      <c r="W168">
        <f t="shared" si="31"/>
        <v>0</v>
      </c>
      <c r="X168">
        <f t="shared" si="32"/>
        <v>0</v>
      </c>
      <c r="AA168" s="9"/>
      <c r="AB168">
        <f>(0.5*($E168-$E167))+(0.5*($E169-$E168))</f>
        <v>7.5</v>
      </c>
      <c r="AC168">
        <f t="shared" si="39"/>
        <v>0</v>
      </c>
      <c r="AD168">
        <f t="shared" si="39"/>
        <v>0</v>
      </c>
      <c r="AE168">
        <f t="shared" si="39"/>
        <v>0</v>
      </c>
      <c r="AH168" s="9"/>
    </row>
    <row r="169" spans="4:34" x14ac:dyDescent="0.2">
      <c r="D169" s="56"/>
      <c r="E169" s="55">
        <v>20</v>
      </c>
      <c r="F169" s="50"/>
      <c r="G169" s="51"/>
      <c r="I169" s="19"/>
      <c r="M169" s="41"/>
      <c r="N169" s="16"/>
      <c r="P169" s="13"/>
      <c r="Q169" s="13"/>
      <c r="U169">
        <f t="shared" si="40"/>
        <v>10</v>
      </c>
      <c r="V169">
        <f t="shared" si="30"/>
        <v>0</v>
      </c>
      <c r="W169">
        <f t="shared" si="31"/>
        <v>0</v>
      </c>
      <c r="X169">
        <f t="shared" si="32"/>
        <v>0</v>
      </c>
      <c r="AA169" s="9"/>
      <c r="AB169">
        <f>(0.5*($E169-$E168))+(0.5*($E170-$E169))</f>
        <v>10</v>
      </c>
      <c r="AC169">
        <f t="shared" si="39"/>
        <v>0</v>
      </c>
      <c r="AD169">
        <f t="shared" si="39"/>
        <v>0</v>
      </c>
      <c r="AE169">
        <f t="shared" si="39"/>
        <v>0</v>
      </c>
      <c r="AH169" s="9"/>
    </row>
    <row r="170" spans="4:34" x14ac:dyDescent="0.2">
      <c r="D170" s="56"/>
      <c r="E170" s="55">
        <v>30</v>
      </c>
      <c r="F170" s="50"/>
      <c r="G170" s="51"/>
      <c r="I170" s="19"/>
      <c r="M170" s="41"/>
      <c r="N170" s="16"/>
      <c r="P170" s="13"/>
      <c r="Q170" s="13"/>
      <c r="U170">
        <f t="shared" si="40"/>
        <v>10</v>
      </c>
      <c r="V170">
        <f t="shared" si="30"/>
        <v>0</v>
      </c>
      <c r="W170">
        <f t="shared" si="31"/>
        <v>0</v>
      </c>
      <c r="X170">
        <f t="shared" si="32"/>
        <v>0</v>
      </c>
      <c r="AA170" s="9"/>
      <c r="AB170">
        <f>(0.5*($E170-$E169))+(0.5*($E171-$E170))</f>
        <v>10</v>
      </c>
      <c r="AC170">
        <f t="shared" si="39"/>
        <v>0</v>
      </c>
      <c r="AD170">
        <f t="shared" si="39"/>
        <v>0</v>
      </c>
      <c r="AE170">
        <f t="shared" si="39"/>
        <v>0</v>
      </c>
      <c r="AH170" s="9"/>
    </row>
    <row r="171" spans="4:34" x14ac:dyDescent="0.2">
      <c r="D171" s="56"/>
      <c r="E171" s="55">
        <v>40</v>
      </c>
      <c r="F171" s="50"/>
      <c r="G171" s="51"/>
      <c r="I171" s="19"/>
      <c r="M171" s="43"/>
      <c r="N171" s="13"/>
      <c r="O171" s="43"/>
      <c r="P171" s="13"/>
      <c r="Q171" s="13"/>
      <c r="U171">
        <f t="shared" si="40"/>
        <v>10</v>
      </c>
      <c r="V171">
        <f t="shared" si="30"/>
        <v>0</v>
      </c>
      <c r="W171">
        <f t="shared" si="31"/>
        <v>0</v>
      </c>
      <c r="X171">
        <f t="shared" si="32"/>
        <v>0</v>
      </c>
      <c r="AA171" s="9"/>
      <c r="AB171">
        <f>(0.5*($E171-$E170))+(0.5*($E172-$E171))</f>
        <v>10</v>
      </c>
      <c r="AC171">
        <f t="shared" si="39"/>
        <v>0</v>
      </c>
      <c r="AD171">
        <f t="shared" si="39"/>
        <v>0</v>
      </c>
      <c r="AE171">
        <f t="shared" si="39"/>
        <v>0</v>
      </c>
      <c r="AH171" s="9"/>
    </row>
    <row r="172" spans="4:34" x14ac:dyDescent="0.2">
      <c r="D172" s="56"/>
      <c r="E172" s="55">
        <v>50</v>
      </c>
      <c r="F172" s="50"/>
      <c r="G172" s="51"/>
      <c r="I172" s="19"/>
      <c r="M172" s="43"/>
      <c r="N172" s="13"/>
      <c r="O172" s="43"/>
      <c r="P172" s="13"/>
      <c r="Q172" s="13"/>
      <c r="U172">
        <f t="shared" si="40"/>
        <v>17.5</v>
      </c>
      <c r="V172">
        <f t="shared" si="30"/>
        <v>0</v>
      </c>
      <c r="W172">
        <f t="shared" si="31"/>
        <v>0</v>
      </c>
      <c r="X172">
        <f t="shared" si="32"/>
        <v>0</v>
      </c>
      <c r="AA172" s="9"/>
      <c r="AB172">
        <f>(0.5*($E172-$E171))</f>
        <v>5</v>
      </c>
      <c r="AC172">
        <f t="shared" si="39"/>
        <v>0</v>
      </c>
      <c r="AD172">
        <f t="shared" si="39"/>
        <v>0</v>
      </c>
      <c r="AE172">
        <f t="shared" si="39"/>
        <v>0</v>
      </c>
      <c r="AH172" s="9"/>
    </row>
    <row r="173" spans="4:34" x14ac:dyDescent="0.2">
      <c r="D173" s="56"/>
      <c r="E173" s="55">
        <v>75</v>
      </c>
      <c r="F173" s="50"/>
      <c r="G173" s="51"/>
      <c r="I173" s="19"/>
      <c r="M173" s="41"/>
      <c r="N173" s="16"/>
      <c r="P173" s="13"/>
      <c r="Q173" s="13"/>
      <c r="U173">
        <f t="shared" si="40"/>
        <v>25</v>
      </c>
      <c r="V173">
        <f t="shared" si="30"/>
        <v>0</v>
      </c>
      <c r="W173">
        <f t="shared" si="31"/>
        <v>0</v>
      </c>
      <c r="X173">
        <f t="shared" si="32"/>
        <v>0</v>
      </c>
      <c r="AA173" s="9"/>
      <c r="AB173">
        <v>0</v>
      </c>
      <c r="AE173"/>
      <c r="AH173" s="9"/>
    </row>
    <row r="174" spans="4:34" x14ac:dyDescent="0.2">
      <c r="D174" s="56"/>
      <c r="E174" s="54">
        <v>100</v>
      </c>
      <c r="F174" s="50"/>
      <c r="G174" s="51"/>
      <c r="I174" s="19"/>
      <c r="M174" s="41"/>
      <c r="N174" s="16"/>
      <c r="P174" s="13"/>
      <c r="Q174" s="13"/>
      <c r="U174">
        <f t="shared" si="40"/>
        <v>36</v>
      </c>
      <c r="V174">
        <f t="shared" si="30"/>
        <v>0</v>
      </c>
      <c r="W174">
        <f t="shared" si="31"/>
        <v>0</v>
      </c>
      <c r="X174">
        <f t="shared" si="32"/>
        <v>0</v>
      </c>
      <c r="AA174" s="9"/>
      <c r="AB174">
        <v>0</v>
      </c>
      <c r="AE174"/>
      <c r="AH174" s="9"/>
    </row>
    <row r="175" spans="4:34" x14ac:dyDescent="0.2">
      <c r="D175" s="56"/>
      <c r="E175" s="54">
        <v>147</v>
      </c>
      <c r="F175" s="50"/>
      <c r="G175" s="51"/>
      <c r="I175" s="19"/>
      <c r="M175" s="43"/>
      <c r="N175" s="13"/>
      <c r="O175" s="43"/>
      <c r="P175" s="13"/>
      <c r="Q175" s="13"/>
      <c r="U175">
        <f>(0.5*($E175-$E174))</f>
        <v>23.5</v>
      </c>
      <c r="V175">
        <f t="shared" si="30"/>
        <v>0</v>
      </c>
      <c r="W175">
        <f t="shared" si="31"/>
        <v>0</v>
      </c>
      <c r="X175">
        <f t="shared" si="32"/>
        <v>0</v>
      </c>
      <c r="AA175" s="9"/>
      <c r="AB175">
        <v>0</v>
      </c>
      <c r="AE175"/>
      <c r="AH175" s="9"/>
    </row>
    <row r="176" spans="4:34" x14ac:dyDescent="0.2">
      <c r="D176" s="56"/>
      <c r="E176" s="55">
        <v>3</v>
      </c>
      <c r="F176" s="50"/>
      <c r="G176" s="51"/>
      <c r="I176" s="19"/>
      <c r="K176" s="19"/>
      <c r="M176" s="43"/>
      <c r="N176" s="13"/>
      <c r="O176" s="43"/>
      <c r="P176" s="13"/>
      <c r="Q176" s="13"/>
      <c r="U176">
        <f>($E176)+(0.5*($E177-$E176))</f>
        <v>4</v>
      </c>
      <c r="V176">
        <f t="shared" si="30"/>
        <v>0</v>
      </c>
      <c r="W176">
        <f t="shared" si="31"/>
        <v>0</v>
      </c>
      <c r="X176">
        <f t="shared" si="32"/>
        <v>0</v>
      </c>
      <c r="Y176" s="9">
        <f>SUM(V176:V187)</f>
        <v>0</v>
      </c>
      <c r="Z176" s="9">
        <f>SUM(W176:W187)</f>
        <v>0</v>
      </c>
      <c r="AA176" s="9">
        <f>SUM(X176:X187)</f>
        <v>0</v>
      </c>
      <c r="AB176">
        <f>($E176)+(0.5*($E177-$E176))</f>
        <v>4</v>
      </c>
      <c r="AC176">
        <f t="shared" ref="AC176:AE182" si="41">($AB176*P176)</f>
        <v>0</v>
      </c>
      <c r="AD176">
        <f t="shared" si="41"/>
        <v>0</v>
      </c>
      <c r="AE176">
        <f t="shared" si="41"/>
        <v>0</v>
      </c>
      <c r="AF176" s="9">
        <f>SUM(AC176:AC182)</f>
        <v>0</v>
      </c>
      <c r="AG176" s="9">
        <f>SUM(AD176:AD182)</f>
        <v>0</v>
      </c>
      <c r="AH176" s="9">
        <f>SUM(AE176:AE182)</f>
        <v>0</v>
      </c>
    </row>
    <row r="177" spans="1:34" x14ac:dyDescent="0.2">
      <c r="D177" s="56"/>
      <c r="E177" s="55">
        <v>5</v>
      </c>
      <c r="F177" s="50"/>
      <c r="G177" s="51"/>
      <c r="H177" s="22"/>
      <c r="M177" s="41"/>
      <c r="N177" s="16"/>
      <c r="P177" s="13"/>
      <c r="Q177" s="13"/>
      <c r="U177">
        <f>(0.5*($E177-$E176))+(0.5*($E178-$E177))</f>
        <v>3.5</v>
      </c>
      <c r="V177">
        <f t="shared" si="30"/>
        <v>0</v>
      </c>
      <c r="W177">
        <f t="shared" si="31"/>
        <v>0</v>
      </c>
      <c r="X177">
        <f t="shared" si="32"/>
        <v>0</v>
      </c>
      <c r="AA177" s="9"/>
      <c r="AB177">
        <f>(0.5*($E177-$E176))+(0.5*($E178-$E177))</f>
        <v>3.5</v>
      </c>
      <c r="AC177">
        <f t="shared" si="41"/>
        <v>0</v>
      </c>
      <c r="AD177">
        <f t="shared" si="41"/>
        <v>0</v>
      </c>
      <c r="AE177">
        <f t="shared" si="41"/>
        <v>0</v>
      </c>
      <c r="AH177" s="9"/>
    </row>
    <row r="178" spans="1:34" x14ac:dyDescent="0.2">
      <c r="D178" s="56"/>
      <c r="E178" s="55">
        <v>10</v>
      </c>
      <c r="F178" s="50"/>
      <c r="G178" s="51"/>
      <c r="M178" s="41"/>
      <c r="N178" s="16"/>
      <c r="P178" s="13"/>
      <c r="Q178" s="13"/>
      <c r="U178">
        <f t="shared" ref="U178:U186" si="42">(0.5*($E178-$E177))+(0.5*($E179-$E178))</f>
        <v>7.5</v>
      </c>
      <c r="V178">
        <f t="shared" si="30"/>
        <v>0</v>
      </c>
      <c r="W178">
        <f t="shared" si="31"/>
        <v>0</v>
      </c>
      <c r="X178">
        <f t="shared" si="32"/>
        <v>0</v>
      </c>
      <c r="AA178" s="9"/>
      <c r="AB178">
        <f>(0.5*($E178-$E177))+(0.5*($E179-$E178))</f>
        <v>7.5</v>
      </c>
      <c r="AC178">
        <f t="shared" si="41"/>
        <v>0</v>
      </c>
      <c r="AD178">
        <f t="shared" si="41"/>
        <v>0</v>
      </c>
      <c r="AE178">
        <f t="shared" si="41"/>
        <v>0</v>
      </c>
      <c r="AH178" s="9"/>
    </row>
    <row r="179" spans="1:34" x14ac:dyDescent="0.2">
      <c r="D179" s="56"/>
      <c r="E179" s="55">
        <v>20</v>
      </c>
      <c r="F179" s="50"/>
      <c r="G179" s="51"/>
      <c r="H179" s="22"/>
      <c r="K179" s="24"/>
      <c r="M179" s="26"/>
      <c r="N179" s="16"/>
      <c r="P179" s="13"/>
      <c r="Q179" s="13"/>
      <c r="U179">
        <f t="shared" si="42"/>
        <v>10</v>
      </c>
      <c r="V179">
        <f t="shared" si="30"/>
        <v>0</v>
      </c>
      <c r="W179">
        <f t="shared" si="31"/>
        <v>0</v>
      </c>
      <c r="X179">
        <f t="shared" si="32"/>
        <v>0</v>
      </c>
      <c r="AA179" s="9"/>
      <c r="AB179">
        <f>(0.5*($E179-$E178))+(0.5*($E180-$E179))</f>
        <v>10</v>
      </c>
      <c r="AC179">
        <f t="shared" si="41"/>
        <v>0</v>
      </c>
      <c r="AD179">
        <f t="shared" si="41"/>
        <v>0</v>
      </c>
      <c r="AE179">
        <f t="shared" si="41"/>
        <v>0</v>
      </c>
      <c r="AH179" s="9"/>
    </row>
    <row r="180" spans="1:34" x14ac:dyDescent="0.2">
      <c r="D180" s="56"/>
      <c r="E180" s="55">
        <v>30</v>
      </c>
      <c r="F180" s="50"/>
      <c r="G180" s="51"/>
      <c r="H180" s="22"/>
      <c r="K180" s="24"/>
      <c r="M180" s="26"/>
      <c r="N180" s="16"/>
      <c r="P180" s="13"/>
      <c r="Q180" s="13"/>
      <c r="U180">
        <f t="shared" si="42"/>
        <v>10</v>
      </c>
      <c r="V180">
        <f t="shared" si="30"/>
        <v>0</v>
      </c>
      <c r="W180">
        <f t="shared" si="31"/>
        <v>0</v>
      </c>
      <c r="X180">
        <f t="shared" si="32"/>
        <v>0</v>
      </c>
      <c r="AA180" s="9"/>
      <c r="AB180">
        <f>(0.5*($E180-$E179))+(0.5*($E181-$E180))</f>
        <v>10</v>
      </c>
      <c r="AC180">
        <f t="shared" si="41"/>
        <v>0</v>
      </c>
      <c r="AD180">
        <f t="shared" si="41"/>
        <v>0</v>
      </c>
      <c r="AE180">
        <f t="shared" si="41"/>
        <v>0</v>
      </c>
      <c r="AH180" s="9"/>
    </row>
    <row r="181" spans="1:34" x14ac:dyDescent="0.2">
      <c r="D181" s="56"/>
      <c r="E181" s="55">
        <v>40</v>
      </c>
      <c r="F181" s="50"/>
      <c r="G181" s="51"/>
      <c r="H181" s="22"/>
      <c r="K181" s="24"/>
      <c r="M181" s="43"/>
      <c r="N181" s="13"/>
      <c r="O181" s="43"/>
      <c r="P181" s="13"/>
      <c r="Q181" s="13"/>
      <c r="U181">
        <f t="shared" si="42"/>
        <v>10</v>
      </c>
      <c r="V181">
        <f t="shared" si="30"/>
        <v>0</v>
      </c>
      <c r="W181">
        <f t="shared" si="31"/>
        <v>0</v>
      </c>
      <c r="X181">
        <f t="shared" si="32"/>
        <v>0</v>
      </c>
      <c r="AA181" s="9"/>
      <c r="AB181">
        <f>(0.5*($E181-$E180))+(0.5*($E182-$E181))</f>
        <v>10</v>
      </c>
      <c r="AC181">
        <f t="shared" si="41"/>
        <v>0</v>
      </c>
      <c r="AD181">
        <f t="shared" si="41"/>
        <v>0</v>
      </c>
      <c r="AE181">
        <f t="shared" si="41"/>
        <v>0</v>
      </c>
      <c r="AH181" s="9"/>
    </row>
    <row r="182" spans="1:34" x14ac:dyDescent="0.2">
      <c r="D182" s="56"/>
      <c r="E182" s="55">
        <v>50</v>
      </c>
      <c r="F182" s="50"/>
      <c r="G182" s="51"/>
      <c r="H182" s="22"/>
      <c r="K182" s="24"/>
      <c r="M182" s="26"/>
      <c r="N182" s="16"/>
      <c r="P182" s="13"/>
      <c r="Q182" s="13"/>
      <c r="U182">
        <f t="shared" si="42"/>
        <v>10</v>
      </c>
      <c r="V182">
        <f t="shared" si="30"/>
        <v>0</v>
      </c>
      <c r="W182">
        <f t="shared" si="31"/>
        <v>0</v>
      </c>
      <c r="X182">
        <f t="shared" si="32"/>
        <v>0</v>
      </c>
      <c r="AA182" s="9"/>
      <c r="AB182">
        <f>(0.5*($E182-$E181))</f>
        <v>5</v>
      </c>
      <c r="AC182">
        <f t="shared" si="41"/>
        <v>0</v>
      </c>
      <c r="AD182">
        <f t="shared" si="41"/>
        <v>0</v>
      </c>
      <c r="AE182">
        <f t="shared" si="41"/>
        <v>0</v>
      </c>
      <c r="AH182" s="9"/>
    </row>
    <row r="183" spans="1:34" x14ac:dyDescent="0.2">
      <c r="D183" s="56"/>
      <c r="E183" s="55">
        <v>60</v>
      </c>
      <c r="F183" s="50"/>
      <c r="G183" s="51"/>
      <c r="H183" s="22"/>
      <c r="K183" s="24"/>
      <c r="M183" s="41"/>
      <c r="N183" s="16"/>
      <c r="P183" s="13"/>
      <c r="Q183" s="13"/>
      <c r="U183">
        <f t="shared" si="42"/>
        <v>12.5</v>
      </c>
      <c r="V183">
        <f t="shared" si="30"/>
        <v>0</v>
      </c>
      <c r="W183">
        <f t="shared" si="31"/>
        <v>0</v>
      </c>
      <c r="X183">
        <f t="shared" si="32"/>
        <v>0</v>
      </c>
      <c r="AA183" s="9"/>
      <c r="AB183">
        <v>0</v>
      </c>
      <c r="AE183"/>
      <c r="AH183" s="9"/>
    </row>
    <row r="184" spans="1:34" x14ac:dyDescent="0.2">
      <c r="D184" s="56"/>
      <c r="E184" s="55">
        <v>75</v>
      </c>
      <c r="F184" s="50"/>
      <c r="G184" s="51"/>
      <c r="H184" s="63"/>
      <c r="K184" s="24"/>
      <c r="M184" s="41"/>
      <c r="N184" s="16"/>
      <c r="P184" s="13"/>
      <c r="Q184" s="13"/>
      <c r="U184">
        <f t="shared" si="42"/>
        <v>10</v>
      </c>
      <c r="V184">
        <f t="shared" si="30"/>
        <v>0</v>
      </c>
      <c r="W184">
        <f t="shared" si="31"/>
        <v>0</v>
      </c>
      <c r="X184">
        <f t="shared" si="32"/>
        <v>0</v>
      </c>
      <c r="AA184" s="9"/>
      <c r="AB184">
        <v>0</v>
      </c>
      <c r="AE184"/>
      <c r="AH184" s="9"/>
    </row>
    <row r="185" spans="1:34" x14ac:dyDescent="0.2">
      <c r="D185" s="56"/>
      <c r="E185" s="55">
        <v>80</v>
      </c>
      <c r="F185" s="50"/>
      <c r="G185" s="51"/>
      <c r="H185" s="63"/>
      <c r="K185" s="24"/>
      <c r="M185" s="43"/>
      <c r="N185" s="13"/>
      <c r="O185" s="43"/>
      <c r="P185" s="13"/>
      <c r="Q185" s="13"/>
      <c r="U185">
        <f t="shared" si="42"/>
        <v>12.5</v>
      </c>
      <c r="V185">
        <f t="shared" si="30"/>
        <v>0</v>
      </c>
      <c r="W185">
        <f t="shared" si="31"/>
        <v>0</v>
      </c>
      <c r="X185">
        <f t="shared" si="32"/>
        <v>0</v>
      </c>
      <c r="AA185" s="9"/>
      <c r="AB185">
        <v>0</v>
      </c>
      <c r="AE185"/>
      <c r="AH185" s="9"/>
    </row>
    <row r="186" spans="1:34" x14ac:dyDescent="0.2">
      <c r="D186" s="56"/>
      <c r="E186" s="55">
        <v>100</v>
      </c>
      <c r="F186" s="50"/>
      <c r="G186" s="51"/>
      <c r="H186" s="63"/>
      <c r="K186" s="24"/>
      <c r="M186" s="43"/>
      <c r="N186" s="13"/>
      <c r="O186" s="43"/>
      <c r="P186" s="13"/>
      <c r="Q186" s="13"/>
      <c r="U186">
        <f t="shared" si="42"/>
        <v>34</v>
      </c>
      <c r="V186">
        <f t="shared" si="30"/>
        <v>0</v>
      </c>
      <c r="W186">
        <f t="shared" si="31"/>
        <v>0</v>
      </c>
      <c r="X186">
        <f t="shared" si="32"/>
        <v>0</v>
      </c>
      <c r="AA186" s="9"/>
      <c r="AE186"/>
      <c r="AH186" s="9"/>
    </row>
    <row r="187" spans="1:34" x14ac:dyDescent="0.2">
      <c r="D187" s="56"/>
      <c r="E187" s="55">
        <v>148</v>
      </c>
      <c r="F187" s="50"/>
      <c r="G187" s="51"/>
      <c r="H187" s="63"/>
      <c r="K187" s="24"/>
      <c r="M187" s="43"/>
      <c r="N187" s="13"/>
      <c r="O187" s="43"/>
      <c r="P187" s="13"/>
      <c r="Q187" s="13"/>
      <c r="U187">
        <f>(0.5*($E187-$E186))</f>
        <v>24</v>
      </c>
      <c r="V187">
        <f t="shared" si="30"/>
        <v>0</v>
      </c>
      <c r="W187">
        <f t="shared" si="31"/>
        <v>0</v>
      </c>
      <c r="X187">
        <f t="shared" si="32"/>
        <v>0</v>
      </c>
      <c r="AA187" s="9"/>
      <c r="AE187"/>
      <c r="AH187" s="9"/>
    </row>
    <row r="188" spans="1:34" x14ac:dyDescent="0.2">
      <c r="A188" s="35"/>
      <c r="D188" s="17"/>
      <c r="E188" s="55">
        <v>1</v>
      </c>
      <c r="F188" s="50"/>
      <c r="G188" s="32"/>
      <c r="K188" s="24"/>
      <c r="M188" s="43"/>
      <c r="N188" s="13"/>
      <c r="O188" s="43"/>
      <c r="P188" s="69"/>
      <c r="Q188" s="69"/>
      <c r="R188" s="69"/>
      <c r="S188" s="69"/>
      <c r="T188" s="69"/>
      <c r="U188">
        <f>($E188)+(0.5*($E189-$E188))</f>
        <v>3</v>
      </c>
      <c r="V188">
        <f t="shared" si="30"/>
        <v>0</v>
      </c>
      <c r="W188">
        <f t="shared" si="31"/>
        <v>0</v>
      </c>
      <c r="X188">
        <f t="shared" si="32"/>
        <v>0</v>
      </c>
      <c r="Y188" s="9">
        <f>SUM(V188:V197)</f>
        <v>0</v>
      </c>
      <c r="Z188" s="9">
        <f>SUM(W188:W197)</f>
        <v>0</v>
      </c>
      <c r="AA188" s="9">
        <f>SUM(X188:X197)</f>
        <v>0</v>
      </c>
      <c r="AB188">
        <f>($E188)+(0.5*($E189-$E188))</f>
        <v>3</v>
      </c>
      <c r="AC188">
        <f t="shared" ref="AC188:AE194" si="43">($AB188*P188)</f>
        <v>0</v>
      </c>
      <c r="AD188">
        <f t="shared" si="43"/>
        <v>0</v>
      </c>
      <c r="AE188">
        <f t="shared" si="43"/>
        <v>0</v>
      </c>
      <c r="AF188" s="9">
        <f>SUM(AC188:AC194)</f>
        <v>0</v>
      </c>
      <c r="AG188" s="9">
        <f>SUM(AD188:AD194)</f>
        <v>0</v>
      </c>
      <c r="AH188" s="9">
        <f>SUM(AE188:AE194)</f>
        <v>0</v>
      </c>
    </row>
    <row r="189" spans="1:34" x14ac:dyDescent="0.2">
      <c r="D189" s="17"/>
      <c r="E189">
        <v>5</v>
      </c>
      <c r="G189" s="32"/>
      <c r="I189" s="19"/>
      <c r="K189" s="24"/>
      <c r="N189" s="24"/>
      <c r="O189" s="41"/>
      <c r="P189" s="69"/>
      <c r="Q189" s="69"/>
      <c r="R189" s="69"/>
      <c r="S189" s="69"/>
      <c r="T189" s="69"/>
      <c r="U189">
        <f>($E189)+(0.5*($E190-$E189))</f>
        <v>7.5</v>
      </c>
      <c r="V189">
        <f t="shared" si="30"/>
        <v>0</v>
      </c>
      <c r="W189">
        <f t="shared" si="31"/>
        <v>0</v>
      </c>
      <c r="X189">
        <f t="shared" si="32"/>
        <v>0</v>
      </c>
      <c r="AA189" s="9"/>
      <c r="AB189">
        <f>($E189)+(0.5*($E190-$E189))</f>
        <v>7.5</v>
      </c>
      <c r="AC189">
        <f t="shared" si="43"/>
        <v>0</v>
      </c>
      <c r="AD189">
        <f t="shared" si="43"/>
        <v>0</v>
      </c>
      <c r="AE189">
        <f t="shared" si="43"/>
        <v>0</v>
      </c>
      <c r="AH189" s="9"/>
    </row>
    <row r="190" spans="1:34" x14ac:dyDescent="0.2">
      <c r="D190" s="17"/>
      <c r="E190">
        <v>10</v>
      </c>
      <c r="G190" s="32"/>
      <c r="I190" s="24"/>
      <c r="K190" s="22"/>
      <c r="N190" s="24"/>
      <c r="O190" s="41"/>
      <c r="P190" s="69"/>
      <c r="Q190" s="69"/>
      <c r="R190" s="69"/>
      <c r="S190" s="69"/>
      <c r="T190" s="69"/>
      <c r="U190">
        <f t="shared" ref="U190:U196" si="44">(0.5*($E190-$E189))+(0.5*($E191-$E190))</f>
        <v>7.5</v>
      </c>
      <c r="V190">
        <f t="shared" si="30"/>
        <v>0</v>
      </c>
      <c r="W190">
        <f t="shared" si="31"/>
        <v>0</v>
      </c>
      <c r="X190">
        <f t="shared" si="32"/>
        <v>0</v>
      </c>
      <c r="AA190" s="9"/>
      <c r="AB190">
        <f>(0.5*($E190-$E189))+(0.5*($E191-$E190))</f>
        <v>7.5</v>
      </c>
      <c r="AC190">
        <f t="shared" si="43"/>
        <v>0</v>
      </c>
      <c r="AD190">
        <f t="shared" si="43"/>
        <v>0</v>
      </c>
      <c r="AE190">
        <f t="shared" si="43"/>
        <v>0</v>
      </c>
      <c r="AH190" s="9"/>
    </row>
    <row r="191" spans="1:34" x14ac:dyDescent="0.2">
      <c r="D191" s="17"/>
      <c r="E191">
        <v>20</v>
      </c>
      <c r="G191" s="32"/>
      <c r="K191" s="22"/>
      <c r="N191" s="24"/>
      <c r="O191" s="41"/>
      <c r="P191" s="69"/>
      <c r="Q191" s="69"/>
      <c r="R191" s="69"/>
      <c r="S191" s="69"/>
      <c r="T191" s="69"/>
      <c r="U191">
        <f t="shared" si="44"/>
        <v>10</v>
      </c>
      <c r="V191">
        <f t="shared" si="30"/>
        <v>0</v>
      </c>
      <c r="W191">
        <f t="shared" si="31"/>
        <v>0</v>
      </c>
      <c r="X191">
        <f t="shared" si="32"/>
        <v>0</v>
      </c>
      <c r="AA191" s="9"/>
      <c r="AB191">
        <f>(0.5*($E191-$E190))+(0.5*($E192-$E191))</f>
        <v>10</v>
      </c>
      <c r="AC191">
        <f t="shared" si="43"/>
        <v>0</v>
      </c>
      <c r="AD191">
        <f t="shared" si="43"/>
        <v>0</v>
      </c>
      <c r="AE191">
        <f t="shared" si="43"/>
        <v>0</v>
      </c>
      <c r="AH191" s="9"/>
    </row>
    <row r="192" spans="1:34" x14ac:dyDescent="0.2">
      <c r="D192" s="17"/>
      <c r="E192">
        <v>30</v>
      </c>
      <c r="G192" s="32"/>
      <c r="K192" s="22"/>
      <c r="N192" s="24"/>
      <c r="O192" s="41"/>
      <c r="P192" s="69"/>
      <c r="Q192" s="69"/>
      <c r="R192" s="69"/>
      <c r="S192" s="69"/>
      <c r="T192" s="69"/>
      <c r="U192">
        <f t="shared" si="44"/>
        <v>10</v>
      </c>
      <c r="V192">
        <f t="shared" si="30"/>
        <v>0</v>
      </c>
      <c r="W192">
        <f t="shared" si="31"/>
        <v>0</v>
      </c>
      <c r="X192">
        <f t="shared" si="32"/>
        <v>0</v>
      </c>
      <c r="AA192" s="9"/>
      <c r="AB192">
        <f>(0.5*($E192-$E191))+(0.5*($E193-$E192))</f>
        <v>10</v>
      </c>
      <c r="AC192">
        <f t="shared" si="43"/>
        <v>0</v>
      </c>
      <c r="AD192">
        <f t="shared" si="43"/>
        <v>0</v>
      </c>
      <c r="AE192">
        <f t="shared" si="43"/>
        <v>0</v>
      </c>
      <c r="AH192" s="9"/>
    </row>
    <row r="193" spans="1:34" x14ac:dyDescent="0.2">
      <c r="D193" s="17"/>
      <c r="E193">
        <v>40</v>
      </c>
      <c r="G193" s="32"/>
      <c r="K193" s="22"/>
      <c r="N193" s="24"/>
      <c r="O193" s="41"/>
      <c r="P193" s="69"/>
      <c r="Q193" s="69"/>
      <c r="R193" s="69"/>
      <c r="S193" s="69"/>
      <c r="T193" s="69"/>
      <c r="U193">
        <f t="shared" si="44"/>
        <v>10</v>
      </c>
      <c r="V193">
        <f t="shared" si="30"/>
        <v>0</v>
      </c>
      <c r="W193">
        <f t="shared" si="31"/>
        <v>0</v>
      </c>
      <c r="X193">
        <f t="shared" si="32"/>
        <v>0</v>
      </c>
      <c r="AA193" s="9"/>
      <c r="AB193">
        <f>(0.5*($E193-$E192))+(0.5*($E194-$E193))</f>
        <v>10</v>
      </c>
      <c r="AC193">
        <f t="shared" si="43"/>
        <v>0</v>
      </c>
      <c r="AD193">
        <f t="shared" si="43"/>
        <v>0</v>
      </c>
      <c r="AE193">
        <f t="shared" si="43"/>
        <v>0</v>
      </c>
      <c r="AH193" s="9"/>
    </row>
    <row r="194" spans="1:34" x14ac:dyDescent="0.2">
      <c r="D194" s="17"/>
      <c r="E194">
        <v>50</v>
      </c>
      <c r="G194" s="32"/>
      <c r="K194" s="22"/>
      <c r="N194" s="24"/>
      <c r="O194" s="41"/>
      <c r="P194" s="69"/>
      <c r="Q194" s="69"/>
      <c r="R194" s="69"/>
      <c r="S194" s="69"/>
      <c r="T194" s="69"/>
      <c r="U194">
        <f t="shared" si="44"/>
        <v>17.5</v>
      </c>
      <c r="V194">
        <f t="shared" si="30"/>
        <v>0</v>
      </c>
      <c r="W194">
        <f t="shared" si="31"/>
        <v>0</v>
      </c>
      <c r="X194">
        <f t="shared" si="32"/>
        <v>0</v>
      </c>
      <c r="AA194" s="9"/>
      <c r="AB194">
        <f>(0.5*($E194-$E193))</f>
        <v>5</v>
      </c>
      <c r="AC194">
        <f t="shared" si="43"/>
        <v>0</v>
      </c>
      <c r="AD194">
        <f t="shared" si="43"/>
        <v>0</v>
      </c>
      <c r="AE194">
        <f t="shared" si="43"/>
        <v>0</v>
      </c>
      <c r="AH194" s="9"/>
    </row>
    <row r="195" spans="1:34" x14ac:dyDescent="0.2">
      <c r="D195" s="17"/>
      <c r="E195">
        <v>75</v>
      </c>
      <c r="G195" s="32"/>
      <c r="K195" s="22"/>
      <c r="N195" s="24"/>
      <c r="O195" s="41"/>
      <c r="P195" s="69"/>
      <c r="Q195" s="69"/>
      <c r="R195" s="69"/>
      <c r="S195" s="69"/>
      <c r="T195" s="69"/>
      <c r="U195">
        <f t="shared" si="44"/>
        <v>25</v>
      </c>
      <c r="V195">
        <f t="shared" si="30"/>
        <v>0</v>
      </c>
      <c r="W195">
        <f t="shared" si="31"/>
        <v>0</v>
      </c>
      <c r="X195">
        <f t="shared" si="32"/>
        <v>0</v>
      </c>
      <c r="AA195" s="9"/>
      <c r="AB195">
        <v>0</v>
      </c>
      <c r="AE195"/>
      <c r="AH195" s="9"/>
    </row>
    <row r="196" spans="1:34" x14ac:dyDescent="0.2">
      <c r="D196" s="17"/>
      <c r="E196">
        <v>100</v>
      </c>
      <c r="G196" s="32"/>
      <c r="K196" s="22"/>
      <c r="N196" s="24"/>
      <c r="O196" s="41"/>
      <c r="P196" s="69"/>
      <c r="Q196" s="69"/>
      <c r="R196" s="69"/>
      <c r="S196" s="69"/>
      <c r="T196" s="69"/>
      <c r="U196">
        <f t="shared" si="44"/>
        <v>27.5</v>
      </c>
      <c r="V196">
        <f t="shared" si="30"/>
        <v>0</v>
      </c>
      <c r="W196">
        <f t="shared" si="31"/>
        <v>0</v>
      </c>
      <c r="X196">
        <f t="shared" si="32"/>
        <v>0</v>
      </c>
      <c r="AA196" s="9"/>
      <c r="AB196">
        <v>0</v>
      </c>
      <c r="AE196"/>
      <c r="AH196" s="9"/>
    </row>
    <row r="197" spans="1:34" x14ac:dyDescent="0.2">
      <c r="D197" s="17"/>
      <c r="E197">
        <v>130</v>
      </c>
      <c r="F197" s="63"/>
      <c r="G197" s="51"/>
      <c r="K197" s="22"/>
      <c r="N197" s="24"/>
      <c r="O197" s="41"/>
      <c r="P197" s="69"/>
      <c r="Q197" s="69"/>
      <c r="R197" s="69"/>
      <c r="S197" s="69"/>
      <c r="T197" s="69"/>
      <c r="U197">
        <f>(0.5*($E197-$E196))</f>
        <v>15</v>
      </c>
      <c r="V197">
        <f t="shared" si="30"/>
        <v>0</v>
      </c>
      <c r="W197">
        <f t="shared" si="31"/>
        <v>0</v>
      </c>
      <c r="X197">
        <f t="shared" si="32"/>
        <v>0</v>
      </c>
      <c r="AA197" s="9"/>
      <c r="AB197">
        <v>0</v>
      </c>
      <c r="AE197"/>
      <c r="AH197" s="9"/>
    </row>
    <row r="198" spans="1:34" x14ac:dyDescent="0.2">
      <c r="D198" s="17"/>
      <c r="E198">
        <v>1</v>
      </c>
      <c r="G198" s="13"/>
      <c r="I198" s="3"/>
      <c r="K198" s="19"/>
      <c r="M198" s="44"/>
      <c r="N198" s="13"/>
      <c r="O198" s="44"/>
      <c r="P198" s="13"/>
      <c r="Q198" s="13"/>
      <c r="U198">
        <f>($E198)+(0.5*($E199-$E198))</f>
        <v>3</v>
      </c>
      <c r="V198">
        <f t="shared" ref="V198:V217" si="45">($U198*P198)</f>
        <v>0</v>
      </c>
      <c r="W198">
        <f t="shared" ref="W198:W217" si="46">($U198*Q198)</f>
        <v>0</v>
      </c>
      <c r="X198">
        <f t="shared" ref="X198:X217" si="47">($U198*R198)</f>
        <v>0</v>
      </c>
      <c r="Y198" s="9">
        <f>SUM(V198:V207)</f>
        <v>0</v>
      </c>
      <c r="Z198" s="9">
        <f>SUM(W198:W207)</f>
        <v>0</v>
      </c>
      <c r="AA198" s="9">
        <f>SUM(X198:X207)</f>
        <v>0</v>
      </c>
      <c r="AB198">
        <f>($E198)+(0.5*($E199-$E198))</f>
        <v>3</v>
      </c>
      <c r="AC198">
        <f t="shared" ref="AC198:AE204" si="48">($AB198*P198)</f>
        <v>0</v>
      </c>
      <c r="AD198">
        <f t="shared" si="48"/>
        <v>0</v>
      </c>
      <c r="AE198">
        <f t="shared" si="48"/>
        <v>0</v>
      </c>
      <c r="AF198" s="9">
        <f>SUM(AC198:AC204)</f>
        <v>0</v>
      </c>
      <c r="AG198" s="9">
        <f>SUM(AD198:AD204)</f>
        <v>0</v>
      </c>
      <c r="AH198" s="9">
        <f>SUM(AE198:AE204)</f>
        <v>0</v>
      </c>
    </row>
    <row r="199" spans="1:34" x14ac:dyDescent="0.2">
      <c r="A199" s="35"/>
      <c r="E199">
        <v>5</v>
      </c>
      <c r="G199" s="13"/>
      <c r="I199" s="13"/>
      <c r="M199" s="44"/>
      <c r="N199" s="13"/>
      <c r="O199" s="44"/>
      <c r="P199" s="13"/>
      <c r="Q199" s="13"/>
      <c r="U199">
        <f>(0.5*($E199-$E198))+(0.5*($E200-$E199))</f>
        <v>4.5</v>
      </c>
      <c r="V199">
        <f t="shared" si="45"/>
        <v>0</v>
      </c>
      <c r="W199">
        <f t="shared" si="46"/>
        <v>0</v>
      </c>
      <c r="X199">
        <f t="shared" si="47"/>
        <v>0</v>
      </c>
      <c r="AA199" s="9"/>
      <c r="AB199">
        <f>(0.5*($E199-$E198))+(0.5*($E200-$E199))</f>
        <v>4.5</v>
      </c>
      <c r="AC199">
        <f t="shared" si="48"/>
        <v>0</v>
      </c>
      <c r="AD199">
        <f t="shared" si="48"/>
        <v>0</v>
      </c>
      <c r="AE199">
        <f t="shared" si="48"/>
        <v>0</v>
      </c>
      <c r="AH199" s="9"/>
    </row>
    <row r="200" spans="1:34" x14ac:dyDescent="0.2">
      <c r="D200" s="17"/>
      <c r="E200">
        <v>10</v>
      </c>
      <c r="G200" s="13"/>
      <c r="K200" s="22"/>
      <c r="M200" s="45"/>
      <c r="N200" s="16"/>
      <c r="O200" s="49"/>
      <c r="P200" s="13"/>
      <c r="Q200" s="13"/>
      <c r="U200">
        <f t="shared" ref="U200:U206" si="49">(0.5*($E200-$E199))+(0.5*($E201-$E200))</f>
        <v>7.5</v>
      </c>
      <c r="V200">
        <f t="shared" si="45"/>
        <v>0</v>
      </c>
      <c r="W200">
        <f t="shared" si="46"/>
        <v>0</v>
      </c>
      <c r="X200">
        <f t="shared" si="47"/>
        <v>0</v>
      </c>
      <c r="AA200" s="9"/>
      <c r="AB200">
        <f>(0.5*($E200-$E199))+(0.5*($E201-$E200))</f>
        <v>7.5</v>
      </c>
      <c r="AC200">
        <f t="shared" si="48"/>
        <v>0</v>
      </c>
      <c r="AD200">
        <f t="shared" si="48"/>
        <v>0</v>
      </c>
      <c r="AE200">
        <f t="shared" si="48"/>
        <v>0</v>
      </c>
      <c r="AH200" s="9"/>
    </row>
    <row r="201" spans="1:34" x14ac:dyDescent="0.2">
      <c r="E201">
        <v>20</v>
      </c>
      <c r="G201" s="13"/>
      <c r="J201" s="22"/>
      <c r="K201" s="22"/>
      <c r="M201" s="44"/>
      <c r="N201" s="13"/>
      <c r="O201" s="44"/>
      <c r="P201" s="13"/>
      <c r="Q201" s="13"/>
      <c r="U201">
        <f t="shared" si="49"/>
        <v>10</v>
      </c>
      <c r="V201">
        <f t="shared" si="45"/>
        <v>0</v>
      </c>
      <c r="W201">
        <f t="shared" si="46"/>
        <v>0</v>
      </c>
      <c r="X201">
        <f t="shared" si="47"/>
        <v>0</v>
      </c>
      <c r="AA201" s="9"/>
      <c r="AB201">
        <f>(0.5*($E201-$E200))+(0.5*($E202-$E201))</f>
        <v>10</v>
      </c>
      <c r="AC201">
        <f t="shared" si="48"/>
        <v>0</v>
      </c>
      <c r="AD201">
        <f t="shared" si="48"/>
        <v>0</v>
      </c>
      <c r="AE201">
        <f t="shared" si="48"/>
        <v>0</v>
      </c>
      <c r="AH201" s="9"/>
    </row>
    <row r="202" spans="1:34" x14ac:dyDescent="0.2">
      <c r="D202" s="17"/>
      <c r="E202">
        <v>30</v>
      </c>
      <c r="G202" s="13"/>
      <c r="I202" s="3"/>
      <c r="J202" s="22"/>
      <c r="K202" s="22"/>
      <c r="M202" s="45"/>
      <c r="N202" s="16"/>
      <c r="O202" s="49"/>
      <c r="P202" s="13"/>
      <c r="Q202" s="13"/>
      <c r="U202">
        <f t="shared" si="49"/>
        <v>10</v>
      </c>
      <c r="V202">
        <f t="shared" si="45"/>
        <v>0</v>
      </c>
      <c r="W202">
        <f t="shared" si="46"/>
        <v>0</v>
      </c>
      <c r="X202">
        <f t="shared" si="47"/>
        <v>0</v>
      </c>
      <c r="AA202" s="9"/>
      <c r="AB202">
        <f>(0.5*($E202-$E201))+(0.5*($E203-$E202))</f>
        <v>10</v>
      </c>
      <c r="AC202">
        <f t="shared" si="48"/>
        <v>0</v>
      </c>
      <c r="AD202">
        <f t="shared" si="48"/>
        <v>0</v>
      </c>
      <c r="AE202">
        <f t="shared" si="48"/>
        <v>0</v>
      </c>
      <c r="AH202" s="9"/>
    </row>
    <row r="203" spans="1:34" x14ac:dyDescent="0.2">
      <c r="E203">
        <v>40</v>
      </c>
      <c r="G203" s="13"/>
      <c r="I203" s="3"/>
      <c r="J203" s="22"/>
      <c r="K203" s="22"/>
      <c r="M203" s="44"/>
      <c r="N203" s="13"/>
      <c r="O203" s="44"/>
      <c r="P203" s="13"/>
      <c r="Q203" s="13"/>
      <c r="U203">
        <f t="shared" si="49"/>
        <v>10</v>
      </c>
      <c r="V203">
        <f t="shared" si="45"/>
        <v>0</v>
      </c>
      <c r="W203">
        <f t="shared" si="46"/>
        <v>0</v>
      </c>
      <c r="X203">
        <f t="shared" si="47"/>
        <v>0</v>
      </c>
      <c r="AA203" s="9"/>
      <c r="AB203">
        <f>(0.5*($E203-$E202))+(0.5*($E204-$E203))</f>
        <v>10</v>
      </c>
      <c r="AC203">
        <f t="shared" si="48"/>
        <v>0</v>
      </c>
      <c r="AD203">
        <f t="shared" si="48"/>
        <v>0</v>
      </c>
      <c r="AE203">
        <f t="shared" si="48"/>
        <v>0</v>
      </c>
      <c r="AH203" s="9"/>
    </row>
    <row r="204" spans="1:34" x14ac:dyDescent="0.2">
      <c r="D204" s="17"/>
      <c r="E204">
        <v>50</v>
      </c>
      <c r="G204" s="13"/>
      <c r="I204" s="3"/>
      <c r="J204" s="22"/>
      <c r="K204" s="22"/>
      <c r="M204" s="45"/>
      <c r="N204" s="16"/>
      <c r="O204" s="49"/>
      <c r="P204" s="13"/>
      <c r="Q204" s="13"/>
      <c r="U204">
        <f t="shared" si="49"/>
        <v>17.5</v>
      </c>
      <c r="V204">
        <f t="shared" si="45"/>
        <v>0</v>
      </c>
      <c r="W204">
        <f t="shared" si="46"/>
        <v>0</v>
      </c>
      <c r="X204">
        <f t="shared" si="47"/>
        <v>0</v>
      </c>
      <c r="AA204" s="9"/>
      <c r="AB204">
        <f>(0.5*($E204-$E203))</f>
        <v>5</v>
      </c>
      <c r="AC204">
        <f t="shared" si="48"/>
        <v>0</v>
      </c>
      <c r="AD204">
        <f t="shared" si="48"/>
        <v>0</v>
      </c>
      <c r="AE204">
        <f t="shared" si="48"/>
        <v>0</v>
      </c>
      <c r="AH204" s="9"/>
    </row>
    <row r="205" spans="1:34" x14ac:dyDescent="0.2">
      <c r="E205">
        <v>75</v>
      </c>
      <c r="G205" s="13"/>
      <c r="I205" s="3"/>
      <c r="J205" s="22"/>
      <c r="K205" s="22"/>
      <c r="M205" s="45"/>
      <c r="N205" s="16"/>
      <c r="O205" s="49"/>
      <c r="P205" s="13"/>
      <c r="Q205" s="13"/>
      <c r="U205">
        <f t="shared" si="49"/>
        <v>25</v>
      </c>
      <c r="V205">
        <f t="shared" si="45"/>
        <v>0</v>
      </c>
      <c r="W205">
        <f t="shared" si="46"/>
        <v>0</v>
      </c>
      <c r="X205">
        <f t="shared" si="47"/>
        <v>0</v>
      </c>
      <c r="AA205" s="9"/>
      <c r="AB205">
        <v>0</v>
      </c>
      <c r="AE205"/>
      <c r="AH205" s="9"/>
    </row>
    <row r="206" spans="1:34" x14ac:dyDescent="0.2">
      <c r="D206" s="17"/>
      <c r="E206">
        <v>100</v>
      </c>
      <c r="G206" s="13"/>
      <c r="I206" s="3"/>
      <c r="J206" s="22"/>
      <c r="K206" s="22"/>
      <c r="M206" s="45"/>
      <c r="N206" s="16"/>
      <c r="O206" s="49"/>
      <c r="P206" s="13"/>
      <c r="Q206" s="13"/>
      <c r="U206">
        <f t="shared" si="49"/>
        <v>32.5</v>
      </c>
      <c r="V206">
        <f t="shared" si="45"/>
        <v>0</v>
      </c>
      <c r="W206">
        <f t="shared" si="46"/>
        <v>0</v>
      </c>
      <c r="X206">
        <f t="shared" si="47"/>
        <v>0</v>
      </c>
      <c r="AA206" s="9"/>
      <c r="AB206">
        <v>0</v>
      </c>
      <c r="AE206"/>
      <c r="AH206" s="9"/>
    </row>
    <row r="207" spans="1:34" x14ac:dyDescent="0.2">
      <c r="E207">
        <v>140</v>
      </c>
      <c r="G207" s="13"/>
      <c r="I207" s="3"/>
      <c r="J207" s="22"/>
      <c r="K207" s="22"/>
      <c r="M207" s="44"/>
      <c r="N207" s="13"/>
      <c r="O207" s="44"/>
      <c r="P207" s="13"/>
      <c r="Q207" s="13"/>
      <c r="U207">
        <f>(0.5*($E207-$E206))</f>
        <v>20</v>
      </c>
      <c r="V207">
        <f t="shared" si="45"/>
        <v>0</v>
      </c>
      <c r="W207">
        <f t="shared" si="46"/>
        <v>0</v>
      </c>
      <c r="X207">
        <f t="shared" si="47"/>
        <v>0</v>
      </c>
      <c r="AA207" s="9"/>
      <c r="AB207">
        <v>0</v>
      </c>
      <c r="AE207"/>
      <c r="AH207" s="9"/>
    </row>
    <row r="208" spans="1:34" x14ac:dyDescent="0.2">
      <c r="D208" s="17"/>
      <c r="E208">
        <v>1</v>
      </c>
      <c r="G208" s="13"/>
      <c r="I208" s="19"/>
      <c r="K208" s="19"/>
      <c r="M208" s="44"/>
      <c r="N208" s="13"/>
      <c r="O208" s="44"/>
      <c r="Q208" s="19"/>
      <c r="R208" s="19"/>
      <c r="S208" s="19"/>
      <c r="T208" s="19"/>
      <c r="U208">
        <f>($E208)+(0.5*($E209-$E208))</f>
        <v>3</v>
      </c>
      <c r="V208">
        <f t="shared" si="45"/>
        <v>0</v>
      </c>
      <c r="W208">
        <f t="shared" si="46"/>
        <v>0</v>
      </c>
      <c r="X208">
        <f t="shared" si="47"/>
        <v>0</v>
      </c>
      <c r="Y208" s="9">
        <f>SUM(V208:V217)</f>
        <v>0</v>
      </c>
      <c r="Z208" s="9">
        <f>SUM(W208:W217)</f>
        <v>0</v>
      </c>
      <c r="AA208" s="9">
        <f>SUM(X208:X217)</f>
        <v>0</v>
      </c>
      <c r="AB208">
        <f>($E208)+(0.5*($E209-$E208))</f>
        <v>3</v>
      </c>
      <c r="AC208">
        <f t="shared" ref="AC208:AE214" si="50">($AB208*P208)</f>
        <v>0</v>
      </c>
      <c r="AD208">
        <f t="shared" si="50"/>
        <v>0</v>
      </c>
      <c r="AE208">
        <f t="shared" si="50"/>
        <v>0</v>
      </c>
      <c r="AF208" s="9">
        <f>SUM(AC208:AC214)</f>
        <v>0</v>
      </c>
      <c r="AG208" s="9">
        <f>SUM(AD208:AD214)</f>
        <v>0</v>
      </c>
      <c r="AH208" s="9">
        <f>SUM(AE208:AE214)</f>
        <v>0</v>
      </c>
    </row>
    <row r="209" spans="4:34" x14ac:dyDescent="0.2">
      <c r="E209">
        <v>5</v>
      </c>
      <c r="G209" s="13"/>
      <c r="I209" s="19"/>
      <c r="K209" s="19"/>
      <c r="M209" s="44"/>
      <c r="N209" s="13"/>
      <c r="O209" s="44"/>
      <c r="R209" s="16"/>
      <c r="S209" s="16"/>
      <c r="T209" s="16"/>
      <c r="U209">
        <f>(0.5*($E209-$E208))+(0.5*($E210-$E209))</f>
        <v>4.5</v>
      </c>
      <c r="V209">
        <f t="shared" si="45"/>
        <v>0</v>
      </c>
      <c r="W209">
        <f t="shared" si="46"/>
        <v>0</v>
      </c>
      <c r="X209">
        <f t="shared" si="47"/>
        <v>0</v>
      </c>
      <c r="AA209" s="9"/>
      <c r="AB209">
        <f>(0.5*($E209-$E208))+(0.5*($E210-$E209))</f>
        <v>4.5</v>
      </c>
      <c r="AC209">
        <f t="shared" si="50"/>
        <v>0</v>
      </c>
      <c r="AD209">
        <f t="shared" si="50"/>
        <v>0</v>
      </c>
      <c r="AE209">
        <f t="shared" si="50"/>
        <v>0</v>
      </c>
      <c r="AH209" s="9"/>
    </row>
    <row r="210" spans="4:34" x14ac:dyDescent="0.2">
      <c r="D210" s="17"/>
      <c r="E210">
        <v>10</v>
      </c>
      <c r="G210" s="13"/>
      <c r="M210" s="45"/>
      <c r="N210" s="16"/>
      <c r="O210" s="49"/>
      <c r="R210" s="16"/>
      <c r="S210" s="16"/>
      <c r="T210" s="16"/>
      <c r="U210">
        <f t="shared" ref="U210:U216" si="51">(0.5*($E210-$E209))+(0.5*($E211-$E210))</f>
        <v>7.5</v>
      </c>
      <c r="V210">
        <f t="shared" si="45"/>
        <v>0</v>
      </c>
      <c r="W210">
        <f t="shared" si="46"/>
        <v>0</v>
      </c>
      <c r="X210">
        <f t="shared" si="47"/>
        <v>0</v>
      </c>
      <c r="AA210" s="9"/>
      <c r="AB210">
        <f>(0.5*($E210-$E209))+(0.5*($E211-$E210))</f>
        <v>7.5</v>
      </c>
      <c r="AC210">
        <f t="shared" si="50"/>
        <v>0</v>
      </c>
      <c r="AD210">
        <f t="shared" si="50"/>
        <v>0</v>
      </c>
      <c r="AE210">
        <f t="shared" si="50"/>
        <v>0</v>
      </c>
      <c r="AH210" s="9"/>
    </row>
    <row r="211" spans="4:34" x14ac:dyDescent="0.2">
      <c r="E211">
        <v>20</v>
      </c>
      <c r="G211" s="13"/>
      <c r="M211" s="44"/>
      <c r="N211" s="13"/>
      <c r="O211" s="44"/>
      <c r="R211" s="16"/>
      <c r="S211" s="16"/>
      <c r="T211" s="16"/>
      <c r="U211">
        <f t="shared" si="51"/>
        <v>10</v>
      </c>
      <c r="V211">
        <f t="shared" si="45"/>
        <v>0</v>
      </c>
      <c r="W211">
        <f t="shared" si="46"/>
        <v>0</v>
      </c>
      <c r="X211">
        <f t="shared" si="47"/>
        <v>0</v>
      </c>
      <c r="AA211" s="9"/>
      <c r="AB211">
        <f>(0.5*($E211-$E210))+(0.5*($E212-$E211))</f>
        <v>10</v>
      </c>
      <c r="AC211">
        <f t="shared" si="50"/>
        <v>0</v>
      </c>
      <c r="AD211">
        <f t="shared" si="50"/>
        <v>0</v>
      </c>
      <c r="AE211">
        <f t="shared" si="50"/>
        <v>0</v>
      </c>
      <c r="AH211" s="9"/>
    </row>
    <row r="212" spans="4:34" x14ac:dyDescent="0.2">
      <c r="D212" s="17"/>
      <c r="E212">
        <v>30</v>
      </c>
      <c r="G212" s="13"/>
      <c r="M212" s="45"/>
      <c r="N212" s="16"/>
      <c r="O212" s="49"/>
      <c r="R212" s="16"/>
      <c r="S212" s="16"/>
      <c r="T212" s="16"/>
      <c r="U212">
        <f t="shared" si="51"/>
        <v>10</v>
      </c>
      <c r="V212">
        <f t="shared" si="45"/>
        <v>0</v>
      </c>
      <c r="W212">
        <f t="shared" si="46"/>
        <v>0</v>
      </c>
      <c r="X212">
        <f t="shared" si="47"/>
        <v>0</v>
      </c>
      <c r="AA212" s="9"/>
      <c r="AB212">
        <f>(0.5*($E212-$E211))+(0.5*($E213-$E212))</f>
        <v>10</v>
      </c>
      <c r="AC212">
        <f t="shared" si="50"/>
        <v>0</v>
      </c>
      <c r="AD212">
        <f t="shared" si="50"/>
        <v>0</v>
      </c>
      <c r="AE212">
        <f t="shared" si="50"/>
        <v>0</v>
      </c>
      <c r="AH212" s="9"/>
    </row>
    <row r="213" spans="4:34" x14ac:dyDescent="0.2">
      <c r="E213">
        <v>40</v>
      </c>
      <c r="G213" s="13"/>
      <c r="M213" s="44"/>
      <c r="N213" s="13"/>
      <c r="O213" s="44"/>
      <c r="R213" s="16"/>
      <c r="S213" s="16"/>
      <c r="T213" s="16"/>
      <c r="U213">
        <f t="shared" si="51"/>
        <v>10</v>
      </c>
      <c r="V213">
        <f t="shared" si="45"/>
        <v>0</v>
      </c>
      <c r="W213">
        <f t="shared" si="46"/>
        <v>0</v>
      </c>
      <c r="X213">
        <f t="shared" si="47"/>
        <v>0</v>
      </c>
      <c r="AA213" s="9"/>
      <c r="AB213">
        <f>(0.5*($E213-$E212))+(0.5*($E214-$E213))</f>
        <v>10</v>
      </c>
      <c r="AC213">
        <f t="shared" si="50"/>
        <v>0</v>
      </c>
      <c r="AD213">
        <f t="shared" si="50"/>
        <v>0</v>
      </c>
      <c r="AE213">
        <f t="shared" si="50"/>
        <v>0</v>
      </c>
      <c r="AH213" s="9"/>
    </row>
    <row r="214" spans="4:34" x14ac:dyDescent="0.2">
      <c r="D214" s="17"/>
      <c r="E214">
        <v>50</v>
      </c>
      <c r="G214" s="13"/>
      <c r="M214" s="45"/>
      <c r="N214" s="31"/>
      <c r="O214" s="59"/>
      <c r="R214" s="16"/>
      <c r="S214" s="16"/>
      <c r="T214" s="16"/>
      <c r="U214">
        <f t="shared" si="51"/>
        <v>17.5</v>
      </c>
      <c r="V214">
        <f t="shared" si="45"/>
        <v>0</v>
      </c>
      <c r="W214">
        <f t="shared" si="46"/>
        <v>0</v>
      </c>
      <c r="X214">
        <f t="shared" si="47"/>
        <v>0</v>
      </c>
      <c r="AA214" s="9"/>
      <c r="AB214">
        <f>(0.5*($E214-$E213))</f>
        <v>5</v>
      </c>
      <c r="AC214">
        <f t="shared" si="50"/>
        <v>0</v>
      </c>
      <c r="AD214">
        <f t="shared" si="50"/>
        <v>0</v>
      </c>
      <c r="AE214">
        <f t="shared" si="50"/>
        <v>0</v>
      </c>
      <c r="AH214" s="9"/>
    </row>
    <row r="215" spans="4:34" x14ac:dyDescent="0.2">
      <c r="E215">
        <v>75</v>
      </c>
      <c r="G215" s="13"/>
      <c r="M215" s="45"/>
      <c r="N215" s="31"/>
      <c r="O215" s="59"/>
      <c r="R215" s="16"/>
      <c r="S215" s="16"/>
      <c r="T215" s="16"/>
      <c r="U215">
        <f t="shared" si="51"/>
        <v>25</v>
      </c>
      <c r="V215">
        <f t="shared" si="45"/>
        <v>0</v>
      </c>
      <c r="W215">
        <f t="shared" si="46"/>
        <v>0</v>
      </c>
      <c r="X215">
        <f t="shared" si="47"/>
        <v>0</v>
      </c>
      <c r="AA215" s="9"/>
      <c r="AB215">
        <v>0</v>
      </c>
      <c r="AE215"/>
      <c r="AH215" s="9"/>
    </row>
    <row r="216" spans="4:34" x14ac:dyDescent="0.2">
      <c r="D216" s="17"/>
      <c r="E216">
        <v>100</v>
      </c>
      <c r="G216" s="13"/>
      <c r="M216" s="45"/>
      <c r="N216" s="31"/>
      <c r="O216" s="59"/>
      <c r="R216" s="16"/>
      <c r="S216" s="16"/>
      <c r="T216" s="16"/>
      <c r="U216">
        <f t="shared" si="51"/>
        <v>32.5</v>
      </c>
      <c r="V216">
        <f t="shared" si="45"/>
        <v>0</v>
      </c>
      <c r="W216">
        <f t="shared" si="46"/>
        <v>0</v>
      </c>
      <c r="X216">
        <f t="shared" si="47"/>
        <v>0</v>
      </c>
      <c r="AA216" s="9"/>
      <c r="AB216">
        <v>0</v>
      </c>
      <c r="AE216"/>
      <c r="AH216" s="9"/>
    </row>
    <row r="217" spans="4:34" x14ac:dyDescent="0.2">
      <c r="E217" s="30">
        <v>140</v>
      </c>
      <c r="G217" s="13"/>
      <c r="M217" s="44"/>
      <c r="N217" s="13"/>
      <c r="O217" s="44"/>
      <c r="R217" s="16"/>
      <c r="S217" s="16"/>
      <c r="T217" s="16"/>
      <c r="U217">
        <f>(0.5*($E217-$E216))</f>
        <v>20</v>
      </c>
      <c r="V217">
        <f t="shared" si="45"/>
        <v>0</v>
      </c>
      <c r="W217">
        <f t="shared" si="46"/>
        <v>0</v>
      </c>
      <c r="X217">
        <f t="shared" si="47"/>
        <v>0</v>
      </c>
      <c r="AA217" s="9"/>
      <c r="AB217">
        <v>0</v>
      </c>
      <c r="AE217"/>
      <c r="AH217" s="9"/>
    </row>
    <row r="218" spans="4:34" x14ac:dyDescent="0.2">
      <c r="F218" s="31"/>
      <c r="G218" s="32"/>
      <c r="I218" s="19"/>
      <c r="K218" s="19"/>
      <c r="N218" s="31"/>
      <c r="O218" s="31"/>
      <c r="R218" s="16"/>
      <c r="S218" s="16"/>
      <c r="T218" s="16"/>
      <c r="X218"/>
      <c r="AA218" s="9"/>
      <c r="AE218"/>
      <c r="AH218" s="9"/>
    </row>
    <row r="219" spans="4:34" x14ac:dyDescent="0.2">
      <c r="F219" s="31"/>
      <c r="G219" s="32"/>
      <c r="H219" s="22"/>
      <c r="R219" s="16"/>
      <c r="S219" s="16"/>
      <c r="T219" s="16"/>
      <c r="X219"/>
      <c r="AA219" s="9"/>
      <c r="AE219"/>
      <c r="AH219" s="9"/>
    </row>
    <row r="220" spans="4:34" x14ac:dyDescent="0.2">
      <c r="F220" s="31"/>
      <c r="G220" s="32"/>
      <c r="N220" s="31"/>
      <c r="O220" s="31"/>
      <c r="R220" s="16"/>
      <c r="S220" s="16"/>
      <c r="T220" s="16"/>
      <c r="X220"/>
      <c r="AA220" s="9"/>
      <c r="AE220"/>
      <c r="AH220" s="9"/>
    </row>
    <row r="221" spans="4:34" x14ac:dyDescent="0.2">
      <c r="F221" s="31"/>
      <c r="G221" s="32"/>
      <c r="N221" s="31"/>
      <c r="O221" s="31"/>
      <c r="R221" s="16"/>
      <c r="S221" s="16"/>
      <c r="T221" s="16"/>
      <c r="X221"/>
      <c r="AA221" s="9"/>
      <c r="AE221"/>
      <c r="AH221" s="9"/>
    </row>
    <row r="222" spans="4:34" x14ac:dyDescent="0.2">
      <c r="F222" s="31"/>
      <c r="G222" s="32"/>
      <c r="R222" s="16"/>
      <c r="S222" s="16"/>
      <c r="T222" s="16"/>
      <c r="X222"/>
      <c r="AA222" s="9"/>
      <c r="AE222"/>
      <c r="AH222" s="9"/>
    </row>
    <row r="223" spans="4:34" x14ac:dyDescent="0.2">
      <c r="F223" s="31"/>
      <c r="G223" s="32"/>
      <c r="N223" s="31"/>
      <c r="O223" s="31"/>
      <c r="R223" s="16"/>
      <c r="S223" s="16"/>
      <c r="T223" s="16"/>
      <c r="X223"/>
      <c r="AA223" s="9"/>
      <c r="AE223"/>
      <c r="AH223" s="9"/>
    </row>
    <row r="224" spans="4:34" x14ac:dyDescent="0.2">
      <c r="F224" s="31"/>
      <c r="G224" s="32"/>
      <c r="N224" s="31"/>
      <c r="O224" s="31"/>
      <c r="R224" s="16"/>
      <c r="S224" s="16"/>
      <c r="T224" s="16"/>
      <c r="X224"/>
      <c r="AA224" s="9"/>
      <c r="AE224"/>
      <c r="AH224" s="9"/>
    </row>
    <row r="225" spans="6:34" x14ac:dyDescent="0.2">
      <c r="F225" s="31"/>
      <c r="G225" s="32"/>
      <c r="N225" s="31"/>
      <c r="O225" s="31"/>
      <c r="R225" s="16"/>
      <c r="S225" s="16"/>
      <c r="T225" s="16"/>
      <c r="X225"/>
      <c r="AA225" s="9"/>
      <c r="AE225"/>
      <c r="AH225" s="9"/>
    </row>
    <row r="226" spans="6:34" x14ac:dyDescent="0.2">
      <c r="F226" s="31"/>
      <c r="G226" s="32"/>
      <c r="N226" s="31"/>
      <c r="O226" s="31"/>
      <c r="R226" s="16"/>
      <c r="S226" s="16"/>
      <c r="T226" s="16"/>
      <c r="X226"/>
      <c r="AA226" s="9"/>
      <c r="AE226"/>
      <c r="AH226" s="9"/>
    </row>
    <row r="227" spans="6:34" x14ac:dyDescent="0.2">
      <c r="F227" s="31"/>
      <c r="G227" s="32"/>
      <c r="N227" s="31"/>
      <c r="O227" s="31"/>
      <c r="R227" s="16"/>
      <c r="S227" s="16"/>
      <c r="T227" s="16"/>
      <c r="X227"/>
      <c r="AA227" s="9"/>
      <c r="AE227"/>
      <c r="AH227" s="9"/>
    </row>
    <row r="228" spans="6:34" x14ac:dyDescent="0.2">
      <c r="F228" s="31"/>
      <c r="G228" s="32"/>
      <c r="I228" s="3"/>
      <c r="R228" s="16"/>
      <c r="S228" s="16"/>
      <c r="T228" s="16"/>
      <c r="X228"/>
      <c r="AA228" s="9"/>
      <c r="AE228"/>
      <c r="AH228" s="9"/>
    </row>
    <row r="229" spans="6:34" x14ac:dyDescent="0.2">
      <c r="F229" s="31"/>
      <c r="G229" s="32"/>
      <c r="H229" s="22"/>
      <c r="I229" s="3"/>
      <c r="N229" s="31"/>
      <c r="O229" s="31"/>
      <c r="R229" s="16"/>
      <c r="S229" s="16"/>
      <c r="T229" s="16"/>
      <c r="X229"/>
      <c r="AA229" s="9"/>
      <c r="AE229"/>
      <c r="AH229" s="9"/>
    </row>
    <row r="230" spans="6:34" x14ac:dyDescent="0.2">
      <c r="F230" s="31"/>
      <c r="G230" s="32"/>
      <c r="L230" s="31"/>
      <c r="M230" s="31"/>
      <c r="N230" s="31"/>
      <c r="O230" s="31"/>
      <c r="R230" s="16"/>
      <c r="S230" s="16"/>
      <c r="T230" s="16"/>
      <c r="X230"/>
      <c r="AA230" s="9"/>
      <c r="AE230"/>
      <c r="AH230" s="9"/>
    </row>
    <row r="231" spans="6:34" x14ac:dyDescent="0.2">
      <c r="F231" s="31"/>
      <c r="G231" s="32"/>
      <c r="L231" s="31"/>
      <c r="M231" s="31"/>
      <c r="N231" s="31"/>
      <c r="O231" s="31"/>
      <c r="R231" s="16"/>
      <c r="S231" s="16"/>
      <c r="T231" s="16"/>
      <c r="X231"/>
      <c r="AA231" s="9"/>
      <c r="AE231"/>
      <c r="AH231" s="9"/>
    </row>
    <row r="232" spans="6:34" x14ac:dyDescent="0.2">
      <c r="F232" s="31"/>
      <c r="G232" s="32"/>
      <c r="L232" s="31"/>
      <c r="M232" s="31"/>
      <c r="N232" s="31"/>
      <c r="O232" s="31"/>
      <c r="R232" s="16"/>
      <c r="S232" s="16"/>
      <c r="T232" s="16"/>
      <c r="X232"/>
      <c r="AA232" s="9"/>
      <c r="AE232"/>
      <c r="AH232" s="9"/>
    </row>
    <row r="233" spans="6:34" x14ac:dyDescent="0.2">
      <c r="F233" s="31"/>
      <c r="G233" s="32"/>
      <c r="L233" s="31"/>
      <c r="M233" s="31"/>
      <c r="R233" s="16"/>
      <c r="S233" s="16"/>
      <c r="T233" s="16"/>
      <c r="X233"/>
      <c r="AA233" s="9"/>
      <c r="AE233"/>
      <c r="AH233" s="9"/>
    </row>
    <row r="234" spans="6:34" x14ac:dyDescent="0.2">
      <c r="F234" s="31"/>
      <c r="G234" s="32"/>
      <c r="L234" s="31"/>
      <c r="M234" s="31"/>
      <c r="N234" s="31"/>
      <c r="O234" s="31"/>
      <c r="R234" s="16"/>
      <c r="S234" s="16"/>
      <c r="T234" s="16"/>
      <c r="X234"/>
      <c r="AA234" s="9"/>
      <c r="AE234"/>
      <c r="AH234" s="9"/>
    </row>
    <row r="235" spans="6:34" x14ac:dyDescent="0.2">
      <c r="F235" s="31"/>
      <c r="G235" s="32"/>
      <c r="L235" s="31"/>
      <c r="M235" s="31"/>
      <c r="N235" s="31"/>
      <c r="O235" s="31"/>
      <c r="R235" s="16"/>
      <c r="S235" s="16"/>
      <c r="T235" s="16"/>
      <c r="X235"/>
      <c r="AA235" s="9"/>
      <c r="AE235"/>
      <c r="AH235" s="9"/>
    </row>
    <row r="236" spans="6:34" x14ac:dyDescent="0.2">
      <c r="F236" s="31"/>
      <c r="G236" s="32"/>
      <c r="L236" s="31"/>
      <c r="M236" s="31"/>
      <c r="N236" s="31"/>
      <c r="O236" s="31"/>
      <c r="R236" s="16"/>
      <c r="S236" s="16"/>
      <c r="T236" s="16"/>
      <c r="X236"/>
      <c r="AA236" s="9"/>
      <c r="AE236"/>
      <c r="AH236" s="9"/>
    </row>
    <row r="237" spans="6:34" x14ac:dyDescent="0.2">
      <c r="F237" s="31"/>
      <c r="G237" s="32"/>
      <c r="L237" s="31"/>
      <c r="M237" s="31"/>
      <c r="N237" s="31"/>
      <c r="O237" s="31"/>
      <c r="R237" s="16"/>
      <c r="S237" s="16"/>
      <c r="T237" s="16"/>
      <c r="X237"/>
      <c r="AA237" s="9"/>
      <c r="AE237"/>
      <c r="AH237" s="9"/>
    </row>
    <row r="238" spans="6:34" x14ac:dyDescent="0.2">
      <c r="I238" s="19"/>
      <c r="K238" s="19"/>
      <c r="L238" s="33"/>
      <c r="M238" s="33"/>
      <c r="N238" s="31"/>
      <c r="O238" s="31"/>
      <c r="R238" s="16"/>
      <c r="S238" s="16"/>
      <c r="T238" s="16"/>
      <c r="X238"/>
      <c r="AA238" s="9"/>
      <c r="AE238"/>
      <c r="AH238" s="9"/>
    </row>
    <row r="239" spans="6:34" x14ac:dyDescent="0.2">
      <c r="I239" s="19"/>
      <c r="L239" s="31"/>
      <c r="M239" s="31"/>
      <c r="N239" s="31"/>
      <c r="O239" s="31"/>
      <c r="R239" s="16"/>
      <c r="S239" s="16"/>
      <c r="T239" s="16"/>
      <c r="X239"/>
      <c r="AA239" s="9"/>
      <c r="AE239"/>
      <c r="AH239" s="9"/>
    </row>
    <row r="240" spans="6:34" x14ac:dyDescent="0.2">
      <c r="L240" s="31"/>
      <c r="M240" s="31"/>
      <c r="R240" s="16"/>
      <c r="S240" s="16"/>
      <c r="T240" s="16"/>
      <c r="X240"/>
      <c r="AA240" s="9"/>
      <c r="AE240"/>
      <c r="AH240" s="9"/>
    </row>
    <row r="241" spans="7:34" x14ac:dyDescent="0.2">
      <c r="L241" s="31"/>
      <c r="M241" s="31"/>
      <c r="N241" s="31"/>
      <c r="O241" s="31"/>
      <c r="R241" s="16"/>
      <c r="S241" s="16"/>
      <c r="T241" s="16"/>
      <c r="X241"/>
      <c r="AA241" s="9"/>
      <c r="AE241"/>
      <c r="AH241" s="9"/>
    </row>
    <row r="242" spans="7:34" x14ac:dyDescent="0.2">
      <c r="L242" s="31"/>
      <c r="M242" s="31"/>
      <c r="N242" s="31"/>
      <c r="O242" s="31"/>
      <c r="R242" s="16"/>
      <c r="S242" s="16"/>
      <c r="T242" s="16"/>
      <c r="X242"/>
      <c r="AA242" s="9"/>
      <c r="AE242"/>
      <c r="AH242" s="9"/>
    </row>
    <row r="243" spans="7:34" x14ac:dyDescent="0.2">
      <c r="L243" s="31"/>
      <c r="M243" s="31"/>
      <c r="N243" s="31"/>
      <c r="O243" s="31"/>
      <c r="R243" s="16"/>
      <c r="S243" s="16"/>
      <c r="T243" s="16"/>
      <c r="X243"/>
      <c r="AA243" s="9"/>
      <c r="AE243"/>
      <c r="AH243" s="9"/>
    </row>
    <row r="244" spans="7:34" x14ac:dyDescent="0.2">
      <c r="R244" s="16"/>
      <c r="S244" s="16"/>
      <c r="T244" s="16"/>
      <c r="X244"/>
      <c r="AA244" s="9"/>
      <c r="AE244"/>
      <c r="AH244" s="9"/>
    </row>
    <row r="245" spans="7:34" x14ac:dyDescent="0.2">
      <c r="R245" s="16"/>
      <c r="S245" s="16"/>
      <c r="T245" s="16"/>
      <c r="X245"/>
      <c r="AA245" s="9"/>
      <c r="AE245"/>
      <c r="AH245" s="9"/>
    </row>
    <row r="246" spans="7:34" x14ac:dyDescent="0.2">
      <c r="R246" s="16"/>
      <c r="S246" s="16"/>
      <c r="T246" s="16"/>
      <c r="X246"/>
      <c r="AA246" s="9"/>
      <c r="AE246"/>
      <c r="AH246" s="9"/>
    </row>
    <row r="247" spans="7:34" x14ac:dyDescent="0.2">
      <c r="R247" s="16"/>
      <c r="S247" s="16"/>
      <c r="T247" s="16"/>
      <c r="X247"/>
      <c r="AA247" s="9"/>
      <c r="AE247"/>
      <c r="AH247" s="9"/>
    </row>
    <row r="248" spans="7:34" x14ac:dyDescent="0.2">
      <c r="R248" s="16"/>
      <c r="S248" s="16"/>
      <c r="T248" s="16"/>
      <c r="X248"/>
      <c r="AA248" s="9"/>
      <c r="AE248"/>
      <c r="AH248" s="9"/>
    </row>
    <row r="249" spans="7:34" x14ac:dyDescent="0.2">
      <c r="G249" s="13"/>
      <c r="I249" s="19"/>
      <c r="K249" s="19"/>
      <c r="R249" s="16"/>
      <c r="S249" s="16"/>
      <c r="T249" s="16"/>
      <c r="X249"/>
      <c r="AA249" s="9"/>
      <c r="AE249"/>
      <c r="AH249" s="9"/>
    </row>
    <row r="250" spans="7:34" x14ac:dyDescent="0.2">
      <c r="G250" s="13"/>
      <c r="R250" s="16"/>
      <c r="S250" s="16"/>
      <c r="T250" s="16"/>
      <c r="X250"/>
      <c r="AA250" s="9"/>
      <c r="AE250"/>
      <c r="AH250" s="9"/>
    </row>
    <row r="251" spans="7:34" x14ac:dyDescent="0.2">
      <c r="G251" s="13"/>
      <c r="R251" s="16"/>
      <c r="S251" s="16"/>
      <c r="T251" s="16"/>
      <c r="X251"/>
      <c r="AA251" s="9"/>
      <c r="AE251"/>
      <c r="AH251" s="9"/>
    </row>
    <row r="252" spans="7:34" x14ac:dyDescent="0.2">
      <c r="G252" s="13"/>
      <c r="R252" s="16"/>
      <c r="S252" s="16"/>
      <c r="T252" s="16"/>
      <c r="X252"/>
      <c r="AA252" s="9"/>
      <c r="AE252"/>
      <c r="AH252" s="9"/>
    </row>
    <row r="253" spans="7:34" x14ac:dyDescent="0.2">
      <c r="G253" s="13"/>
      <c r="R253" s="16"/>
      <c r="S253" s="16"/>
      <c r="T253" s="16"/>
      <c r="X253"/>
      <c r="AA253" s="9"/>
      <c r="AE253"/>
      <c r="AH253" s="9"/>
    </row>
    <row r="254" spans="7:34" x14ac:dyDescent="0.2">
      <c r="G254" s="13"/>
      <c r="R254" s="16"/>
      <c r="S254" s="16"/>
      <c r="T254" s="16"/>
      <c r="X254"/>
      <c r="AA254" s="9"/>
      <c r="AE254"/>
      <c r="AH254" s="9"/>
    </row>
    <row r="255" spans="7:34" x14ac:dyDescent="0.2">
      <c r="G255" s="13"/>
      <c r="R255" s="16"/>
      <c r="S255" s="16"/>
      <c r="T255" s="16"/>
      <c r="X255"/>
      <c r="AA255" s="9"/>
      <c r="AE255"/>
      <c r="AH255" s="9"/>
    </row>
    <row r="256" spans="7:34" x14ac:dyDescent="0.2">
      <c r="G256" s="13"/>
      <c r="R256" s="16"/>
      <c r="S256" s="16"/>
      <c r="T256" s="16"/>
      <c r="X256"/>
      <c r="AA256" s="9"/>
      <c r="AE256"/>
      <c r="AH256" s="9"/>
    </row>
    <row r="257" spans="7:34" x14ac:dyDescent="0.2">
      <c r="G257" s="13"/>
      <c r="R257" s="16"/>
      <c r="S257" s="16"/>
      <c r="T257" s="16"/>
      <c r="X257"/>
      <c r="AA257" s="9"/>
      <c r="AE257"/>
      <c r="AH257" s="9"/>
    </row>
    <row r="258" spans="7:34" x14ac:dyDescent="0.2">
      <c r="G258" s="13"/>
      <c r="R258" s="16"/>
      <c r="S258" s="16"/>
      <c r="T258" s="16"/>
      <c r="X258"/>
      <c r="AA258" s="9"/>
      <c r="AE258"/>
      <c r="AH258" s="9"/>
    </row>
    <row r="259" spans="7:34" x14ac:dyDescent="0.2">
      <c r="R259" s="16"/>
      <c r="S259" s="16"/>
      <c r="T259" s="16"/>
      <c r="X259"/>
      <c r="AA259" s="9"/>
      <c r="AE259"/>
      <c r="AH259" s="9"/>
    </row>
    <row r="260" spans="7:34" x14ac:dyDescent="0.2">
      <c r="R260" s="16"/>
      <c r="S260" s="16"/>
      <c r="T260" s="16"/>
      <c r="X260"/>
      <c r="AA260" s="9"/>
      <c r="AE260"/>
      <c r="AH260" s="9"/>
    </row>
    <row r="261" spans="7:34" x14ac:dyDescent="0.2">
      <c r="R261" s="16"/>
      <c r="S261" s="16"/>
      <c r="T261" s="16"/>
      <c r="X261"/>
      <c r="AA261" s="9"/>
      <c r="AE261"/>
      <c r="AH261" s="9"/>
    </row>
    <row r="262" spans="7:34" x14ac:dyDescent="0.2">
      <c r="R262" s="16"/>
      <c r="S262" s="16"/>
      <c r="T262" s="16"/>
      <c r="X262"/>
      <c r="AA262" s="9"/>
      <c r="AE262"/>
      <c r="AH262" s="9"/>
    </row>
    <row r="263" spans="7:34" x14ac:dyDescent="0.2">
      <c r="R263" s="16"/>
      <c r="S263" s="16"/>
      <c r="T263" s="16"/>
      <c r="X263"/>
      <c r="AA263" s="9"/>
      <c r="AE263"/>
      <c r="AH263" s="9"/>
    </row>
    <row r="264" spans="7:34" x14ac:dyDescent="0.2">
      <c r="R264" s="16"/>
      <c r="S264" s="16"/>
      <c r="T264" s="16"/>
      <c r="X264"/>
      <c r="AA264" s="9"/>
      <c r="AE264"/>
      <c r="AH264" s="9"/>
    </row>
    <row r="265" spans="7:34" x14ac:dyDescent="0.2">
      <c r="R265" s="16"/>
      <c r="S265" s="16"/>
      <c r="T265" s="16"/>
      <c r="X265"/>
      <c r="AA265" s="9"/>
      <c r="AE265"/>
      <c r="AH265" s="9"/>
    </row>
    <row r="266" spans="7:34" x14ac:dyDescent="0.2">
      <c r="R266" s="16"/>
      <c r="S266" s="16"/>
      <c r="T266" s="16"/>
      <c r="X266"/>
      <c r="AA266" s="9"/>
      <c r="AE266"/>
      <c r="AH266" s="9"/>
    </row>
    <row r="267" spans="7:34" x14ac:dyDescent="0.2">
      <c r="R267" s="16"/>
      <c r="S267" s="16"/>
      <c r="T267" s="16"/>
      <c r="X267"/>
      <c r="AA267" s="9"/>
      <c r="AE267"/>
      <c r="AH267" s="9"/>
    </row>
    <row r="268" spans="7:34" x14ac:dyDescent="0.2">
      <c r="R268" s="16"/>
      <c r="S268" s="16"/>
      <c r="T268" s="16"/>
      <c r="X268"/>
      <c r="AA268" s="9"/>
      <c r="AE268"/>
      <c r="AH268" s="9"/>
    </row>
    <row r="269" spans="7:34" x14ac:dyDescent="0.2">
      <c r="R269" s="16"/>
      <c r="S269" s="16"/>
      <c r="T269" s="16"/>
      <c r="X269"/>
      <c r="AA269" s="9"/>
      <c r="AE269"/>
      <c r="AH269" s="9"/>
    </row>
    <row r="270" spans="7:34" x14ac:dyDescent="0.2">
      <c r="R270" s="16"/>
      <c r="S270" s="16"/>
      <c r="T270" s="16"/>
      <c r="X270"/>
      <c r="AA270" s="9"/>
      <c r="AE270"/>
      <c r="AH270" s="9"/>
    </row>
    <row r="271" spans="7:34" x14ac:dyDescent="0.2">
      <c r="R271" s="16"/>
      <c r="S271" s="16"/>
      <c r="T271" s="16"/>
      <c r="X271"/>
      <c r="AA271" s="9"/>
      <c r="AE271"/>
      <c r="AH271" s="9"/>
    </row>
    <row r="272" spans="7:34" x14ac:dyDescent="0.2">
      <c r="R272" s="16"/>
      <c r="S272" s="16"/>
      <c r="T272" s="16"/>
      <c r="X272"/>
      <c r="AA272" s="9"/>
      <c r="AE272"/>
      <c r="AH272" s="9"/>
    </row>
    <row r="273" spans="18:34" x14ac:dyDescent="0.2">
      <c r="R273" s="16"/>
      <c r="S273" s="16"/>
      <c r="T273" s="16"/>
      <c r="X273"/>
      <c r="AA273" s="9"/>
      <c r="AE273"/>
      <c r="AH273" s="9"/>
    </row>
    <row r="274" spans="18:34" x14ac:dyDescent="0.2">
      <c r="R274" s="16"/>
      <c r="S274" s="16"/>
      <c r="T274" s="16"/>
      <c r="X274"/>
      <c r="AA274" s="9"/>
      <c r="AE274"/>
      <c r="AH274" s="9"/>
    </row>
    <row r="275" spans="18:34" x14ac:dyDescent="0.2">
      <c r="R275" s="16"/>
      <c r="S275" s="16"/>
      <c r="T275" s="16"/>
      <c r="X275"/>
      <c r="AA275" s="9"/>
      <c r="AE275"/>
      <c r="AH275" s="9"/>
    </row>
    <row r="276" spans="18:34" x14ac:dyDescent="0.2">
      <c r="R276" s="16"/>
      <c r="S276" s="16"/>
      <c r="T276" s="16"/>
      <c r="X276"/>
      <c r="AA276" s="9"/>
      <c r="AE276"/>
      <c r="AH276" s="9"/>
    </row>
    <row r="277" spans="18:34" x14ac:dyDescent="0.2">
      <c r="R277" s="16"/>
      <c r="S277" s="16"/>
      <c r="T277" s="16"/>
      <c r="X277"/>
      <c r="AA277" s="9"/>
      <c r="AE277"/>
      <c r="AH277" s="9"/>
    </row>
    <row r="278" spans="18:34" x14ac:dyDescent="0.2">
      <c r="R278" s="16"/>
      <c r="S278" s="16"/>
      <c r="T278" s="16"/>
      <c r="X278"/>
      <c r="AA278" s="9"/>
      <c r="AE278"/>
      <c r="AH278" s="9"/>
    </row>
    <row r="279" spans="18:34" x14ac:dyDescent="0.2">
      <c r="R279" s="16"/>
      <c r="S279" s="16"/>
      <c r="T279" s="16"/>
      <c r="X279"/>
      <c r="AA279" s="9"/>
      <c r="AE279"/>
      <c r="AH279" s="9"/>
    </row>
    <row r="280" spans="18:34" x14ac:dyDescent="0.2">
      <c r="R280" s="16"/>
      <c r="S280" s="16"/>
      <c r="T280" s="16"/>
      <c r="X280"/>
      <c r="AA280" s="9"/>
      <c r="AE280"/>
      <c r="AH280" s="9"/>
    </row>
    <row r="281" spans="18:34" x14ac:dyDescent="0.2">
      <c r="R281" s="16"/>
      <c r="S281" s="16"/>
      <c r="T281" s="16"/>
      <c r="X281"/>
      <c r="AA281" s="9"/>
      <c r="AE281"/>
      <c r="AH281" s="9"/>
    </row>
    <row r="282" spans="18:34" x14ac:dyDescent="0.2">
      <c r="R282" s="16"/>
      <c r="S282" s="16"/>
      <c r="T282" s="16"/>
      <c r="X282"/>
      <c r="AA282" s="9"/>
      <c r="AE282"/>
      <c r="AH282" s="9"/>
    </row>
    <row r="283" spans="18:34" x14ac:dyDescent="0.2">
      <c r="R283" s="16"/>
      <c r="S283" s="16"/>
      <c r="T283" s="16"/>
      <c r="X283"/>
      <c r="AA283" s="9"/>
      <c r="AE283"/>
      <c r="AH283" s="9"/>
    </row>
    <row r="284" spans="18:34" x14ac:dyDescent="0.2">
      <c r="R284" s="16"/>
      <c r="S284" s="16"/>
      <c r="T284" s="16"/>
      <c r="X284"/>
      <c r="AA284" s="9"/>
      <c r="AE284"/>
      <c r="AH284" s="9"/>
    </row>
    <row r="285" spans="18:34" x14ac:dyDescent="0.2">
      <c r="R285" s="16"/>
      <c r="S285" s="16"/>
      <c r="T285" s="16"/>
      <c r="X285"/>
      <c r="AA285" s="9"/>
      <c r="AE285"/>
      <c r="AH285" s="9"/>
    </row>
    <row r="286" spans="18:34" x14ac:dyDescent="0.2">
      <c r="R286" s="16"/>
      <c r="S286" s="16"/>
      <c r="T286" s="16"/>
      <c r="X286"/>
      <c r="AA286" s="9"/>
      <c r="AE286"/>
      <c r="AH286" s="9"/>
    </row>
    <row r="287" spans="18:34" x14ac:dyDescent="0.2">
      <c r="R287" s="16"/>
      <c r="S287" s="16"/>
      <c r="T287" s="16"/>
      <c r="X287"/>
      <c r="AA287" s="9"/>
      <c r="AE287"/>
      <c r="AH287" s="9"/>
    </row>
  </sheetData>
  <phoneticPr fontId="4" type="noConversion"/>
  <pageMargins left="0.75" right="0.75" top="1" bottom="1" header="0.5" footer="0.5"/>
  <pageSetup scale="75" orientation="landscape" horizontalDpi="4294967294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zoomScale="75" workbookViewId="0">
      <selection activeCell="J5" sqref="J5"/>
    </sheetView>
  </sheetViews>
  <sheetFormatPr defaultRowHeight="12.75" x14ac:dyDescent="0.2"/>
  <cols>
    <col min="1" max="1" width="11.28515625" customWidth="1"/>
    <col min="2" max="2" width="13.28515625" style="35" customWidth="1"/>
    <col min="3" max="3" width="13.28515625" style="2" customWidth="1"/>
    <col min="4" max="4" width="13.7109375" style="2" customWidth="1"/>
    <col min="5" max="5" width="20.7109375" style="3" customWidth="1"/>
    <col min="6" max="6" width="15.28515625" style="2" customWidth="1"/>
    <col min="7" max="7" width="13.7109375" style="3" customWidth="1"/>
    <col min="8" max="8" width="13.140625" customWidth="1"/>
  </cols>
  <sheetData>
    <row r="1" spans="1:12" s="9" customFormat="1" x14ac:dyDescent="0.2">
      <c r="A1" s="9" t="s">
        <v>81</v>
      </c>
      <c r="B1" s="28"/>
      <c r="C1" s="36"/>
      <c r="D1" s="36"/>
      <c r="E1" s="22"/>
      <c r="F1" s="36"/>
      <c r="G1" s="22"/>
    </row>
    <row r="2" spans="1:12" s="22" customFormat="1" x14ac:dyDescent="0.2">
      <c r="A2" s="22" t="s">
        <v>16</v>
      </c>
      <c r="B2" s="28" t="s">
        <v>12</v>
      </c>
      <c r="C2" s="36" t="s">
        <v>55</v>
      </c>
      <c r="D2" s="36" t="s">
        <v>13</v>
      </c>
      <c r="E2" s="22" t="s">
        <v>14</v>
      </c>
      <c r="F2" s="36" t="s">
        <v>15</v>
      </c>
      <c r="G2" s="22" t="s">
        <v>15</v>
      </c>
    </row>
    <row r="3" spans="1:12" x14ac:dyDescent="0.2">
      <c r="A3">
        <v>1</v>
      </c>
      <c r="B3" s="35">
        <v>38402</v>
      </c>
      <c r="C3" s="2" t="s">
        <v>67</v>
      </c>
      <c r="D3" s="2" t="s">
        <v>69</v>
      </c>
      <c r="E3" s="3" t="s">
        <v>68</v>
      </c>
      <c r="G3" s="2" t="s">
        <v>70</v>
      </c>
      <c r="H3" t="s">
        <v>71</v>
      </c>
    </row>
    <row r="4" spans="1:12" x14ac:dyDescent="0.2">
      <c r="A4">
        <v>2</v>
      </c>
      <c r="B4" s="35">
        <v>38415</v>
      </c>
      <c r="C4" s="2" t="s">
        <v>76</v>
      </c>
      <c r="D4" s="2" t="s">
        <v>69</v>
      </c>
      <c r="E4" s="3" t="s">
        <v>68</v>
      </c>
      <c r="G4" s="2" t="s">
        <v>72</v>
      </c>
      <c r="H4" t="s">
        <v>71</v>
      </c>
    </row>
    <row r="5" spans="1:12" x14ac:dyDescent="0.2">
      <c r="A5">
        <v>3</v>
      </c>
      <c r="B5" s="35">
        <v>38427</v>
      </c>
      <c r="C5" s="2" t="s">
        <v>80</v>
      </c>
      <c r="D5" s="2" t="s">
        <v>73</v>
      </c>
      <c r="E5" s="3" t="s">
        <v>68</v>
      </c>
      <c r="F5" s="3"/>
      <c r="G5" s="2" t="s">
        <v>74</v>
      </c>
      <c r="H5" t="s">
        <v>75</v>
      </c>
    </row>
    <row r="6" spans="1:12" x14ac:dyDescent="0.2">
      <c r="A6">
        <v>4</v>
      </c>
      <c r="B6" s="35">
        <v>38443</v>
      </c>
      <c r="C6" s="2" t="s">
        <v>85</v>
      </c>
      <c r="D6" s="2" t="s">
        <v>94</v>
      </c>
      <c r="E6" s="3" t="s">
        <v>83</v>
      </c>
      <c r="F6" s="3"/>
      <c r="G6" s="3" t="s">
        <v>89</v>
      </c>
      <c r="H6" t="s">
        <v>91</v>
      </c>
    </row>
    <row r="7" spans="1:12" x14ac:dyDescent="0.2">
      <c r="A7">
        <v>5</v>
      </c>
      <c r="B7" s="35">
        <v>38452</v>
      </c>
      <c r="C7" s="2" t="s">
        <v>84</v>
      </c>
      <c r="D7" s="2" t="s">
        <v>94</v>
      </c>
      <c r="E7" s="3" t="s">
        <v>83</v>
      </c>
      <c r="F7" s="3"/>
      <c r="G7" s="2" t="s">
        <v>90</v>
      </c>
      <c r="H7" t="s">
        <v>92</v>
      </c>
    </row>
    <row r="8" spans="1:12" x14ac:dyDescent="0.2">
      <c r="A8">
        <v>6</v>
      </c>
      <c r="B8" s="35">
        <v>38469</v>
      </c>
      <c r="C8" s="2" t="s">
        <v>82</v>
      </c>
      <c r="D8" s="2" t="s">
        <v>95</v>
      </c>
      <c r="E8" s="4" t="s">
        <v>21</v>
      </c>
      <c r="F8" s="2" t="s">
        <v>93</v>
      </c>
      <c r="H8" t="s">
        <v>98</v>
      </c>
    </row>
    <row r="9" spans="1:12" x14ac:dyDescent="0.2">
      <c r="A9">
        <v>7</v>
      </c>
      <c r="B9" s="35">
        <v>38503</v>
      </c>
      <c r="C9" s="2" t="s">
        <v>96</v>
      </c>
      <c r="D9" s="2" t="s">
        <v>95</v>
      </c>
      <c r="E9" s="4" t="s">
        <v>21</v>
      </c>
      <c r="F9" s="2" t="s">
        <v>97</v>
      </c>
      <c r="H9" t="s">
        <v>98</v>
      </c>
    </row>
    <row r="10" spans="1:12" x14ac:dyDescent="0.2">
      <c r="A10">
        <v>8</v>
      </c>
      <c r="B10" s="35">
        <v>38509</v>
      </c>
      <c r="C10" s="2" t="s">
        <v>105</v>
      </c>
      <c r="D10" s="2" t="s">
        <v>101</v>
      </c>
      <c r="E10" s="4" t="s">
        <v>48</v>
      </c>
      <c r="G10" s="3" t="s">
        <v>102</v>
      </c>
      <c r="H10" s="67" t="s">
        <v>103</v>
      </c>
    </row>
    <row r="11" spans="1:12" x14ac:dyDescent="0.2">
      <c r="A11">
        <v>9</v>
      </c>
      <c r="B11" s="35">
        <v>38520</v>
      </c>
      <c r="C11" s="2" t="s">
        <v>106</v>
      </c>
      <c r="D11" s="2" t="s">
        <v>107</v>
      </c>
      <c r="E11" s="4" t="s">
        <v>48</v>
      </c>
      <c r="G11" s="3" t="s">
        <v>109</v>
      </c>
      <c r="H11" s="2" t="s">
        <v>108</v>
      </c>
    </row>
    <row r="12" spans="1:12" x14ac:dyDescent="0.2">
      <c r="A12">
        <v>10</v>
      </c>
      <c r="B12" s="6">
        <v>38534</v>
      </c>
      <c r="C12" s="2" t="s">
        <v>113</v>
      </c>
      <c r="D12" s="4" t="s">
        <v>110</v>
      </c>
      <c r="E12" s="3" t="s">
        <v>68</v>
      </c>
      <c r="G12" s="3" t="s">
        <v>116</v>
      </c>
      <c r="H12" t="s">
        <v>111</v>
      </c>
    </row>
    <row r="13" spans="1:12" x14ac:dyDescent="0.2">
      <c r="A13">
        <v>11</v>
      </c>
      <c r="B13" s="6">
        <v>38546</v>
      </c>
      <c r="C13" s="2" t="s">
        <v>114</v>
      </c>
      <c r="D13" s="4" t="s">
        <v>110</v>
      </c>
      <c r="E13" s="3" t="s">
        <v>68</v>
      </c>
      <c r="G13" s="3" t="s">
        <v>117</v>
      </c>
      <c r="H13" t="s">
        <v>111</v>
      </c>
    </row>
    <row r="14" spans="1:12" x14ac:dyDescent="0.2">
      <c r="A14">
        <v>12</v>
      </c>
      <c r="B14" s="6">
        <v>38560</v>
      </c>
      <c r="C14" s="2" t="s">
        <v>115</v>
      </c>
      <c r="D14" s="4" t="s">
        <v>110</v>
      </c>
      <c r="E14" s="3" t="s">
        <v>68</v>
      </c>
      <c r="G14" s="3" t="s">
        <v>118</v>
      </c>
      <c r="H14" t="s">
        <v>111</v>
      </c>
    </row>
    <row r="15" spans="1:12" x14ac:dyDescent="0.2">
      <c r="A15">
        <v>13</v>
      </c>
      <c r="B15" s="6">
        <v>38581</v>
      </c>
      <c r="C15" s="2" t="s">
        <v>123</v>
      </c>
      <c r="D15" s="2" t="s">
        <v>95</v>
      </c>
      <c r="E15" s="4" t="s">
        <v>21</v>
      </c>
      <c r="F15" s="2" t="s">
        <v>127</v>
      </c>
      <c r="H15" t="s">
        <v>98</v>
      </c>
    </row>
    <row r="16" spans="1:12" x14ac:dyDescent="0.2">
      <c r="A16">
        <v>14</v>
      </c>
      <c r="B16" s="35">
        <v>38630</v>
      </c>
      <c r="C16" s="2" t="s">
        <v>124</v>
      </c>
      <c r="D16" s="4" t="s">
        <v>95</v>
      </c>
      <c r="E16" s="4" t="s">
        <v>21</v>
      </c>
      <c r="F16" s="2" t="s">
        <v>128</v>
      </c>
      <c r="H16" t="s">
        <v>98</v>
      </c>
      <c r="J16" s="8" t="s">
        <v>140</v>
      </c>
      <c r="K16" s="2"/>
      <c r="L16" s="1"/>
    </row>
    <row r="17" spans="1:12" x14ac:dyDescent="0.2">
      <c r="A17">
        <v>15</v>
      </c>
      <c r="B17" s="35">
        <v>38642</v>
      </c>
      <c r="D17" s="4" t="s">
        <v>136</v>
      </c>
      <c r="E17" s="4" t="s">
        <v>48</v>
      </c>
      <c r="G17" s="3" t="s">
        <v>138</v>
      </c>
      <c r="H17" t="s">
        <v>91</v>
      </c>
      <c r="J17" s="6"/>
      <c r="K17" s="2"/>
      <c r="L17" s="1"/>
    </row>
    <row r="18" spans="1:12" x14ac:dyDescent="0.2">
      <c r="A18">
        <v>16</v>
      </c>
      <c r="B18" s="35">
        <v>111701</v>
      </c>
      <c r="D18" s="4" t="s">
        <v>137</v>
      </c>
      <c r="E18" s="4" t="s">
        <v>48</v>
      </c>
      <c r="G18" s="3" t="s">
        <v>139</v>
      </c>
      <c r="H18" t="s">
        <v>91</v>
      </c>
      <c r="J18" s="6"/>
      <c r="K18" s="2"/>
      <c r="L18" s="1"/>
    </row>
    <row r="19" spans="1:12" x14ac:dyDescent="0.2">
      <c r="A19">
        <v>17</v>
      </c>
      <c r="B19" s="6"/>
      <c r="E19" s="4"/>
      <c r="J19" s="6"/>
      <c r="K19" s="2"/>
      <c r="L19" s="1"/>
    </row>
    <row r="20" spans="1:12" x14ac:dyDescent="0.2">
      <c r="A20">
        <v>18</v>
      </c>
      <c r="B20" s="6"/>
      <c r="D20" s="4"/>
      <c r="J20" s="6"/>
      <c r="K20" s="2"/>
      <c r="L20" s="1"/>
    </row>
    <row r="21" spans="1:12" x14ac:dyDescent="0.2">
      <c r="A21">
        <v>19</v>
      </c>
      <c r="B21" s="6"/>
      <c r="D21" s="4"/>
      <c r="J21" s="6"/>
      <c r="K21" s="2"/>
      <c r="L21" s="1"/>
    </row>
    <row r="22" spans="1:12" x14ac:dyDescent="0.2">
      <c r="A22">
        <v>20</v>
      </c>
      <c r="B22" s="6"/>
      <c r="D22" s="4"/>
    </row>
    <row r="23" spans="1:12" x14ac:dyDescent="0.2">
      <c r="A23">
        <v>21</v>
      </c>
      <c r="B23" s="6"/>
      <c r="D23" s="4"/>
    </row>
    <row r="24" spans="1:12" x14ac:dyDescent="0.2">
      <c r="A24">
        <v>22</v>
      </c>
      <c r="B24" s="6"/>
      <c r="D24" s="4"/>
    </row>
    <row r="25" spans="1:12" x14ac:dyDescent="0.2">
      <c r="A25">
        <v>23</v>
      </c>
      <c r="B25" s="6"/>
      <c r="D25" s="4"/>
    </row>
    <row r="26" spans="1:12" x14ac:dyDescent="0.2">
      <c r="A26">
        <v>24</v>
      </c>
      <c r="D26" s="4"/>
      <c r="J26" s="6"/>
      <c r="K26" s="2"/>
      <c r="L26" s="1"/>
    </row>
    <row r="27" spans="1:12" x14ac:dyDescent="0.2">
      <c r="A27">
        <v>25</v>
      </c>
      <c r="B27" s="6"/>
      <c r="D27" s="4"/>
      <c r="J27" s="6"/>
      <c r="K27" s="2"/>
      <c r="L27" s="1"/>
    </row>
    <row r="28" spans="1:12" x14ac:dyDescent="0.2">
      <c r="B28" s="6"/>
      <c r="D28" s="4"/>
      <c r="J28" s="6"/>
      <c r="K28" s="2"/>
      <c r="L28" s="1"/>
    </row>
    <row r="29" spans="1:12" x14ac:dyDescent="0.2">
      <c r="A29" s="9" t="s">
        <v>50</v>
      </c>
      <c r="J29" s="6"/>
      <c r="K29" s="2"/>
      <c r="L29" s="1"/>
    </row>
    <row r="30" spans="1:12" x14ac:dyDescent="0.2">
      <c r="A30" s="22" t="s">
        <v>16</v>
      </c>
      <c r="J30" s="6"/>
      <c r="K30" s="2"/>
      <c r="L30" s="1"/>
    </row>
    <row r="31" spans="1:12" x14ac:dyDescent="0.2">
      <c r="A31">
        <v>1</v>
      </c>
      <c r="E31" s="22" t="s">
        <v>14</v>
      </c>
      <c r="F31" s="36" t="s">
        <v>15</v>
      </c>
      <c r="J31" s="6"/>
      <c r="K31" s="2"/>
      <c r="L31" s="1"/>
    </row>
    <row r="32" spans="1:12" x14ac:dyDescent="0.2">
      <c r="A32">
        <v>2</v>
      </c>
      <c r="E32" s="37"/>
      <c r="J32" s="6"/>
      <c r="K32" s="2"/>
      <c r="L32" s="1"/>
    </row>
    <row r="33" spans="1:12" x14ac:dyDescent="0.2">
      <c r="A33">
        <v>3</v>
      </c>
      <c r="E33" s="37"/>
      <c r="J33" s="6"/>
      <c r="K33" s="2"/>
      <c r="L33" s="1"/>
    </row>
    <row r="34" spans="1:12" x14ac:dyDescent="0.2">
      <c r="A34">
        <v>4</v>
      </c>
      <c r="E34" s="37"/>
    </row>
    <row r="35" spans="1:12" x14ac:dyDescent="0.2">
      <c r="A35">
        <v>5</v>
      </c>
      <c r="E35" s="37"/>
    </row>
    <row r="36" spans="1:12" x14ac:dyDescent="0.2">
      <c r="A36">
        <v>6</v>
      </c>
      <c r="E36" s="37"/>
    </row>
    <row r="37" spans="1:12" x14ac:dyDescent="0.2">
      <c r="A37">
        <v>7</v>
      </c>
      <c r="E37" s="37"/>
    </row>
    <row r="38" spans="1:12" x14ac:dyDescent="0.2">
      <c r="A38">
        <v>8</v>
      </c>
      <c r="E38" s="37"/>
    </row>
    <row r="39" spans="1:12" x14ac:dyDescent="0.2">
      <c r="A39">
        <v>9</v>
      </c>
      <c r="E39" s="37"/>
    </row>
    <row r="40" spans="1:12" x14ac:dyDescent="0.2">
      <c r="A40">
        <v>10</v>
      </c>
      <c r="E40" s="37"/>
    </row>
    <row r="41" spans="1:12" x14ac:dyDescent="0.2">
      <c r="A41">
        <v>11</v>
      </c>
      <c r="E41" s="37"/>
    </row>
    <row r="42" spans="1:12" x14ac:dyDescent="0.2">
      <c r="A42">
        <v>12</v>
      </c>
    </row>
    <row r="43" spans="1:12" x14ac:dyDescent="0.2">
      <c r="A43">
        <v>13</v>
      </c>
    </row>
    <row r="44" spans="1:12" x14ac:dyDescent="0.2">
      <c r="A44">
        <v>14</v>
      </c>
    </row>
    <row r="45" spans="1:12" x14ac:dyDescent="0.2">
      <c r="A45">
        <v>15</v>
      </c>
    </row>
    <row r="46" spans="1:12" x14ac:dyDescent="0.2">
      <c r="A46">
        <v>16</v>
      </c>
    </row>
    <row r="48" spans="1:12" s="9" customFormat="1" x14ac:dyDescent="0.2">
      <c r="A48" s="9" t="s">
        <v>49</v>
      </c>
      <c r="B48" s="35"/>
      <c r="C48" s="2"/>
      <c r="D48" s="2"/>
      <c r="E48" s="3"/>
      <c r="F48" s="2"/>
      <c r="G48" s="3"/>
      <c r="H48"/>
      <c r="I48"/>
      <c r="J48"/>
      <c r="K48"/>
    </row>
    <row r="49" spans="1:11" s="9" customFormat="1" x14ac:dyDescent="0.2">
      <c r="B49" s="35"/>
      <c r="C49" s="2"/>
      <c r="D49" s="2"/>
      <c r="E49" s="36"/>
      <c r="G49" s="36"/>
      <c r="H49" s="22"/>
    </row>
    <row r="50" spans="1:11" x14ac:dyDescent="0.2">
      <c r="A50" s="22" t="s">
        <v>16</v>
      </c>
      <c r="E50" s="22" t="s">
        <v>14</v>
      </c>
      <c r="F50" s="22" t="s">
        <v>15</v>
      </c>
      <c r="G50" s="9"/>
      <c r="H50" s="9"/>
      <c r="I50" s="9"/>
      <c r="J50" s="9"/>
      <c r="K50" s="9"/>
    </row>
    <row r="51" spans="1:11" x14ac:dyDescent="0.2">
      <c r="A51">
        <v>1</v>
      </c>
      <c r="E51" s="3" t="s">
        <v>65</v>
      </c>
      <c r="F51" s="14" t="s">
        <v>64</v>
      </c>
    </row>
    <row r="52" spans="1:11" x14ac:dyDescent="0.2">
      <c r="A52">
        <v>2</v>
      </c>
      <c r="E52" s="3" t="s">
        <v>65</v>
      </c>
      <c r="F52" s="3"/>
    </row>
    <row r="53" spans="1:11" x14ac:dyDescent="0.2">
      <c r="A53">
        <v>3</v>
      </c>
      <c r="E53" s="3" t="s">
        <v>65</v>
      </c>
      <c r="F53" s="3"/>
    </row>
    <row r="54" spans="1:11" x14ac:dyDescent="0.2">
      <c r="A54">
        <v>4</v>
      </c>
      <c r="E54" s="3" t="s">
        <v>65</v>
      </c>
      <c r="F54" s="3"/>
    </row>
    <row r="55" spans="1:11" x14ac:dyDescent="0.2">
      <c r="A55">
        <v>5</v>
      </c>
      <c r="E55" s="3" t="s">
        <v>65</v>
      </c>
      <c r="F55" s="3"/>
    </row>
    <row r="56" spans="1:11" x14ac:dyDescent="0.2">
      <c r="A56">
        <v>6</v>
      </c>
      <c r="E56" s="3" t="s">
        <v>65</v>
      </c>
      <c r="F56" s="3"/>
    </row>
    <row r="57" spans="1:11" x14ac:dyDescent="0.2">
      <c r="A57">
        <v>7</v>
      </c>
      <c r="E57" s="3" t="s">
        <v>65</v>
      </c>
      <c r="F57" s="3"/>
    </row>
    <row r="58" spans="1:11" x14ac:dyDescent="0.2">
      <c r="A58">
        <v>8</v>
      </c>
      <c r="E58" s="3" t="s">
        <v>65</v>
      </c>
      <c r="F58" s="3"/>
    </row>
    <row r="59" spans="1:11" x14ac:dyDescent="0.2">
      <c r="A59">
        <v>9</v>
      </c>
      <c r="E59" s="3" t="s">
        <v>65</v>
      </c>
      <c r="F59" s="3"/>
    </row>
    <row r="60" spans="1:11" x14ac:dyDescent="0.2">
      <c r="A60">
        <v>10</v>
      </c>
      <c r="E60" s="3" t="s">
        <v>65</v>
      </c>
      <c r="F60" s="3"/>
    </row>
    <row r="61" spans="1:11" x14ac:dyDescent="0.2">
      <c r="A61">
        <v>11</v>
      </c>
      <c r="E61" s="3" t="s">
        <v>65</v>
      </c>
      <c r="F61" s="3"/>
    </row>
    <row r="62" spans="1:11" x14ac:dyDescent="0.2">
      <c r="A62">
        <v>12</v>
      </c>
      <c r="E62" s="3" t="s">
        <v>65</v>
      </c>
      <c r="F62" s="3"/>
    </row>
    <row r="63" spans="1:11" x14ac:dyDescent="0.2">
      <c r="F63" s="3"/>
    </row>
    <row r="64" spans="1:11" x14ac:dyDescent="0.2">
      <c r="F64" s="3"/>
    </row>
    <row r="65" spans="6:6" x14ac:dyDescent="0.2">
      <c r="F65" s="3"/>
    </row>
    <row r="66" spans="6:6" x14ac:dyDescent="0.2">
      <c r="F66" s="3"/>
    </row>
    <row r="67" spans="6:6" x14ac:dyDescent="0.2">
      <c r="F67" s="3"/>
    </row>
    <row r="68" spans="6:6" x14ac:dyDescent="0.2">
      <c r="F68" s="3"/>
    </row>
    <row r="69" spans="6:6" x14ac:dyDescent="0.2">
      <c r="F69" s="3"/>
    </row>
    <row r="70" spans="6:6" x14ac:dyDescent="0.2">
      <c r="F70" s="3"/>
    </row>
    <row r="71" spans="6:6" x14ac:dyDescent="0.2">
      <c r="F71" s="3"/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zoomScale="75" workbookViewId="0">
      <selection activeCell="M4" sqref="M4:N19"/>
    </sheetView>
  </sheetViews>
  <sheetFormatPr defaultRowHeight="12.75" x14ac:dyDescent="0.2"/>
  <cols>
    <col min="1" max="1" width="13.5703125" customWidth="1"/>
    <col min="5" max="7" width="9.140625" style="13"/>
    <col min="8" max="9" width="9.28515625" style="43" customWidth="1"/>
    <col min="12" max="12" width="11.28515625" style="3" customWidth="1"/>
    <col min="13" max="14" width="9.28515625" style="46" customWidth="1"/>
  </cols>
  <sheetData>
    <row r="1" spans="1:14" x14ac:dyDescent="0.2">
      <c r="J1">
        <v>1</v>
      </c>
    </row>
    <row r="2" spans="1:14" x14ac:dyDescent="0.2">
      <c r="A2" s="6"/>
      <c r="B2" s="22" t="s">
        <v>47</v>
      </c>
      <c r="D2" s="16"/>
      <c r="E2" s="16"/>
      <c r="F2" s="16" t="s">
        <v>28</v>
      </c>
      <c r="G2" s="16"/>
      <c r="H2" s="47" t="s">
        <v>56</v>
      </c>
      <c r="L2" s="35"/>
      <c r="M2" s="47" t="s">
        <v>56</v>
      </c>
      <c r="N2" s="43"/>
    </row>
    <row r="3" spans="1:14" x14ac:dyDescent="0.2">
      <c r="A3" s="28" t="s">
        <v>7</v>
      </c>
      <c r="B3" s="22" t="s">
        <v>8</v>
      </c>
      <c r="C3" s="22" t="s">
        <v>0</v>
      </c>
      <c r="D3" s="16" t="s">
        <v>9</v>
      </c>
      <c r="E3" s="16" t="s">
        <v>25</v>
      </c>
      <c r="F3" s="16" t="s">
        <v>26</v>
      </c>
      <c r="G3" s="16" t="s">
        <v>27</v>
      </c>
      <c r="H3" s="26" t="s">
        <v>57</v>
      </c>
      <c r="I3" s="26" t="s">
        <v>58</v>
      </c>
      <c r="L3" s="28" t="s">
        <v>7</v>
      </c>
      <c r="M3" s="26" t="s">
        <v>57</v>
      </c>
      <c r="N3" s="26" t="s">
        <v>58</v>
      </c>
    </row>
    <row r="4" spans="1:14" x14ac:dyDescent="0.2">
      <c r="A4" s="35">
        <v>38402</v>
      </c>
      <c r="B4" s="3">
        <v>272610</v>
      </c>
      <c r="C4">
        <v>1</v>
      </c>
      <c r="D4" s="16">
        <v>0.35637015503875979</v>
      </c>
      <c r="E4" s="66">
        <v>4.2060000000000004</v>
      </c>
      <c r="F4" s="66">
        <v>5.0880000000000001</v>
      </c>
      <c r="G4" s="66">
        <v>0.67100000000000004</v>
      </c>
      <c r="H4" s="48">
        <v>0</v>
      </c>
      <c r="I4" s="43">
        <v>0</v>
      </c>
      <c r="L4" s="35">
        <v>38402</v>
      </c>
      <c r="M4" s="48">
        <v>0</v>
      </c>
      <c r="N4" s="43">
        <v>0</v>
      </c>
    </row>
    <row r="5" spans="1:14" x14ac:dyDescent="0.2">
      <c r="A5" s="6"/>
      <c r="B5" s="3">
        <v>272609</v>
      </c>
      <c r="C5">
        <v>5</v>
      </c>
      <c r="D5" s="16">
        <v>0.36125193798449612</v>
      </c>
      <c r="E5" s="66">
        <v>5.3964999999999996</v>
      </c>
      <c r="F5" s="66">
        <v>6.8330000000000002</v>
      </c>
      <c r="G5" s="66">
        <v>0.77200000000000002</v>
      </c>
      <c r="L5" s="6">
        <v>38415</v>
      </c>
      <c r="M5" s="43">
        <v>0</v>
      </c>
      <c r="N5" s="43">
        <v>0</v>
      </c>
    </row>
    <row r="6" spans="1:14" x14ac:dyDescent="0.2">
      <c r="A6" s="6"/>
      <c r="B6" s="3">
        <v>272608</v>
      </c>
      <c r="C6">
        <v>10</v>
      </c>
      <c r="D6" s="16">
        <v>0.32707945736434108</v>
      </c>
      <c r="E6" s="66">
        <v>5.0514999999999999</v>
      </c>
      <c r="F6" s="66">
        <v>5.8365</v>
      </c>
      <c r="G6" s="66">
        <v>0.68399999999999994</v>
      </c>
      <c r="L6" s="6">
        <v>38427</v>
      </c>
      <c r="M6" s="43">
        <v>0</v>
      </c>
      <c r="N6" s="43">
        <v>0</v>
      </c>
    </row>
    <row r="7" spans="1:14" x14ac:dyDescent="0.2">
      <c r="A7" s="6"/>
      <c r="B7" s="3">
        <v>272607</v>
      </c>
      <c r="C7">
        <v>20</v>
      </c>
      <c r="D7" s="16">
        <v>0.33684302325581394</v>
      </c>
      <c r="E7" s="66">
        <v>5.2735000000000003</v>
      </c>
      <c r="F7" s="66">
        <v>6.0670000000000002</v>
      </c>
      <c r="G7" s="66">
        <v>0.72849999999999993</v>
      </c>
      <c r="I7" s="48"/>
      <c r="L7" s="6">
        <v>38443</v>
      </c>
      <c r="M7" s="43">
        <v>0</v>
      </c>
      <c r="N7" s="43">
        <v>0</v>
      </c>
    </row>
    <row r="8" spans="1:14" x14ac:dyDescent="0.2">
      <c r="A8" s="6"/>
      <c r="B8" s="3">
        <v>272606</v>
      </c>
      <c r="C8">
        <v>30</v>
      </c>
      <c r="D8" s="16">
        <v>0.33196124031007757</v>
      </c>
      <c r="E8" s="66">
        <v>5.1790000000000003</v>
      </c>
      <c r="F8" s="66">
        <v>6.048</v>
      </c>
      <c r="G8" s="66">
        <v>0.73199999999999998</v>
      </c>
      <c r="H8" s="48"/>
      <c r="I8" s="48"/>
      <c r="J8" s="9"/>
      <c r="L8" s="6">
        <v>38452</v>
      </c>
      <c r="M8" s="48">
        <v>55.605738575982997</v>
      </c>
      <c r="N8" s="48">
        <v>74.947970863683679</v>
      </c>
    </row>
    <row r="9" spans="1:14" x14ac:dyDescent="0.2">
      <c r="A9" s="6"/>
      <c r="B9" s="3">
        <v>272605</v>
      </c>
      <c r="C9">
        <v>40</v>
      </c>
      <c r="D9" s="16">
        <v>0.3514883720930233</v>
      </c>
      <c r="E9" s="66">
        <v>5.8134999999999994</v>
      </c>
      <c r="F9" s="66">
        <v>6.4969999999999999</v>
      </c>
      <c r="G9" s="66">
        <v>0.74250000000000005</v>
      </c>
      <c r="H9" s="48"/>
      <c r="I9" s="48"/>
      <c r="L9" s="6">
        <v>38469</v>
      </c>
      <c r="M9" s="48">
        <v>25.358817165524702</v>
      </c>
      <c r="N9" s="48">
        <v>33.57037037037037</v>
      </c>
    </row>
    <row r="10" spans="1:14" x14ac:dyDescent="0.2">
      <c r="A10" s="6"/>
      <c r="B10" s="3">
        <v>272604</v>
      </c>
      <c r="C10">
        <v>50</v>
      </c>
      <c r="D10" s="16">
        <v>0.27826162790697673</v>
      </c>
      <c r="E10" s="66">
        <v>5.6605000000000008</v>
      </c>
      <c r="F10" s="66">
        <v>6.3390000000000004</v>
      </c>
      <c r="G10" s="66">
        <v>0.8165</v>
      </c>
      <c r="L10" s="6">
        <v>38503</v>
      </c>
      <c r="M10" s="48">
        <v>79.008653601425294</v>
      </c>
      <c r="N10" s="43">
        <v>0</v>
      </c>
    </row>
    <row r="11" spans="1:14" x14ac:dyDescent="0.2">
      <c r="A11" s="6"/>
      <c r="B11" s="3">
        <v>272603</v>
      </c>
      <c r="C11">
        <v>75</v>
      </c>
      <c r="D11" s="16">
        <v>0.20503488372093021</v>
      </c>
      <c r="E11" s="66">
        <v>5.4325000000000001</v>
      </c>
      <c r="F11" s="66">
        <v>5.468</v>
      </c>
      <c r="G11" s="66">
        <v>0.76049999999999995</v>
      </c>
      <c r="L11" s="6">
        <v>38509</v>
      </c>
      <c r="M11" s="48">
        <v>54.949269982677556</v>
      </c>
      <c r="N11" s="48">
        <v>5.7539341917024309</v>
      </c>
    </row>
    <row r="12" spans="1:14" x14ac:dyDescent="0.2">
      <c r="A12" s="6"/>
      <c r="B12" s="3">
        <v>272602</v>
      </c>
      <c r="C12">
        <v>100</v>
      </c>
      <c r="D12" s="16">
        <v>0.21479844961240308</v>
      </c>
      <c r="E12" s="66">
        <v>4.7469999999999999</v>
      </c>
      <c r="F12" s="66">
        <v>4.8819999999999997</v>
      </c>
      <c r="G12" s="66">
        <v>0.73099999999999998</v>
      </c>
      <c r="L12" s="6">
        <v>38520</v>
      </c>
      <c r="M12" s="48">
        <v>61.390509222765253</v>
      </c>
      <c r="N12" s="48">
        <v>33.933823529411761</v>
      </c>
    </row>
    <row r="13" spans="1:14" x14ac:dyDescent="0.2">
      <c r="A13" s="6"/>
      <c r="B13" s="3">
        <v>272601</v>
      </c>
      <c r="C13">
        <v>147</v>
      </c>
      <c r="D13" s="16">
        <v>0.11769534883720935</v>
      </c>
      <c r="E13" s="66">
        <v>10.9125</v>
      </c>
      <c r="F13" s="66">
        <v>10.587</v>
      </c>
      <c r="G13" s="66">
        <v>1.0790000000000002</v>
      </c>
      <c r="L13" s="6">
        <v>38534</v>
      </c>
      <c r="M13" s="48">
        <v>40.071352122725649</v>
      </c>
      <c r="N13" s="48">
        <v>35.411670663469224</v>
      </c>
    </row>
    <row r="14" spans="1:14" x14ac:dyDescent="0.2">
      <c r="A14" s="6">
        <v>38415</v>
      </c>
      <c r="B14" s="24">
        <v>272752</v>
      </c>
      <c r="C14">
        <v>1</v>
      </c>
      <c r="D14" s="65">
        <v>0.36125193798449617</v>
      </c>
      <c r="E14" s="66">
        <v>5.5630000000000006</v>
      </c>
      <c r="F14" s="66">
        <v>6.3205</v>
      </c>
      <c r="G14" s="66">
        <v>0.80449999999999999</v>
      </c>
      <c r="H14" s="43">
        <v>0</v>
      </c>
      <c r="I14" s="43">
        <v>0</v>
      </c>
      <c r="L14" s="6">
        <v>38546</v>
      </c>
      <c r="M14" s="48">
        <v>29.592013888888886</v>
      </c>
      <c r="N14" s="48">
        <v>21.203501094091905</v>
      </c>
    </row>
    <row r="15" spans="1:14" x14ac:dyDescent="0.2">
      <c r="A15" s="6"/>
      <c r="B15" s="34">
        <v>272751</v>
      </c>
      <c r="C15">
        <v>5</v>
      </c>
      <c r="D15" s="65">
        <v>0.36125193798449606</v>
      </c>
      <c r="E15" s="66">
        <v>5.4395000000000007</v>
      </c>
      <c r="F15" s="66">
        <v>6.09</v>
      </c>
      <c r="G15" s="66">
        <v>0.8145</v>
      </c>
      <c r="L15" s="6">
        <v>38560</v>
      </c>
      <c r="M15" s="48">
        <v>30.947324588798665</v>
      </c>
      <c r="N15" s="48">
        <v>26.031809145129223</v>
      </c>
    </row>
    <row r="16" spans="1:14" x14ac:dyDescent="0.2">
      <c r="A16" s="6"/>
      <c r="B16" s="24">
        <v>272750</v>
      </c>
      <c r="C16">
        <v>10</v>
      </c>
      <c r="D16" s="65">
        <v>0.36613372093023255</v>
      </c>
      <c r="E16" s="66">
        <v>5.5335000000000001</v>
      </c>
      <c r="F16" s="66">
        <v>6.1129999999999995</v>
      </c>
      <c r="G16" s="66">
        <v>0.83650000000000002</v>
      </c>
      <c r="L16" s="6">
        <v>38581</v>
      </c>
      <c r="M16" s="48">
        <v>25.732484076433124</v>
      </c>
      <c r="N16" s="48">
        <v>12.924393723252498</v>
      </c>
    </row>
    <row r="17" spans="1:14" x14ac:dyDescent="0.2">
      <c r="A17" s="6"/>
      <c r="B17" s="34">
        <v>272749</v>
      </c>
      <c r="C17">
        <v>20</v>
      </c>
      <c r="D17" s="65">
        <v>0.34660658914728676</v>
      </c>
      <c r="E17" s="66">
        <v>5.5605000000000002</v>
      </c>
      <c r="F17" s="66">
        <v>6.1360000000000001</v>
      </c>
      <c r="G17" s="66">
        <v>0.84099999999999997</v>
      </c>
      <c r="L17" s="6">
        <v>38630</v>
      </c>
      <c r="M17" s="48">
        <v>22.747754170825608</v>
      </c>
      <c r="N17" s="48">
        <v>11.771653543307085</v>
      </c>
    </row>
    <row r="18" spans="1:14" x14ac:dyDescent="0.2">
      <c r="A18" s="6"/>
      <c r="B18" s="24">
        <v>272748</v>
      </c>
      <c r="C18">
        <v>30</v>
      </c>
      <c r="D18" s="65">
        <v>0.35148837209302319</v>
      </c>
      <c r="E18" s="66">
        <v>5.2510000000000003</v>
      </c>
      <c r="F18" s="66">
        <v>5.7880000000000003</v>
      </c>
      <c r="G18" s="66">
        <v>0.80449999999999999</v>
      </c>
      <c r="L18" s="6">
        <v>38642</v>
      </c>
      <c r="M18" s="48">
        <v>54.437564499483997</v>
      </c>
      <c r="N18" s="48">
        <v>40.934750733137832</v>
      </c>
    </row>
    <row r="19" spans="1:14" x14ac:dyDescent="0.2">
      <c r="A19" s="6"/>
      <c r="B19" s="34">
        <v>272747</v>
      </c>
      <c r="C19">
        <v>40</v>
      </c>
      <c r="D19" s="65">
        <v>0.31243410852713183</v>
      </c>
      <c r="E19" s="66">
        <v>5.601</v>
      </c>
      <c r="F19" s="66">
        <v>6.1349999999999998</v>
      </c>
      <c r="G19" s="66">
        <v>0.8155</v>
      </c>
      <c r="L19" s="6">
        <v>38653</v>
      </c>
      <c r="M19" s="48">
        <v>43.435992578849721</v>
      </c>
      <c r="N19" s="48">
        <v>33.171355498721233</v>
      </c>
    </row>
    <row r="20" spans="1:14" x14ac:dyDescent="0.2">
      <c r="A20" s="6"/>
      <c r="B20" s="24">
        <v>272746</v>
      </c>
      <c r="C20">
        <v>50</v>
      </c>
      <c r="D20" s="65">
        <v>0.22846744186046511</v>
      </c>
      <c r="E20" s="66">
        <v>5.6769999999999996</v>
      </c>
      <c r="F20" s="66">
        <v>6.0155000000000003</v>
      </c>
      <c r="G20" s="66">
        <v>0.83699999999999997</v>
      </c>
      <c r="L20" s="6"/>
      <c r="M20" s="43"/>
      <c r="N20" s="43"/>
    </row>
    <row r="21" spans="1:14" x14ac:dyDescent="0.2">
      <c r="A21" s="6"/>
      <c r="B21" s="34">
        <v>272745</v>
      </c>
      <c r="C21">
        <v>75</v>
      </c>
      <c r="D21" s="65"/>
      <c r="E21" s="66"/>
      <c r="F21" s="66"/>
      <c r="G21" s="66"/>
      <c r="L21" s="6"/>
      <c r="M21" s="43"/>
      <c r="N21" s="43"/>
    </row>
    <row r="22" spans="1:14" x14ac:dyDescent="0.2">
      <c r="A22" s="6"/>
      <c r="B22" s="24">
        <v>272744</v>
      </c>
      <c r="C22">
        <v>100</v>
      </c>
      <c r="D22" s="65">
        <v>0.22154418604651166</v>
      </c>
      <c r="E22" s="66">
        <v>6.1739999999999995</v>
      </c>
      <c r="F22" s="66">
        <v>6.5205000000000002</v>
      </c>
      <c r="G22" s="66">
        <v>0.84599999999999997</v>
      </c>
      <c r="L22" s="6"/>
      <c r="M22" s="43"/>
      <c r="N22" s="48"/>
    </row>
    <row r="23" spans="1:14" x14ac:dyDescent="0.2">
      <c r="A23" s="6"/>
      <c r="B23" s="34">
        <v>272743</v>
      </c>
      <c r="C23">
        <v>154</v>
      </c>
      <c r="D23" s="65">
        <v>2.6361627906976756E-2</v>
      </c>
      <c r="E23" s="66">
        <v>13.573</v>
      </c>
      <c r="F23" s="66">
        <v>13.0055</v>
      </c>
      <c r="G23" s="66">
        <v>1.244</v>
      </c>
      <c r="L23" s="6"/>
      <c r="M23" s="48"/>
      <c r="N23" s="48"/>
    </row>
    <row r="24" spans="1:14" x14ac:dyDescent="0.2">
      <c r="A24" s="6">
        <v>38427</v>
      </c>
      <c r="B24" s="24">
        <v>273811</v>
      </c>
      <c r="C24">
        <v>1</v>
      </c>
      <c r="D24" s="16">
        <v>0.5125872093023256</v>
      </c>
      <c r="E24" s="66">
        <v>5.2184999999999997</v>
      </c>
      <c r="F24" s="66">
        <v>6.2949999999999999</v>
      </c>
      <c r="G24" s="66">
        <v>0.72900000000000009</v>
      </c>
      <c r="H24" s="43">
        <v>0</v>
      </c>
      <c r="I24" s="43">
        <v>0</v>
      </c>
      <c r="L24" s="6"/>
      <c r="M24" s="48"/>
      <c r="N24" s="48"/>
    </row>
    <row r="25" spans="1:14" x14ac:dyDescent="0.2">
      <c r="A25" s="6"/>
      <c r="B25" s="24">
        <v>273810</v>
      </c>
      <c r="C25">
        <v>5</v>
      </c>
      <c r="D25" s="16">
        <v>0.46865116279069768</v>
      </c>
      <c r="E25" s="66">
        <v>5.4894999999999996</v>
      </c>
      <c r="F25" s="66">
        <v>6.5914999999999999</v>
      </c>
      <c r="G25" s="66">
        <v>0.76749999999999996</v>
      </c>
      <c r="L25" s="6"/>
      <c r="M25" s="43"/>
      <c r="N25" s="43"/>
    </row>
    <row r="26" spans="1:14" x14ac:dyDescent="0.2">
      <c r="A26" s="6"/>
      <c r="B26" s="24">
        <v>273809</v>
      </c>
      <c r="C26">
        <v>10</v>
      </c>
      <c r="D26" s="16">
        <v>0.48817829457364348</v>
      </c>
      <c r="E26" s="66">
        <v>5.5270000000000001</v>
      </c>
      <c r="F26" s="66">
        <v>6.6259999999999994</v>
      </c>
      <c r="G26" s="66">
        <v>0.75749999999999995</v>
      </c>
      <c r="L26" s="6"/>
      <c r="M26" s="43"/>
      <c r="N26" s="43"/>
    </row>
    <row r="27" spans="1:14" x14ac:dyDescent="0.2">
      <c r="A27" s="6"/>
      <c r="B27" s="24">
        <v>273808</v>
      </c>
      <c r="C27">
        <v>20</v>
      </c>
      <c r="D27" s="16">
        <v>0.50282364341085273</v>
      </c>
      <c r="E27" s="66">
        <v>5.2665000000000006</v>
      </c>
      <c r="F27" s="66">
        <v>6.407</v>
      </c>
      <c r="G27" s="66">
        <v>0.73199999999999998</v>
      </c>
      <c r="L27" s="6"/>
      <c r="M27" s="43"/>
      <c r="N27" s="43"/>
    </row>
    <row r="28" spans="1:14" x14ac:dyDescent="0.2">
      <c r="A28" s="6"/>
      <c r="B28" s="24">
        <v>273807</v>
      </c>
      <c r="C28">
        <v>30</v>
      </c>
      <c r="D28" s="16">
        <v>0.46376937984496125</v>
      </c>
      <c r="E28" s="66">
        <v>5.6244999999999994</v>
      </c>
      <c r="F28" s="66">
        <v>6.4989999999999997</v>
      </c>
      <c r="G28" s="66">
        <v>0.77100000000000002</v>
      </c>
      <c r="L28" s="6"/>
      <c r="M28" s="43"/>
      <c r="N28" s="43"/>
    </row>
    <row r="29" spans="1:14" x14ac:dyDescent="0.2">
      <c r="A29" s="6"/>
      <c r="B29" s="24">
        <v>273806</v>
      </c>
      <c r="C29">
        <v>40</v>
      </c>
      <c r="D29" s="16">
        <v>0.41983333333333328</v>
      </c>
      <c r="E29" s="66">
        <v>5.4329999999999998</v>
      </c>
      <c r="F29" s="66">
        <v>6.9924999999999997</v>
      </c>
      <c r="G29" s="66">
        <v>0.74350000000000005</v>
      </c>
      <c r="L29" s="6"/>
      <c r="M29" s="43"/>
      <c r="N29" s="43"/>
    </row>
    <row r="30" spans="1:14" x14ac:dyDescent="0.2">
      <c r="A30" s="6"/>
      <c r="B30" s="24">
        <v>273805</v>
      </c>
      <c r="C30">
        <v>50</v>
      </c>
      <c r="D30" s="16">
        <v>0.31243410852713177</v>
      </c>
      <c r="E30" s="66">
        <v>5.5945</v>
      </c>
      <c r="F30" s="66">
        <v>6.5519999999999996</v>
      </c>
      <c r="G30" s="66">
        <v>0.75150000000000006</v>
      </c>
      <c r="L30" s="6"/>
      <c r="M30" s="43"/>
      <c r="N30" s="43"/>
    </row>
    <row r="31" spans="1:14" x14ac:dyDescent="0.2">
      <c r="A31" s="6"/>
      <c r="B31" s="24">
        <v>273804</v>
      </c>
      <c r="C31">
        <v>75</v>
      </c>
      <c r="D31" s="16">
        <v>0.21968023255813954</v>
      </c>
      <c r="E31" s="66">
        <v>5.8885000000000005</v>
      </c>
      <c r="F31" s="66">
        <v>6.423</v>
      </c>
      <c r="G31" s="66">
        <v>0.80099999999999993</v>
      </c>
      <c r="L31" s="6"/>
      <c r="M31" s="43"/>
      <c r="N31" s="43"/>
    </row>
    <row r="32" spans="1:14" x14ac:dyDescent="0.2">
      <c r="A32" s="6"/>
      <c r="B32" s="24">
        <v>273803</v>
      </c>
      <c r="C32">
        <v>100</v>
      </c>
      <c r="D32" s="16">
        <v>6.8344961240310059E-2</v>
      </c>
      <c r="E32" s="66">
        <v>7.1259999999999994</v>
      </c>
      <c r="F32" s="66">
        <v>7.4595000000000002</v>
      </c>
      <c r="G32" s="66">
        <v>0.85850000000000004</v>
      </c>
      <c r="L32" s="6"/>
      <c r="M32" s="43"/>
      <c r="N32" s="43"/>
    </row>
    <row r="33" spans="1:14" x14ac:dyDescent="0.2">
      <c r="A33" s="6"/>
      <c r="B33" s="24">
        <v>273802</v>
      </c>
      <c r="C33">
        <v>147</v>
      </c>
      <c r="D33" s="16">
        <v>3.4172480620155023E-2</v>
      </c>
      <c r="E33" s="66">
        <v>10.324999999999999</v>
      </c>
      <c r="F33" s="66">
        <v>11.1325</v>
      </c>
      <c r="G33" s="66">
        <v>1.036</v>
      </c>
      <c r="L33" s="6"/>
      <c r="M33" s="43"/>
      <c r="N33" s="43"/>
    </row>
    <row r="34" spans="1:14" x14ac:dyDescent="0.2">
      <c r="A34" s="6">
        <v>38443</v>
      </c>
      <c r="B34" s="3">
        <v>281930</v>
      </c>
      <c r="C34">
        <v>3</v>
      </c>
      <c r="D34" s="16">
        <v>7.0928791353383467</v>
      </c>
      <c r="E34" s="66">
        <v>1.369</v>
      </c>
      <c r="F34" s="66">
        <v>2.0185</v>
      </c>
      <c r="G34" s="66">
        <v>0.5625</v>
      </c>
      <c r="H34" s="43">
        <v>0</v>
      </c>
      <c r="I34" s="43">
        <v>0</v>
      </c>
      <c r="L34" s="6"/>
      <c r="M34" s="43"/>
      <c r="N34" s="43"/>
    </row>
    <row r="35" spans="1:14" x14ac:dyDescent="0.2">
      <c r="A35" s="6"/>
      <c r="B35" s="3">
        <v>281929</v>
      </c>
      <c r="C35">
        <v>9</v>
      </c>
      <c r="D35" s="16">
        <v>8.434775187969926</v>
      </c>
      <c r="E35" s="66">
        <v>1.3680000000000001</v>
      </c>
      <c r="F35" s="66">
        <v>1.9205000000000001</v>
      </c>
      <c r="G35" s="66">
        <v>0.53849999999999998</v>
      </c>
      <c r="L35" s="6"/>
      <c r="M35" s="43"/>
      <c r="N35" s="43"/>
    </row>
    <row r="36" spans="1:14" x14ac:dyDescent="0.2">
      <c r="A36" s="6"/>
      <c r="B36" s="3">
        <v>281928</v>
      </c>
      <c r="C36">
        <v>20</v>
      </c>
      <c r="D36" s="16">
        <v>9.137673120300752</v>
      </c>
      <c r="E36" s="66">
        <v>1.6034999999999999</v>
      </c>
      <c r="F36" s="66">
        <v>1.9670000000000001</v>
      </c>
      <c r="G36" s="66">
        <v>0.55249999999999999</v>
      </c>
      <c r="L36" s="6"/>
      <c r="M36" s="43"/>
      <c r="N36" s="43"/>
    </row>
    <row r="37" spans="1:14" x14ac:dyDescent="0.2">
      <c r="A37" s="6"/>
      <c r="B37" s="3">
        <v>281927</v>
      </c>
      <c r="C37">
        <v>30</v>
      </c>
      <c r="D37" s="16">
        <v>8.1791759398496247</v>
      </c>
      <c r="E37" s="66">
        <v>1.7435</v>
      </c>
      <c r="F37" s="66">
        <v>2.0379999999999998</v>
      </c>
      <c r="G37" s="66">
        <v>0.56399999999999995</v>
      </c>
      <c r="L37" s="6"/>
      <c r="M37" s="43"/>
      <c r="N37" s="43"/>
    </row>
    <row r="38" spans="1:14" x14ac:dyDescent="0.2">
      <c r="A38" s="6"/>
      <c r="B38" s="3">
        <v>281926</v>
      </c>
      <c r="C38">
        <v>40</v>
      </c>
      <c r="D38" s="16"/>
      <c r="E38" s="66"/>
      <c r="F38" s="66"/>
      <c r="G38" s="66"/>
      <c r="L38" s="6"/>
      <c r="M38" s="43"/>
      <c r="N38" s="43"/>
    </row>
    <row r="39" spans="1:14" x14ac:dyDescent="0.2">
      <c r="A39" s="6"/>
      <c r="B39" s="3">
        <v>281925</v>
      </c>
      <c r="C39">
        <v>50</v>
      </c>
      <c r="D39" s="16">
        <v>8.8820738721804524</v>
      </c>
      <c r="E39" s="66">
        <v>1.5305</v>
      </c>
      <c r="F39" s="66">
        <v>1.6924999999999999</v>
      </c>
      <c r="G39" s="66">
        <v>0.5495000000000001</v>
      </c>
      <c r="L39" s="6"/>
      <c r="M39" s="43"/>
      <c r="N39" s="43"/>
    </row>
    <row r="40" spans="1:14" x14ac:dyDescent="0.2">
      <c r="A40" s="6"/>
      <c r="B40" s="3">
        <v>281924</v>
      </c>
      <c r="C40">
        <v>60</v>
      </c>
      <c r="D40" s="16">
        <v>9.8405710526315797</v>
      </c>
      <c r="E40" s="66">
        <v>1.0375000000000001</v>
      </c>
      <c r="F40" s="66">
        <v>1.1675</v>
      </c>
      <c r="G40" s="66">
        <v>0.51049999999999995</v>
      </c>
      <c r="L40" s="6"/>
      <c r="M40" s="43"/>
      <c r="N40" s="43"/>
    </row>
    <row r="41" spans="1:14" x14ac:dyDescent="0.2">
      <c r="A41" s="6"/>
      <c r="B41" s="3">
        <v>281923</v>
      </c>
      <c r="C41">
        <v>80</v>
      </c>
      <c r="D41" s="16">
        <v>0.57641221804511278</v>
      </c>
      <c r="E41" s="66">
        <v>7.1550000000000002</v>
      </c>
      <c r="F41" s="66">
        <v>7.2324999999999999</v>
      </c>
      <c r="G41" s="66">
        <v>0.89949999999999997</v>
      </c>
      <c r="L41" s="6"/>
      <c r="M41" s="43"/>
      <c r="N41" s="43"/>
    </row>
    <row r="42" spans="1:14" x14ac:dyDescent="0.2">
      <c r="A42" s="6"/>
      <c r="B42" s="3">
        <v>281922</v>
      </c>
      <c r="C42">
        <v>100</v>
      </c>
      <c r="D42" s="16">
        <v>0.73263609022556386</v>
      </c>
      <c r="E42" s="66">
        <v>5.9074999999999998</v>
      </c>
      <c r="F42" s="66">
        <v>5.0525000000000002</v>
      </c>
      <c r="G42" s="66">
        <v>0.81699999999999995</v>
      </c>
      <c r="L42" s="6"/>
      <c r="M42" s="43"/>
      <c r="N42" s="43"/>
    </row>
    <row r="43" spans="1:14" x14ac:dyDescent="0.2">
      <c r="A43" s="6"/>
      <c r="B43" s="3">
        <v>281921</v>
      </c>
      <c r="C43">
        <v>138</v>
      </c>
      <c r="D43" s="16">
        <v>0.43096240601503755</v>
      </c>
      <c r="E43" s="66">
        <v>1.385</v>
      </c>
      <c r="F43" s="66">
        <v>2.1800000000000002</v>
      </c>
      <c r="G43" s="66">
        <v>0.56499999999999995</v>
      </c>
      <c r="L43" s="6"/>
      <c r="M43" s="43"/>
      <c r="N43" s="43"/>
    </row>
    <row r="44" spans="1:14" x14ac:dyDescent="0.2">
      <c r="A44" s="6">
        <v>38452</v>
      </c>
      <c r="B44" s="3">
        <v>282317</v>
      </c>
      <c r="C44">
        <v>2</v>
      </c>
      <c r="D44" s="16">
        <v>0.7817763157894736</v>
      </c>
      <c r="E44" s="66">
        <v>1.0589999999999999</v>
      </c>
      <c r="F44" s="66">
        <v>1.893</v>
      </c>
      <c r="G44" s="66">
        <v>0.47350000000000003</v>
      </c>
      <c r="H44" s="48">
        <v>55.605738575982997</v>
      </c>
      <c r="I44" s="48">
        <v>74.947970863683679</v>
      </c>
      <c r="L44" s="6"/>
      <c r="M44" s="43"/>
      <c r="N44" s="43"/>
    </row>
    <row r="45" spans="1:14" x14ac:dyDescent="0.2">
      <c r="A45" s="6"/>
      <c r="B45" s="3">
        <v>282316</v>
      </c>
      <c r="C45">
        <v>5</v>
      </c>
      <c r="D45" s="16">
        <v>0.81900375939849646</v>
      </c>
      <c r="E45" s="66">
        <v>0.62450000000000006</v>
      </c>
      <c r="F45" s="66">
        <v>0.96100000000000008</v>
      </c>
      <c r="G45" s="66">
        <v>0.32400000000000001</v>
      </c>
      <c r="H45" s="48"/>
      <c r="I45" s="48"/>
      <c r="L45" s="6"/>
      <c r="M45" s="43"/>
      <c r="N45" s="43"/>
    </row>
    <row r="46" spans="1:14" x14ac:dyDescent="0.2">
      <c r="A46" s="6"/>
      <c r="B46" s="3">
        <v>282315</v>
      </c>
      <c r="C46">
        <v>10</v>
      </c>
      <c r="D46" s="16">
        <v>1.5821663533834585</v>
      </c>
      <c r="E46" s="66">
        <v>0.41649999999999998</v>
      </c>
      <c r="F46" s="66">
        <v>0.6825</v>
      </c>
      <c r="G46" s="66">
        <v>0.36199999999999999</v>
      </c>
      <c r="L46" s="6"/>
      <c r="M46" s="43"/>
      <c r="N46" s="43"/>
    </row>
    <row r="47" spans="1:14" x14ac:dyDescent="0.2">
      <c r="A47" s="6"/>
      <c r="B47" s="3">
        <v>282314</v>
      </c>
      <c r="C47">
        <v>20</v>
      </c>
      <c r="D47" s="16">
        <v>2.5500798872180459</v>
      </c>
      <c r="E47" s="66">
        <v>0.58650000000000002</v>
      </c>
      <c r="F47" s="66">
        <v>0.46550000000000002</v>
      </c>
      <c r="G47" s="66">
        <v>0.45450000000000002</v>
      </c>
      <c r="L47" s="6"/>
      <c r="M47" s="43"/>
      <c r="N47" s="43"/>
    </row>
    <row r="48" spans="1:14" x14ac:dyDescent="0.2">
      <c r="A48" s="6"/>
      <c r="B48" s="3">
        <v>282313</v>
      </c>
      <c r="C48">
        <v>30</v>
      </c>
      <c r="D48" s="16">
        <v>2.3267152255639099</v>
      </c>
      <c r="E48" s="66">
        <v>0.41600000000000004</v>
      </c>
      <c r="F48" s="66">
        <v>0.30349999999999999</v>
      </c>
      <c r="G48" s="66">
        <v>0.38550000000000001</v>
      </c>
      <c r="J48" s="48">
        <v>33.67642429965376</v>
      </c>
      <c r="K48" s="48">
        <v>36.372369624885636</v>
      </c>
      <c r="L48" s="6"/>
      <c r="M48" s="43"/>
      <c r="N48" s="43"/>
    </row>
    <row r="49" spans="1:14" x14ac:dyDescent="0.2">
      <c r="A49" s="6"/>
      <c r="B49" s="3">
        <v>282312</v>
      </c>
      <c r="C49">
        <v>40</v>
      </c>
      <c r="D49" s="16">
        <v>2.1219642857142862</v>
      </c>
      <c r="E49" s="66">
        <v>2.0045000000000002</v>
      </c>
      <c r="F49" s="66">
        <v>1.3965000000000001</v>
      </c>
      <c r="G49" s="66">
        <v>0.58549999999999991</v>
      </c>
      <c r="L49" s="6"/>
      <c r="M49" s="43"/>
      <c r="N49" s="43"/>
    </row>
    <row r="50" spans="1:14" x14ac:dyDescent="0.2">
      <c r="A50" s="6"/>
      <c r="B50" s="3">
        <v>282311</v>
      </c>
      <c r="C50">
        <v>50</v>
      </c>
      <c r="D50" s="16">
        <v>2.0288956766917297</v>
      </c>
      <c r="E50" s="66">
        <v>0.78899999999999992</v>
      </c>
      <c r="F50" s="66">
        <v>0.52049999999999996</v>
      </c>
      <c r="G50" s="66">
        <v>0.44550000000000001</v>
      </c>
      <c r="L50" s="6"/>
      <c r="M50" s="43"/>
      <c r="N50" s="43"/>
    </row>
    <row r="51" spans="1:14" x14ac:dyDescent="0.2">
      <c r="A51" s="6"/>
      <c r="B51" s="3">
        <v>282310</v>
      </c>
      <c r="C51">
        <v>75</v>
      </c>
      <c r="D51" s="16">
        <v>1.7496898496240605</v>
      </c>
      <c r="E51" s="66">
        <v>1.73</v>
      </c>
      <c r="F51" s="66">
        <v>1.0009999999999999</v>
      </c>
      <c r="G51" s="66">
        <v>0.51349999999999996</v>
      </c>
      <c r="L51" s="6"/>
      <c r="M51" s="43"/>
      <c r="N51" s="43"/>
    </row>
    <row r="52" spans="1:14" x14ac:dyDescent="0.2">
      <c r="A52" s="6"/>
      <c r="B52" s="3">
        <v>282309</v>
      </c>
      <c r="C52">
        <v>100</v>
      </c>
      <c r="D52" s="16">
        <v>1.9730545112781956</v>
      </c>
      <c r="E52" s="66">
        <v>6.0594999999999999</v>
      </c>
      <c r="F52" s="66">
        <v>4.2110000000000003</v>
      </c>
      <c r="G52" s="66">
        <v>0.72750000000000004</v>
      </c>
      <c r="L52" s="6"/>
      <c r="M52" s="43"/>
      <c r="N52" s="43"/>
    </row>
    <row r="53" spans="1:14" x14ac:dyDescent="0.2">
      <c r="A53" s="6"/>
      <c r="B53" s="3">
        <v>282308</v>
      </c>
      <c r="C53">
        <v>155</v>
      </c>
      <c r="D53" s="16">
        <v>0.98652725563909782</v>
      </c>
      <c r="E53" s="66">
        <v>14.091999999999999</v>
      </c>
      <c r="F53" s="66">
        <v>12.904499999999999</v>
      </c>
      <c r="G53" s="66">
        <v>1.1850000000000001</v>
      </c>
      <c r="L53" s="6"/>
      <c r="M53" s="43"/>
      <c r="N53" s="43"/>
    </row>
    <row r="54" spans="1:14" x14ac:dyDescent="0.2">
      <c r="A54" s="6">
        <v>38469</v>
      </c>
      <c r="B54" s="3">
        <v>260881</v>
      </c>
      <c r="C54">
        <v>1</v>
      </c>
      <c r="D54" s="16">
        <v>0.14540601503759398</v>
      </c>
      <c r="E54" s="66">
        <v>0.28949999999999998</v>
      </c>
      <c r="F54" s="66">
        <v>0.27200000000000002</v>
      </c>
      <c r="G54" s="66">
        <v>0.45200000000000001</v>
      </c>
      <c r="H54" s="48">
        <v>25.358817165524702</v>
      </c>
      <c r="I54" s="48">
        <v>33.57037037037037</v>
      </c>
      <c r="L54" s="6"/>
      <c r="M54" s="43"/>
      <c r="N54" s="43"/>
    </row>
    <row r="55" spans="1:14" x14ac:dyDescent="0.2">
      <c r="A55" s="6"/>
      <c r="B55" s="3">
        <v>260882</v>
      </c>
      <c r="C55">
        <v>5</v>
      </c>
      <c r="D55" s="16">
        <v>0.15241353383458642</v>
      </c>
      <c r="E55" s="66">
        <v>0.26600000000000001</v>
      </c>
      <c r="F55" s="66">
        <v>0.29899999999999999</v>
      </c>
      <c r="G55" s="66">
        <v>0.45150000000000001</v>
      </c>
      <c r="H55" s="48"/>
      <c r="I55" s="48"/>
      <c r="L55" s="6"/>
      <c r="M55" s="43"/>
      <c r="N55" s="43"/>
    </row>
    <row r="56" spans="1:14" x14ac:dyDescent="0.2">
      <c r="A56" s="6"/>
      <c r="B56" s="3">
        <v>260883</v>
      </c>
      <c r="C56">
        <v>10</v>
      </c>
      <c r="D56" s="16">
        <v>0.15416541353383456</v>
      </c>
      <c r="E56" s="66">
        <v>0.28549999999999998</v>
      </c>
      <c r="F56" s="66">
        <v>0.27050000000000002</v>
      </c>
      <c r="G56" s="66">
        <v>0.46050000000000002</v>
      </c>
      <c r="L56" s="6"/>
      <c r="M56" s="48"/>
      <c r="N56" s="48"/>
    </row>
    <row r="57" spans="1:14" x14ac:dyDescent="0.2">
      <c r="A57" s="6"/>
      <c r="B57" s="3">
        <v>260884</v>
      </c>
      <c r="C57">
        <v>20</v>
      </c>
      <c r="D57" s="16">
        <v>0.10861654135338347</v>
      </c>
      <c r="E57" s="66">
        <v>0.25700000000000001</v>
      </c>
      <c r="F57" s="66">
        <v>0.25800000000000001</v>
      </c>
      <c r="G57" s="66">
        <v>0.45500000000000002</v>
      </c>
      <c r="L57" s="6"/>
      <c r="M57" s="43"/>
      <c r="N57" s="43"/>
    </row>
    <row r="58" spans="1:14" x14ac:dyDescent="0.2">
      <c r="A58" s="6"/>
      <c r="B58" s="3">
        <v>260885</v>
      </c>
      <c r="C58">
        <v>30</v>
      </c>
      <c r="D58" s="16">
        <v>7.3578947368421049E-2</v>
      </c>
      <c r="E58" s="66">
        <v>1.6435</v>
      </c>
      <c r="F58" s="66">
        <v>0.75900000000000001</v>
      </c>
      <c r="G58" s="66">
        <v>0.61699999999999999</v>
      </c>
      <c r="L58" s="6"/>
      <c r="M58" s="43"/>
      <c r="N58" s="43"/>
    </row>
    <row r="59" spans="1:14" x14ac:dyDescent="0.2">
      <c r="A59" s="6"/>
      <c r="B59" s="3">
        <v>260886</v>
      </c>
      <c r="C59">
        <v>40</v>
      </c>
      <c r="D59" s="16">
        <v>7.7082706766917281E-2</v>
      </c>
      <c r="E59" s="66">
        <v>2.3140000000000001</v>
      </c>
      <c r="F59" s="66">
        <v>1.4340000000000002</v>
      </c>
      <c r="G59" s="66">
        <v>0.66149999999999998</v>
      </c>
      <c r="H59" s="48"/>
      <c r="I59" s="48"/>
      <c r="L59" s="6"/>
      <c r="M59" s="43"/>
      <c r="N59" s="43"/>
    </row>
    <row r="60" spans="1:14" x14ac:dyDescent="0.2">
      <c r="A60" s="6"/>
      <c r="B60" s="3">
        <v>260887</v>
      </c>
      <c r="C60">
        <v>50</v>
      </c>
      <c r="D60" s="16">
        <v>6.8323308270676675E-2</v>
      </c>
      <c r="E60" s="66">
        <v>2.4405000000000001</v>
      </c>
      <c r="F60" s="66">
        <v>1.9715</v>
      </c>
      <c r="G60" s="66">
        <v>0.68450000000000011</v>
      </c>
      <c r="L60" s="6"/>
      <c r="M60" s="43"/>
      <c r="N60" s="43"/>
    </row>
    <row r="61" spans="1:14" x14ac:dyDescent="0.2">
      <c r="A61" s="6"/>
      <c r="B61" s="3">
        <v>260888</v>
      </c>
      <c r="C61">
        <v>75</v>
      </c>
      <c r="D61" s="16">
        <v>5.9563909774436083E-2</v>
      </c>
      <c r="E61" s="66">
        <v>2.7315</v>
      </c>
      <c r="F61" s="66">
        <v>2.3170000000000002</v>
      </c>
      <c r="G61" s="66">
        <v>0.68300000000000005</v>
      </c>
      <c r="L61" s="6"/>
      <c r="M61" s="43"/>
      <c r="N61" s="43"/>
    </row>
    <row r="62" spans="1:14" x14ac:dyDescent="0.2">
      <c r="A62" s="6"/>
      <c r="B62" s="3">
        <v>260889</v>
      </c>
      <c r="C62" s="30">
        <v>100</v>
      </c>
      <c r="D62" s="65">
        <v>5.7812030075187967E-2</v>
      </c>
      <c r="E62" s="66">
        <v>3.0649999999999999</v>
      </c>
      <c r="F62" s="66">
        <v>2.5750000000000002</v>
      </c>
      <c r="G62" s="66">
        <v>0.71649999999999991</v>
      </c>
      <c r="L62" s="6"/>
      <c r="M62" s="43"/>
      <c r="N62" s="43"/>
    </row>
    <row r="63" spans="1:14" x14ac:dyDescent="0.2">
      <c r="A63" s="6"/>
      <c r="B63" s="3">
        <v>260890</v>
      </c>
      <c r="C63" s="30">
        <v>140</v>
      </c>
      <c r="D63" s="65">
        <v>3.5037593984962409E-2</v>
      </c>
      <c r="E63" s="66">
        <v>4.9824999999999999</v>
      </c>
      <c r="F63" s="66">
        <v>4.5460000000000003</v>
      </c>
      <c r="G63" s="66">
        <v>0.83949999999999991</v>
      </c>
      <c r="L63" s="6"/>
      <c r="M63" s="43"/>
      <c r="N63" s="43"/>
    </row>
    <row r="64" spans="1:14" x14ac:dyDescent="0.2">
      <c r="A64" s="6">
        <v>38503</v>
      </c>
      <c r="B64" s="3">
        <v>260891</v>
      </c>
      <c r="C64">
        <v>1</v>
      </c>
      <c r="D64" s="16">
        <v>0.22743255118110234</v>
      </c>
      <c r="E64" s="13">
        <v>0.83600000000000008</v>
      </c>
      <c r="F64" s="13">
        <v>1.3935</v>
      </c>
      <c r="G64" s="13">
        <v>0.437</v>
      </c>
      <c r="H64" s="48">
        <v>79.008653601425294</v>
      </c>
      <c r="I64" s="43">
        <v>0</v>
      </c>
      <c r="L64" s="6"/>
      <c r="M64" s="43"/>
      <c r="N64" s="43"/>
    </row>
    <row r="65" spans="1:14" x14ac:dyDescent="0.2">
      <c r="A65" s="6"/>
      <c r="B65" s="3">
        <v>260892</v>
      </c>
      <c r="C65">
        <v>5</v>
      </c>
      <c r="D65" s="16">
        <v>0.32121840551181102</v>
      </c>
      <c r="E65" s="13">
        <v>0.89200000000000002</v>
      </c>
      <c r="F65" s="13">
        <v>1.5680000000000001</v>
      </c>
      <c r="G65" s="13">
        <v>0.46450000000000002</v>
      </c>
      <c r="H65" s="48"/>
      <c r="I65" s="48"/>
      <c r="L65" s="6"/>
      <c r="M65" s="48"/>
      <c r="N65" s="48"/>
    </row>
    <row r="66" spans="1:14" x14ac:dyDescent="0.2">
      <c r="A66" s="6"/>
      <c r="B66" s="3">
        <v>260893</v>
      </c>
      <c r="C66">
        <v>10</v>
      </c>
      <c r="D66" s="16">
        <v>0.19857137795275592</v>
      </c>
      <c r="E66" s="13">
        <v>0.90850000000000009</v>
      </c>
      <c r="F66" s="13">
        <v>1.5865</v>
      </c>
      <c r="G66" s="13">
        <v>0.46450000000000002</v>
      </c>
      <c r="L66" s="6"/>
      <c r="M66" s="43"/>
      <c r="N66" s="43"/>
    </row>
    <row r="67" spans="1:14" x14ac:dyDescent="0.2">
      <c r="A67" s="6"/>
      <c r="B67" s="3">
        <v>260894</v>
      </c>
      <c r="C67" s="38">
        <v>20</v>
      </c>
      <c r="D67" s="16">
        <v>0.18689070866141738</v>
      </c>
      <c r="E67" s="13">
        <v>0.82750000000000001</v>
      </c>
      <c r="F67" s="13">
        <v>1.6625000000000001</v>
      </c>
      <c r="G67" s="13">
        <v>0.46650000000000003</v>
      </c>
      <c r="L67" s="6"/>
      <c r="M67" s="43"/>
      <c r="N67" s="43"/>
    </row>
    <row r="68" spans="1:14" x14ac:dyDescent="0.2">
      <c r="A68" s="6"/>
      <c r="B68" s="3">
        <v>260895</v>
      </c>
      <c r="C68">
        <v>30</v>
      </c>
      <c r="D68" s="16">
        <v>0.2937670452755905</v>
      </c>
      <c r="E68" s="13">
        <v>0.76</v>
      </c>
      <c r="F68" s="13">
        <v>1.5009999999999999</v>
      </c>
      <c r="G68" s="13">
        <v>0.48149999999999998</v>
      </c>
      <c r="H68" s="48"/>
      <c r="L68" s="6"/>
      <c r="M68" s="43"/>
      <c r="N68" s="43"/>
    </row>
    <row r="69" spans="1:14" x14ac:dyDescent="0.2">
      <c r="A69" s="6"/>
      <c r="B69" s="3">
        <v>260896</v>
      </c>
      <c r="C69">
        <v>40</v>
      </c>
      <c r="D69" s="16">
        <v>0.32219611417322835</v>
      </c>
      <c r="E69" s="13">
        <v>0.90399999999999991</v>
      </c>
      <c r="F69" s="13">
        <v>1.446</v>
      </c>
      <c r="G69" s="13">
        <v>0.47650000000000003</v>
      </c>
      <c r="I69" s="48"/>
      <c r="L69" s="6"/>
      <c r="M69" s="48"/>
      <c r="N69" s="48"/>
    </row>
    <row r="70" spans="1:14" x14ac:dyDescent="0.2">
      <c r="A70" s="6"/>
      <c r="B70" s="3">
        <v>260897</v>
      </c>
      <c r="C70">
        <v>50</v>
      </c>
      <c r="D70" s="16">
        <v>0.38853060826771652</v>
      </c>
      <c r="E70" s="13">
        <v>0.81400000000000006</v>
      </c>
      <c r="F70" s="13">
        <v>1.415</v>
      </c>
      <c r="G70" s="13">
        <v>0.45850000000000002</v>
      </c>
      <c r="L70" s="6"/>
      <c r="M70" s="43"/>
      <c r="N70" s="43"/>
    </row>
    <row r="71" spans="1:14" x14ac:dyDescent="0.2">
      <c r="A71" s="6"/>
      <c r="B71" s="3">
        <v>260898</v>
      </c>
      <c r="C71">
        <v>75</v>
      </c>
      <c r="D71" s="16">
        <v>0.39800696456692908</v>
      </c>
      <c r="E71" s="13">
        <v>0.68500000000000005</v>
      </c>
      <c r="F71" s="13">
        <v>1.573</v>
      </c>
      <c r="G71" s="13">
        <v>0.46550000000000002</v>
      </c>
      <c r="L71" s="6"/>
      <c r="M71" s="43"/>
      <c r="N71" s="43"/>
    </row>
    <row r="72" spans="1:14" x14ac:dyDescent="0.2">
      <c r="A72" s="6"/>
      <c r="B72" s="3">
        <v>260899</v>
      </c>
      <c r="C72">
        <v>100</v>
      </c>
      <c r="D72" s="16">
        <v>0.18005076968503936</v>
      </c>
      <c r="E72" s="13">
        <v>2.6494999999999997</v>
      </c>
      <c r="F72" s="13">
        <v>3.12</v>
      </c>
      <c r="G72" s="13">
        <v>0.64249999999999996</v>
      </c>
      <c r="L72" s="6"/>
      <c r="M72" s="43"/>
      <c r="N72" s="43"/>
    </row>
    <row r="73" spans="1:14" x14ac:dyDescent="0.2">
      <c r="A73" s="6"/>
      <c r="B73" s="3">
        <v>260900</v>
      </c>
      <c r="C73">
        <v>140</v>
      </c>
      <c r="D73" s="16">
        <v>0.15793927165354332</v>
      </c>
      <c r="E73" s="13">
        <v>6.1364999999999998</v>
      </c>
      <c r="F73" s="13">
        <v>6.5510000000000002</v>
      </c>
      <c r="G73" s="13">
        <v>0.84250000000000003</v>
      </c>
      <c r="L73" s="6"/>
      <c r="M73" s="43"/>
      <c r="N73" s="43"/>
    </row>
    <row r="74" spans="1:14" x14ac:dyDescent="0.2">
      <c r="A74" s="6">
        <v>38509</v>
      </c>
      <c r="B74" s="3">
        <v>286145</v>
      </c>
      <c r="C74">
        <v>2</v>
      </c>
      <c r="D74" s="16">
        <v>0.36210074803149606</v>
      </c>
      <c r="E74" s="13">
        <v>0.26800000000000002</v>
      </c>
      <c r="F74" s="13">
        <v>0.83600000000000008</v>
      </c>
      <c r="G74" s="13">
        <v>0.35350000000000004</v>
      </c>
      <c r="H74" s="48">
        <v>54.949269982677556</v>
      </c>
      <c r="I74" s="48">
        <v>5.7539341917024309</v>
      </c>
      <c r="L74" s="6"/>
      <c r="M74" s="48"/>
      <c r="N74" s="48"/>
    </row>
    <row r="75" spans="1:14" x14ac:dyDescent="0.2">
      <c r="A75" s="6"/>
      <c r="B75" s="3">
        <v>286144</v>
      </c>
      <c r="C75">
        <v>10</v>
      </c>
      <c r="D75" s="16">
        <v>0.16109805708661423</v>
      </c>
      <c r="E75" s="13">
        <v>0.46500000000000002</v>
      </c>
      <c r="F75" s="13">
        <v>1.1855</v>
      </c>
      <c r="G75" s="13">
        <v>0.41949999999999998</v>
      </c>
      <c r="H75" s="48"/>
      <c r="I75" s="48"/>
      <c r="L75" s="6"/>
      <c r="M75" s="43"/>
      <c r="N75" s="43"/>
    </row>
    <row r="76" spans="1:14" x14ac:dyDescent="0.2">
      <c r="A76" s="6"/>
      <c r="B76" s="3">
        <v>286143</v>
      </c>
      <c r="C76">
        <v>20</v>
      </c>
      <c r="D76" s="16">
        <v>0.3221961141732283</v>
      </c>
      <c r="E76" s="13">
        <v>0.56000000000000005</v>
      </c>
      <c r="F76" s="13">
        <v>1.234</v>
      </c>
      <c r="G76" s="13">
        <v>0.435</v>
      </c>
      <c r="H76" s="48"/>
      <c r="I76" s="48"/>
      <c r="L76" s="6"/>
      <c r="M76" s="43"/>
      <c r="N76" s="43"/>
    </row>
    <row r="77" spans="1:14" x14ac:dyDescent="0.2">
      <c r="A77" s="6"/>
      <c r="B77" s="3">
        <v>286142</v>
      </c>
      <c r="C77">
        <v>30</v>
      </c>
      <c r="D77" s="16">
        <v>0.28429068897637794</v>
      </c>
      <c r="E77" s="13">
        <v>0.77</v>
      </c>
      <c r="F77" s="13">
        <v>1.4319999999999999</v>
      </c>
      <c r="G77" s="13">
        <v>0.46699999999999997</v>
      </c>
      <c r="L77" s="6"/>
      <c r="M77" s="48"/>
      <c r="N77" s="43"/>
    </row>
    <row r="78" spans="1:14" x14ac:dyDescent="0.2">
      <c r="A78" s="6"/>
      <c r="B78" s="3">
        <v>286141</v>
      </c>
      <c r="C78">
        <v>40</v>
      </c>
      <c r="D78" s="16">
        <v>0.25270283464566923</v>
      </c>
      <c r="E78" s="13">
        <v>0.81600000000000006</v>
      </c>
      <c r="F78" s="13">
        <v>1.2635000000000001</v>
      </c>
      <c r="G78" s="13">
        <v>0.46250000000000002</v>
      </c>
      <c r="L78" s="6"/>
      <c r="M78" s="43"/>
      <c r="N78" s="48"/>
    </row>
    <row r="79" spans="1:14" x14ac:dyDescent="0.2">
      <c r="A79" s="6"/>
      <c r="B79" s="3">
        <v>286140</v>
      </c>
      <c r="C79">
        <v>50</v>
      </c>
      <c r="D79" s="16">
        <v>0.3790542519685039</v>
      </c>
      <c r="L79" s="6"/>
      <c r="M79" s="43"/>
      <c r="N79" s="43"/>
    </row>
    <row r="80" spans="1:14" x14ac:dyDescent="0.2">
      <c r="A80" s="6"/>
      <c r="B80" s="3">
        <v>286139</v>
      </c>
      <c r="C80">
        <v>60</v>
      </c>
      <c r="D80" s="16">
        <v>0.18320955511811027</v>
      </c>
      <c r="E80" s="13">
        <v>2.0205000000000002</v>
      </c>
      <c r="F80" s="13">
        <v>2.6890000000000001</v>
      </c>
      <c r="G80" s="13">
        <v>0.57850000000000001</v>
      </c>
      <c r="L80" s="6"/>
      <c r="M80" s="43"/>
      <c r="N80" s="43"/>
    </row>
    <row r="81" spans="1:14" x14ac:dyDescent="0.2">
      <c r="A81" s="6"/>
      <c r="B81" s="3">
        <v>286138</v>
      </c>
      <c r="C81">
        <v>80</v>
      </c>
      <c r="D81" s="16">
        <v>0.10108113385826772</v>
      </c>
      <c r="E81" s="13">
        <v>3.3609999999999998</v>
      </c>
      <c r="F81" s="13">
        <v>3.1524999999999999</v>
      </c>
      <c r="G81" s="13">
        <v>0.63700000000000001</v>
      </c>
      <c r="I81" s="48"/>
      <c r="L81" s="6"/>
      <c r="M81" s="43"/>
      <c r="N81" s="43"/>
    </row>
    <row r="82" spans="1:14" x14ac:dyDescent="0.2">
      <c r="A82" s="6"/>
      <c r="B82" s="3">
        <v>286137</v>
      </c>
      <c r="C82">
        <v>100</v>
      </c>
      <c r="D82" s="16">
        <v>5.0540566929133862E-2</v>
      </c>
      <c r="E82" s="13">
        <v>5.3070000000000004</v>
      </c>
      <c r="F82" s="13">
        <v>5.2635000000000005</v>
      </c>
      <c r="G82" s="13">
        <v>0.77100000000000002</v>
      </c>
      <c r="H82" s="48"/>
      <c r="I82" s="48"/>
      <c r="L82" s="6"/>
      <c r="M82" s="43"/>
      <c r="N82" s="43"/>
    </row>
    <row r="83" spans="1:14" x14ac:dyDescent="0.2">
      <c r="A83" s="6"/>
      <c r="B83" s="3">
        <v>286136</v>
      </c>
      <c r="C83">
        <v>144</v>
      </c>
      <c r="D83" s="16">
        <v>5.0540566929133862E-2</v>
      </c>
      <c r="E83" s="13">
        <v>12.7675</v>
      </c>
      <c r="F83" s="13">
        <v>12.6835</v>
      </c>
      <c r="G83" s="13">
        <v>1.1415</v>
      </c>
      <c r="L83" s="6"/>
      <c r="M83" s="48"/>
      <c r="N83" s="48"/>
    </row>
    <row r="84" spans="1:14" x14ac:dyDescent="0.2">
      <c r="A84" s="6">
        <v>38520</v>
      </c>
      <c r="B84" s="3">
        <v>282484</v>
      </c>
      <c r="C84">
        <v>2</v>
      </c>
      <c r="D84" s="16">
        <v>0.54345290322580653</v>
      </c>
      <c r="E84" s="13">
        <v>1.95E-2</v>
      </c>
      <c r="F84" s="13">
        <v>0.71150000000000002</v>
      </c>
      <c r="G84" s="13">
        <v>0.35050000000000003</v>
      </c>
      <c r="H84" s="48">
        <v>61.390509222765253</v>
      </c>
      <c r="I84" s="48">
        <v>33.933823529411761</v>
      </c>
      <c r="L84" s="6"/>
      <c r="M84" s="48"/>
      <c r="N84" s="48"/>
    </row>
    <row r="85" spans="1:14" x14ac:dyDescent="0.2">
      <c r="A85" s="6"/>
      <c r="B85" s="3">
        <v>282483</v>
      </c>
      <c r="C85">
        <v>10</v>
      </c>
      <c r="D85" s="16">
        <v>0.50210322580645173</v>
      </c>
      <c r="E85" s="13">
        <v>2.5500000000000002E-2</v>
      </c>
      <c r="F85" s="13">
        <v>1.3234999999999999</v>
      </c>
      <c r="G85" s="13">
        <v>0.32950000000000002</v>
      </c>
      <c r="L85" s="6"/>
      <c r="M85" s="43"/>
      <c r="N85" s="43"/>
    </row>
    <row r="86" spans="1:14" x14ac:dyDescent="0.2">
      <c r="A86" s="6"/>
      <c r="B86" s="3">
        <v>282482</v>
      </c>
      <c r="C86">
        <v>20</v>
      </c>
      <c r="D86" s="16">
        <v>0.47847483870967744</v>
      </c>
      <c r="E86" s="13">
        <v>1.3500000000000002E-2</v>
      </c>
      <c r="F86" s="13">
        <v>1.5285000000000002</v>
      </c>
      <c r="G86" s="13">
        <v>0.34550000000000003</v>
      </c>
      <c r="H86" s="48"/>
      <c r="I86" s="48"/>
      <c r="L86" s="6"/>
      <c r="M86" s="43"/>
      <c r="N86" s="43"/>
    </row>
    <row r="87" spans="1:14" x14ac:dyDescent="0.2">
      <c r="A87" s="6"/>
      <c r="B87" s="3">
        <v>282481</v>
      </c>
      <c r="C87">
        <v>30</v>
      </c>
      <c r="D87" s="16">
        <v>0.48438193548387098</v>
      </c>
      <c r="E87" s="13">
        <v>5.1000000000000004E-2</v>
      </c>
      <c r="F87" s="13">
        <v>0.83950000000000002</v>
      </c>
      <c r="G87" s="13">
        <v>0.36049999999999999</v>
      </c>
      <c r="L87" s="6"/>
      <c r="M87" s="43"/>
      <c r="N87" s="43"/>
    </row>
    <row r="88" spans="1:14" x14ac:dyDescent="0.2">
      <c r="A88" s="6"/>
      <c r="B88" s="3">
        <v>282480</v>
      </c>
      <c r="C88">
        <v>40</v>
      </c>
      <c r="D88" s="16">
        <v>0.25991225806451612</v>
      </c>
      <c r="E88" s="13">
        <v>0.58599999999999997</v>
      </c>
      <c r="F88" s="13">
        <v>1.2475000000000001</v>
      </c>
      <c r="G88" s="13">
        <v>0.439</v>
      </c>
      <c r="L88" s="6"/>
      <c r="M88" s="43"/>
      <c r="N88" s="43"/>
    </row>
    <row r="89" spans="1:14" x14ac:dyDescent="0.2">
      <c r="A89" s="6"/>
      <c r="B89" s="3">
        <v>282479</v>
      </c>
      <c r="C89">
        <v>50</v>
      </c>
      <c r="D89" s="16">
        <v>0.23628387096774192</v>
      </c>
      <c r="E89" s="13">
        <v>1.905</v>
      </c>
      <c r="F89" s="13">
        <v>2.3199999999999998</v>
      </c>
      <c r="G89" s="13">
        <v>0.55649999999999999</v>
      </c>
      <c r="L89" s="6"/>
      <c r="M89" s="43"/>
      <c r="N89" s="48"/>
    </row>
    <row r="90" spans="1:14" x14ac:dyDescent="0.2">
      <c r="A90" s="6"/>
      <c r="B90" s="3">
        <v>282478</v>
      </c>
      <c r="C90">
        <v>60</v>
      </c>
      <c r="D90" s="16">
        <v>0.31898322580645166</v>
      </c>
      <c r="E90" s="13">
        <v>0.77950000000000008</v>
      </c>
      <c r="F90" s="13">
        <v>1.252</v>
      </c>
      <c r="G90" s="13">
        <v>0.42300000000000004</v>
      </c>
      <c r="L90" s="6"/>
      <c r="M90" s="48"/>
      <c r="N90" s="48"/>
    </row>
    <row r="91" spans="1:14" x14ac:dyDescent="0.2">
      <c r="A91" s="6"/>
      <c r="B91" s="3">
        <v>282477</v>
      </c>
      <c r="C91">
        <v>80</v>
      </c>
      <c r="D91" s="16">
        <v>7.7674709677419337E-2</v>
      </c>
      <c r="E91" s="13">
        <v>3.9510000000000001</v>
      </c>
      <c r="F91" s="13">
        <v>4.6040000000000001</v>
      </c>
      <c r="G91" s="13">
        <v>0.72799999999999998</v>
      </c>
      <c r="L91" s="6"/>
      <c r="M91" s="43"/>
      <c r="N91" s="43"/>
    </row>
    <row r="92" spans="1:14" x14ac:dyDescent="0.2">
      <c r="A92" s="6"/>
      <c r="B92" s="3">
        <v>282476</v>
      </c>
      <c r="C92">
        <v>100</v>
      </c>
      <c r="D92" s="16">
        <v>0.12664354838709677</v>
      </c>
      <c r="E92" s="13">
        <v>6.9850000000000003</v>
      </c>
      <c r="F92" s="13">
        <v>6.4615</v>
      </c>
      <c r="G92" s="13">
        <v>0.88450000000000006</v>
      </c>
      <c r="L92" s="6"/>
      <c r="M92" s="43"/>
      <c r="N92" s="43"/>
    </row>
    <row r="93" spans="1:14" x14ac:dyDescent="0.2">
      <c r="A93" s="6"/>
      <c r="B93" s="3">
        <v>282475</v>
      </c>
      <c r="C93">
        <v>150</v>
      </c>
      <c r="D93" s="16">
        <v>3.0394451612903231E-2</v>
      </c>
      <c r="E93" s="13">
        <v>11.083</v>
      </c>
      <c r="F93" s="13">
        <v>11.068999999999999</v>
      </c>
      <c r="G93" s="13">
        <v>1.048</v>
      </c>
      <c r="L93" s="6"/>
      <c r="M93" s="48"/>
      <c r="N93" s="48"/>
    </row>
    <row r="94" spans="1:14" x14ac:dyDescent="0.2">
      <c r="A94" s="6">
        <v>38534</v>
      </c>
      <c r="B94" s="3">
        <v>273910</v>
      </c>
      <c r="C94">
        <v>1</v>
      </c>
      <c r="D94" s="16">
        <v>0.37805419354838699</v>
      </c>
      <c r="E94" s="13">
        <v>8.0000000000000002E-3</v>
      </c>
      <c r="F94" s="13">
        <v>6.9500000000000006E-2</v>
      </c>
      <c r="G94" s="13">
        <v>0.30199999999999999</v>
      </c>
      <c r="H94" s="48">
        <v>40.071352122725649</v>
      </c>
      <c r="I94" s="48">
        <v>35.411670663469224</v>
      </c>
      <c r="L94" s="6"/>
      <c r="M94" s="43"/>
      <c r="N94" s="43"/>
    </row>
    <row r="95" spans="1:14" x14ac:dyDescent="0.2">
      <c r="A95" s="6"/>
      <c r="B95" s="3">
        <v>273909</v>
      </c>
      <c r="C95">
        <v>5</v>
      </c>
      <c r="D95" s="16">
        <v>0.38986838709677407</v>
      </c>
      <c r="E95" s="13">
        <v>0.01</v>
      </c>
      <c r="F95" s="13">
        <v>1.7000000000000001E-2</v>
      </c>
      <c r="G95" s="13">
        <v>0.31950000000000001</v>
      </c>
      <c r="H95" s="48"/>
      <c r="I95" s="48"/>
      <c r="L95" s="6"/>
      <c r="M95" s="43"/>
      <c r="N95" s="43"/>
    </row>
    <row r="96" spans="1:14" x14ac:dyDescent="0.2">
      <c r="A96" s="6"/>
      <c r="B96" s="3">
        <v>273908</v>
      </c>
      <c r="C96">
        <v>10</v>
      </c>
      <c r="D96" s="16">
        <v>0.46075354838709681</v>
      </c>
      <c r="E96" s="13">
        <v>1.7500000000000002E-2</v>
      </c>
      <c r="F96" s="13">
        <v>4.3999999999999997E-2</v>
      </c>
      <c r="G96" s="13">
        <v>0.32300000000000001</v>
      </c>
      <c r="H96" s="48"/>
      <c r="I96" s="48"/>
      <c r="L96" s="6"/>
      <c r="M96" s="43"/>
      <c r="N96" s="43"/>
    </row>
    <row r="97" spans="1:14" x14ac:dyDescent="0.2">
      <c r="A97" s="6"/>
      <c r="B97" s="3">
        <v>273907</v>
      </c>
      <c r="C97">
        <v>20</v>
      </c>
      <c r="D97" s="16">
        <v>0.62024516129032259</v>
      </c>
      <c r="E97" s="13">
        <v>3.5000000000000001E-3</v>
      </c>
      <c r="F97" s="13">
        <v>0</v>
      </c>
      <c r="G97" s="13">
        <v>0.374</v>
      </c>
      <c r="L97" s="6"/>
      <c r="M97" s="43"/>
      <c r="N97" s="43"/>
    </row>
    <row r="98" spans="1:14" x14ac:dyDescent="0.2">
      <c r="A98" s="6"/>
      <c r="B98" s="3">
        <v>273906</v>
      </c>
      <c r="C98">
        <v>30</v>
      </c>
      <c r="D98" s="16">
        <v>0.75020129032258054</v>
      </c>
      <c r="E98" s="13">
        <v>0.38350000000000001</v>
      </c>
      <c r="F98" s="13">
        <v>0.66149999999999998</v>
      </c>
      <c r="G98" s="13">
        <v>0.46599999999999997</v>
      </c>
      <c r="L98" s="6"/>
      <c r="M98" s="43"/>
      <c r="N98" s="43"/>
    </row>
    <row r="99" spans="1:14" x14ac:dyDescent="0.2">
      <c r="A99" s="6"/>
      <c r="B99" s="3">
        <v>273905</v>
      </c>
      <c r="C99">
        <v>40</v>
      </c>
      <c r="D99" s="16">
        <v>0.53163870967741933</v>
      </c>
      <c r="E99" s="13">
        <v>0.97</v>
      </c>
      <c r="F99" s="13">
        <v>1.2869999999999999</v>
      </c>
      <c r="G99" s="13">
        <v>0.57199999999999995</v>
      </c>
      <c r="L99" s="6"/>
      <c r="M99" s="43"/>
      <c r="N99" s="43"/>
    </row>
    <row r="100" spans="1:14" x14ac:dyDescent="0.2">
      <c r="A100" s="6"/>
      <c r="B100" s="3">
        <v>273904</v>
      </c>
      <c r="C100">
        <v>50</v>
      </c>
      <c r="D100" s="16">
        <v>0.4194038709677419</v>
      </c>
      <c r="E100" s="13">
        <v>5.1745000000000001</v>
      </c>
      <c r="F100" s="13">
        <v>3.9104999999999999</v>
      </c>
      <c r="G100" s="13">
        <v>0.86299999999999999</v>
      </c>
      <c r="L100" s="6"/>
      <c r="M100" s="43"/>
      <c r="N100" s="43"/>
    </row>
    <row r="101" spans="1:14" x14ac:dyDescent="0.2">
      <c r="A101" s="6"/>
      <c r="B101" s="3">
        <v>273903</v>
      </c>
      <c r="C101">
        <v>80</v>
      </c>
      <c r="D101" s="16">
        <v>5.9100322580645161E-2</v>
      </c>
      <c r="E101" s="13">
        <v>8.3574999999999999</v>
      </c>
      <c r="F101" s="13">
        <v>6.9779999999999998</v>
      </c>
      <c r="G101" s="13">
        <v>0.97049999999999992</v>
      </c>
      <c r="L101" s="6"/>
      <c r="M101" s="48"/>
      <c r="N101" s="48"/>
    </row>
    <row r="102" spans="1:14" x14ac:dyDescent="0.2">
      <c r="A102" s="6"/>
      <c r="B102" s="3">
        <v>273902</v>
      </c>
      <c r="C102">
        <v>100</v>
      </c>
      <c r="D102" s="16">
        <v>4.2214516129032244E-2</v>
      </c>
      <c r="E102" s="13">
        <v>8.5859999999999985</v>
      </c>
      <c r="F102" s="13">
        <v>6.7944999999999993</v>
      </c>
      <c r="G102" s="13">
        <v>0.94499999999999995</v>
      </c>
      <c r="L102" s="6"/>
      <c r="M102" s="48"/>
      <c r="N102" s="48"/>
    </row>
    <row r="103" spans="1:14" x14ac:dyDescent="0.2">
      <c r="A103" s="6"/>
      <c r="B103" s="3">
        <v>273901</v>
      </c>
      <c r="C103">
        <v>140</v>
      </c>
      <c r="D103" s="16">
        <v>1.7314838709677413E-2</v>
      </c>
      <c r="E103" s="13">
        <v>13.9475</v>
      </c>
      <c r="F103" s="13">
        <v>13.165500000000002</v>
      </c>
      <c r="G103" s="13">
        <v>1.1859999999999999</v>
      </c>
      <c r="L103" s="6"/>
      <c r="M103" s="43"/>
      <c r="N103" s="43"/>
    </row>
    <row r="104" spans="1:14" x14ac:dyDescent="0.2">
      <c r="A104" s="6">
        <v>38546</v>
      </c>
      <c r="B104" s="24">
        <v>274434</v>
      </c>
      <c r="C104">
        <v>1</v>
      </c>
      <c r="D104" s="16">
        <v>0.21613832258064516</v>
      </c>
      <c r="E104" s="13">
        <v>0.439</v>
      </c>
      <c r="F104" s="13">
        <v>0.96399999999999997</v>
      </c>
      <c r="G104" s="13">
        <v>0.41049999999999998</v>
      </c>
      <c r="H104" s="48">
        <v>29.592013888888886</v>
      </c>
      <c r="I104" s="48">
        <v>21.203501094091905</v>
      </c>
      <c r="L104" s="6"/>
      <c r="M104" s="43"/>
      <c r="N104" s="43"/>
    </row>
    <row r="105" spans="1:14" x14ac:dyDescent="0.2">
      <c r="A105" s="6"/>
      <c r="B105" s="34">
        <v>274433</v>
      </c>
      <c r="C105">
        <v>5</v>
      </c>
      <c r="D105" s="16">
        <v>0.24822135483870972</v>
      </c>
      <c r="E105" s="13">
        <v>0.45550000000000002</v>
      </c>
      <c r="F105" s="13">
        <v>0.85550000000000004</v>
      </c>
      <c r="G105" s="13">
        <v>0.41649999999999998</v>
      </c>
      <c r="H105" s="48"/>
      <c r="I105" s="48"/>
      <c r="L105" s="6"/>
      <c r="M105" s="43"/>
      <c r="N105" s="43"/>
    </row>
    <row r="106" spans="1:14" x14ac:dyDescent="0.2">
      <c r="A106" s="6"/>
      <c r="B106" s="34">
        <v>274432</v>
      </c>
      <c r="C106">
        <v>10</v>
      </c>
      <c r="D106" s="16">
        <v>0.31898322580645155</v>
      </c>
      <c r="E106" s="13">
        <v>0.44</v>
      </c>
      <c r="F106" s="13">
        <v>0.65300000000000002</v>
      </c>
      <c r="G106" s="13">
        <v>0.47100000000000003</v>
      </c>
      <c r="H106" s="48"/>
      <c r="L106" s="6"/>
      <c r="M106" s="43"/>
      <c r="N106" s="43"/>
    </row>
    <row r="107" spans="1:14" x14ac:dyDescent="0.2">
      <c r="A107" s="6"/>
      <c r="B107" s="24">
        <v>274431</v>
      </c>
      <c r="C107">
        <v>20</v>
      </c>
      <c r="D107" s="16">
        <v>0.30126193548387092</v>
      </c>
      <c r="E107" s="13">
        <v>0.44750000000000001</v>
      </c>
      <c r="F107" s="13">
        <v>0.91749999999999998</v>
      </c>
      <c r="G107" s="13">
        <v>0.54149999999999998</v>
      </c>
      <c r="L107" s="6"/>
      <c r="M107" s="43"/>
      <c r="N107" s="43"/>
    </row>
    <row r="108" spans="1:14" x14ac:dyDescent="0.2">
      <c r="A108" s="6"/>
      <c r="B108" s="24">
        <v>274430</v>
      </c>
      <c r="C108">
        <v>30</v>
      </c>
      <c r="D108" s="16">
        <v>0.49619612903225802</v>
      </c>
      <c r="E108" s="13">
        <v>1.0234999999999999</v>
      </c>
      <c r="F108" s="13">
        <v>1.603</v>
      </c>
      <c r="G108" s="13">
        <v>0.84599999999999997</v>
      </c>
      <c r="L108" s="6"/>
      <c r="M108" s="43"/>
      <c r="N108" s="43"/>
    </row>
    <row r="109" spans="1:14" x14ac:dyDescent="0.2">
      <c r="A109" s="6"/>
      <c r="B109" s="24">
        <v>274429</v>
      </c>
      <c r="C109">
        <v>40</v>
      </c>
      <c r="D109" s="16"/>
      <c r="L109" s="6"/>
      <c r="M109" s="48"/>
      <c r="N109" s="48"/>
    </row>
    <row r="110" spans="1:14" x14ac:dyDescent="0.2">
      <c r="A110" s="6"/>
      <c r="B110" s="24">
        <v>274428</v>
      </c>
      <c r="C110">
        <v>50</v>
      </c>
      <c r="D110" s="16">
        <v>0.35442580645161287</v>
      </c>
      <c r="E110" s="13">
        <v>4.0449999999999999</v>
      </c>
      <c r="F110" s="13">
        <v>4.5335000000000001</v>
      </c>
      <c r="G110" s="13">
        <v>0.95899999999999996</v>
      </c>
      <c r="L110" s="6"/>
      <c r="M110" s="48"/>
      <c r="N110" s="48"/>
    </row>
    <row r="111" spans="1:14" x14ac:dyDescent="0.2">
      <c r="A111" s="6"/>
      <c r="B111" s="34">
        <v>274427</v>
      </c>
      <c r="C111">
        <v>75</v>
      </c>
      <c r="D111" s="16">
        <v>8.7806193548387118E-2</v>
      </c>
      <c r="E111" s="13">
        <v>7.9874999999999998</v>
      </c>
      <c r="F111" s="13">
        <v>7.6295000000000002</v>
      </c>
      <c r="G111" s="13">
        <v>1.159</v>
      </c>
      <c r="I111" s="48"/>
      <c r="L111" s="6"/>
      <c r="M111" s="48"/>
      <c r="N111" s="43"/>
    </row>
    <row r="112" spans="1:14" x14ac:dyDescent="0.2">
      <c r="A112" s="6"/>
      <c r="B112" s="34">
        <v>274426</v>
      </c>
      <c r="C112">
        <v>100</v>
      </c>
      <c r="D112" s="16">
        <v>0.17054664516129039</v>
      </c>
      <c r="E112" s="13">
        <v>6.5954999999999995</v>
      </c>
      <c r="F112" s="13">
        <v>6.3179999999999996</v>
      </c>
      <c r="G112" s="13">
        <v>1.0289999999999999</v>
      </c>
      <c r="L112" s="6"/>
      <c r="M112" s="43"/>
      <c r="N112" s="43"/>
    </row>
    <row r="113" spans="1:14" x14ac:dyDescent="0.2">
      <c r="A113" s="6"/>
      <c r="B113" s="24">
        <v>274425</v>
      </c>
      <c r="C113">
        <v>162</v>
      </c>
      <c r="D113" s="16">
        <v>2.870587096774194E-2</v>
      </c>
      <c r="E113" s="13">
        <v>12.574999999999999</v>
      </c>
      <c r="F113" s="13">
        <v>12.907999999999999</v>
      </c>
      <c r="G113" s="13">
        <v>1.3290000000000002</v>
      </c>
      <c r="L113" s="6"/>
      <c r="M113" s="43"/>
      <c r="N113" s="43"/>
    </row>
    <row r="114" spans="1:14" x14ac:dyDescent="0.2">
      <c r="A114" s="6">
        <v>38560</v>
      </c>
      <c r="B114" s="34">
        <v>274914</v>
      </c>
      <c r="C114">
        <v>1</v>
      </c>
      <c r="D114" s="16">
        <v>0.30126193548387092</v>
      </c>
      <c r="E114" s="13">
        <v>0.442</v>
      </c>
      <c r="F114" s="13">
        <v>0.65850000000000009</v>
      </c>
      <c r="G114" s="13">
        <v>0.29300000000000004</v>
      </c>
      <c r="H114" s="48">
        <v>30.947324588798665</v>
      </c>
      <c r="I114" s="48">
        <v>26.031809145129223</v>
      </c>
      <c r="L114" s="6"/>
      <c r="M114" s="43"/>
      <c r="N114" s="43"/>
    </row>
    <row r="115" spans="1:14" x14ac:dyDescent="0.2">
      <c r="A115" s="6"/>
      <c r="B115" s="34">
        <v>274913</v>
      </c>
      <c r="C115">
        <v>5</v>
      </c>
      <c r="D115" s="16">
        <v>0.33670451612903218</v>
      </c>
      <c r="E115" s="13">
        <v>0.46850000000000003</v>
      </c>
      <c r="F115" s="13">
        <v>0.84600000000000009</v>
      </c>
      <c r="G115" s="13">
        <v>0.40049999999999997</v>
      </c>
      <c r="H115" s="48"/>
      <c r="I115" s="48"/>
      <c r="L115" s="6"/>
      <c r="M115" s="43"/>
      <c r="N115" s="43"/>
    </row>
    <row r="116" spans="1:14" x14ac:dyDescent="0.2">
      <c r="A116" s="6"/>
      <c r="B116" s="24">
        <v>274912</v>
      </c>
      <c r="C116">
        <v>10</v>
      </c>
      <c r="D116" s="16">
        <v>0.31898322580645155</v>
      </c>
      <c r="E116" s="13">
        <v>0.47099999999999997</v>
      </c>
      <c r="F116" s="13">
        <v>0.65200000000000002</v>
      </c>
      <c r="G116" s="13">
        <v>0.35449999999999998</v>
      </c>
      <c r="H116" s="48"/>
      <c r="I116" s="48"/>
      <c r="L116" s="6"/>
      <c r="M116" s="43"/>
      <c r="N116" s="48"/>
    </row>
    <row r="117" spans="1:14" x14ac:dyDescent="0.2">
      <c r="A117" s="6"/>
      <c r="B117" s="34">
        <v>274911</v>
      </c>
      <c r="C117">
        <v>20</v>
      </c>
      <c r="D117" s="16">
        <v>0.77177032258064515</v>
      </c>
      <c r="E117" s="13">
        <v>0.47399999999999998</v>
      </c>
      <c r="F117" s="13">
        <v>0.24149999999999999</v>
      </c>
      <c r="G117" s="13">
        <v>0.42849999999999999</v>
      </c>
      <c r="L117" s="6"/>
      <c r="M117" s="43"/>
      <c r="N117" s="43"/>
    </row>
    <row r="118" spans="1:14" x14ac:dyDescent="0.2">
      <c r="A118" s="6"/>
      <c r="B118" s="34">
        <v>274910</v>
      </c>
      <c r="C118">
        <v>30</v>
      </c>
      <c r="D118" s="16">
        <v>0.93597677419354852</v>
      </c>
      <c r="E118" s="13">
        <v>0.77249999999999996</v>
      </c>
      <c r="F118" s="13">
        <v>1.4990000000000001</v>
      </c>
      <c r="G118" s="13">
        <v>0.61799999999999999</v>
      </c>
      <c r="L118" s="6"/>
      <c r="M118" s="43"/>
      <c r="N118" s="43"/>
    </row>
    <row r="119" spans="1:14" x14ac:dyDescent="0.2">
      <c r="A119" s="6"/>
      <c r="B119" s="34">
        <v>274909</v>
      </c>
      <c r="C119">
        <v>40</v>
      </c>
      <c r="D119" s="16">
        <v>0.53163870967741933</v>
      </c>
      <c r="E119" s="13">
        <v>3.1739999999999999</v>
      </c>
      <c r="F119" s="13">
        <v>3.51</v>
      </c>
      <c r="G119" s="13">
        <v>0.83499999999999996</v>
      </c>
      <c r="L119" s="6"/>
      <c r="M119" s="48"/>
      <c r="N119" s="48"/>
    </row>
    <row r="120" spans="1:14" x14ac:dyDescent="0.2">
      <c r="A120" s="6"/>
      <c r="B120" s="24">
        <v>274908</v>
      </c>
      <c r="C120">
        <v>50</v>
      </c>
      <c r="D120" s="16">
        <v>0.27172645161290321</v>
      </c>
      <c r="E120" s="13">
        <v>6.9254999999999995</v>
      </c>
      <c r="F120" s="13">
        <v>6.6124999999999998</v>
      </c>
      <c r="G120" s="13">
        <v>1.0845</v>
      </c>
      <c r="L120" s="6"/>
      <c r="M120" s="48"/>
      <c r="N120" s="48"/>
    </row>
    <row r="121" spans="1:14" x14ac:dyDescent="0.2">
      <c r="A121" s="6"/>
      <c r="B121" s="34">
        <v>274907</v>
      </c>
      <c r="C121">
        <v>75</v>
      </c>
      <c r="D121" s="16">
        <v>3.7836129032258053E-2</v>
      </c>
      <c r="E121" s="13">
        <v>8.0325000000000006</v>
      </c>
      <c r="F121" s="13">
        <v>8.3699999999999992</v>
      </c>
      <c r="G121" s="13">
        <v>1.1005</v>
      </c>
      <c r="L121" s="6"/>
      <c r="M121" s="43"/>
      <c r="N121" s="43"/>
    </row>
    <row r="122" spans="1:14" x14ac:dyDescent="0.2">
      <c r="A122" s="6"/>
      <c r="B122" s="34">
        <v>274906</v>
      </c>
      <c r="C122">
        <v>100</v>
      </c>
      <c r="D122" s="16">
        <v>2.5010322580645155E-2</v>
      </c>
      <c r="E122" s="13">
        <v>8.777000000000001</v>
      </c>
      <c r="F122" s="13">
        <v>8.4334999999999987</v>
      </c>
      <c r="G122" s="13">
        <v>1.099</v>
      </c>
      <c r="L122" s="6"/>
      <c r="M122" s="43"/>
      <c r="N122" s="43"/>
    </row>
    <row r="123" spans="1:14" x14ac:dyDescent="0.2">
      <c r="A123" s="6"/>
      <c r="B123" s="34">
        <v>274905</v>
      </c>
      <c r="C123">
        <v>181</v>
      </c>
      <c r="D123" s="16">
        <v>8.9780645161290345E-3</v>
      </c>
      <c r="E123" s="13">
        <v>15.522</v>
      </c>
      <c r="F123" s="13">
        <v>15.045</v>
      </c>
      <c r="G123" s="13">
        <v>1.4464999999999999</v>
      </c>
      <c r="L123" s="6"/>
      <c r="M123" s="43"/>
      <c r="N123" s="43"/>
    </row>
    <row r="124" spans="1:14" x14ac:dyDescent="0.2">
      <c r="A124" s="6">
        <v>38581</v>
      </c>
      <c r="B124" s="3">
        <v>261010</v>
      </c>
      <c r="C124">
        <v>1</v>
      </c>
      <c r="D124" s="16">
        <v>0.43121806451612898</v>
      </c>
      <c r="E124" s="13">
        <v>4.1500000000000002E-2</v>
      </c>
      <c r="F124" s="13">
        <v>0.997</v>
      </c>
      <c r="G124" s="13">
        <v>0.10050000000000001</v>
      </c>
      <c r="H124" s="48">
        <v>25.732484076433124</v>
      </c>
      <c r="I124" s="48">
        <v>12.924393723252498</v>
      </c>
      <c r="L124" s="6"/>
      <c r="M124" s="43"/>
      <c r="N124" s="43"/>
    </row>
    <row r="125" spans="1:14" x14ac:dyDescent="0.2">
      <c r="A125" s="6"/>
      <c r="B125" s="3">
        <v>261009</v>
      </c>
      <c r="C125">
        <v>5</v>
      </c>
      <c r="D125" s="16">
        <v>0.54935999999999985</v>
      </c>
      <c r="E125" s="13">
        <v>4.0500000000000001E-2</v>
      </c>
      <c r="F125" s="13">
        <v>1.04</v>
      </c>
      <c r="G125" s="13">
        <v>0.1145</v>
      </c>
      <c r="H125" s="48"/>
      <c r="I125" s="48"/>
      <c r="L125" s="6"/>
      <c r="M125" s="43"/>
      <c r="N125" s="43"/>
    </row>
    <row r="126" spans="1:14" x14ac:dyDescent="0.2">
      <c r="A126" s="6"/>
      <c r="B126" s="3">
        <v>261008</v>
      </c>
      <c r="C126">
        <v>10</v>
      </c>
      <c r="D126" s="16">
        <v>0.76792258064516128</v>
      </c>
      <c r="E126" s="13">
        <v>2.4500000000000001E-2</v>
      </c>
      <c r="F126" s="13">
        <v>0.89749999999999996</v>
      </c>
      <c r="G126" s="13">
        <v>0.192</v>
      </c>
      <c r="L126" s="6"/>
      <c r="M126" s="43"/>
      <c r="N126" s="43"/>
    </row>
    <row r="127" spans="1:14" x14ac:dyDescent="0.2">
      <c r="A127" s="6"/>
      <c r="B127" s="3">
        <v>261007</v>
      </c>
      <c r="C127">
        <v>20</v>
      </c>
      <c r="D127" s="16">
        <v>0.73248000000000013</v>
      </c>
      <c r="E127" s="13">
        <v>0.1</v>
      </c>
      <c r="F127" s="13">
        <v>1.248</v>
      </c>
      <c r="G127" s="13">
        <v>0.41249999999999998</v>
      </c>
      <c r="L127" s="6"/>
      <c r="M127" s="43"/>
      <c r="N127" s="43"/>
    </row>
    <row r="128" spans="1:14" x14ac:dyDescent="0.2">
      <c r="A128" s="6"/>
      <c r="B128" s="3">
        <v>261006</v>
      </c>
      <c r="C128">
        <v>30</v>
      </c>
      <c r="D128" s="16">
        <v>0.73248000000000002</v>
      </c>
      <c r="E128" s="13">
        <v>1.67</v>
      </c>
      <c r="F128" s="13">
        <v>2.2774999999999999</v>
      </c>
      <c r="G128" s="13">
        <v>0.61349999999999993</v>
      </c>
      <c r="H128" s="48"/>
      <c r="L128" s="6"/>
      <c r="M128" s="48"/>
      <c r="N128" s="48"/>
    </row>
    <row r="129" spans="1:14" x14ac:dyDescent="0.2">
      <c r="A129" s="6"/>
      <c r="B129" s="3">
        <v>261005</v>
      </c>
      <c r="C129">
        <v>40</v>
      </c>
      <c r="D129" s="16">
        <v>0.18902709677419352</v>
      </c>
      <c r="E129" s="13">
        <v>5.7244999999999999</v>
      </c>
      <c r="F129" s="13">
        <v>5.4269999999999996</v>
      </c>
      <c r="G129" s="13">
        <v>0.75700000000000001</v>
      </c>
      <c r="H129" s="48"/>
      <c r="L129" s="6"/>
      <c r="M129" s="43"/>
      <c r="N129" s="43"/>
    </row>
    <row r="130" spans="1:14" x14ac:dyDescent="0.2">
      <c r="A130" s="6"/>
      <c r="B130" s="3">
        <v>261004</v>
      </c>
      <c r="C130">
        <v>50</v>
      </c>
      <c r="D130" s="16">
        <v>0.32489032258064521</v>
      </c>
      <c r="E130" s="13">
        <v>7.2069999999999999</v>
      </c>
      <c r="F130" s="13">
        <v>5.9504999999999999</v>
      </c>
      <c r="G130" s="13">
        <v>0.92</v>
      </c>
      <c r="L130" s="6"/>
      <c r="M130" s="43"/>
      <c r="N130" s="43"/>
    </row>
    <row r="131" spans="1:14" x14ac:dyDescent="0.2">
      <c r="A131" s="6"/>
      <c r="B131" s="3">
        <v>261003</v>
      </c>
      <c r="C131">
        <v>75</v>
      </c>
      <c r="D131" s="16">
        <v>3.2083032258064505E-2</v>
      </c>
      <c r="E131" s="13">
        <v>9.4009999999999998</v>
      </c>
      <c r="F131" s="13">
        <v>9.6775000000000002</v>
      </c>
      <c r="G131" s="13">
        <v>1.0425</v>
      </c>
      <c r="L131" s="6"/>
      <c r="M131" s="48"/>
      <c r="N131" s="43"/>
    </row>
    <row r="132" spans="1:14" x14ac:dyDescent="0.2">
      <c r="A132" s="6"/>
      <c r="B132" s="3">
        <v>261002</v>
      </c>
      <c r="C132">
        <v>100</v>
      </c>
      <c r="D132" s="16">
        <v>3.3771612903225806E-2</v>
      </c>
      <c r="E132" s="13">
        <v>9.6454999999999984</v>
      </c>
      <c r="F132" s="13">
        <v>9.1199999999999992</v>
      </c>
      <c r="G132" s="13">
        <v>1.073</v>
      </c>
      <c r="L132" s="6"/>
      <c r="M132" s="48"/>
      <c r="N132" s="43"/>
    </row>
    <row r="133" spans="1:14" x14ac:dyDescent="0.2">
      <c r="A133" s="6"/>
      <c r="B133" s="3">
        <v>261001</v>
      </c>
      <c r="C133">
        <v>140</v>
      </c>
      <c r="D133" s="16">
        <v>1.1820064516129035E-2</v>
      </c>
      <c r="E133" s="13">
        <v>13.27</v>
      </c>
      <c r="F133" s="13">
        <v>12.541</v>
      </c>
      <c r="G133" s="13">
        <v>1.1555</v>
      </c>
      <c r="L133" s="6"/>
      <c r="M133" s="43"/>
      <c r="N133" s="43"/>
    </row>
    <row r="134" spans="1:14" x14ac:dyDescent="0.2">
      <c r="A134" s="6">
        <v>38630</v>
      </c>
      <c r="B134" s="3">
        <v>261020</v>
      </c>
      <c r="C134">
        <v>1</v>
      </c>
      <c r="D134" s="16">
        <v>0.33670451612903229</v>
      </c>
      <c r="E134" s="13">
        <v>3.7499999999999999E-2</v>
      </c>
      <c r="F134" s="13">
        <v>0.77649999999999997</v>
      </c>
      <c r="G134" s="13">
        <v>0.151</v>
      </c>
      <c r="H134" s="48">
        <v>22.747754170825608</v>
      </c>
      <c r="I134" s="48">
        <v>11.771653543307085</v>
      </c>
      <c r="L134" s="6"/>
      <c r="M134" s="43"/>
      <c r="N134" s="43"/>
    </row>
    <row r="135" spans="1:14" x14ac:dyDescent="0.2">
      <c r="A135" s="6"/>
      <c r="B135" s="3">
        <v>261019</v>
      </c>
      <c r="C135">
        <v>5</v>
      </c>
      <c r="D135" s="16">
        <v>0.34261161290322584</v>
      </c>
      <c r="E135" s="13">
        <v>4.4499999999999998E-2</v>
      </c>
      <c r="F135" s="13">
        <v>0.88149999999999995</v>
      </c>
      <c r="G135" s="13">
        <v>0.16300000000000001</v>
      </c>
      <c r="H135" s="48"/>
      <c r="I135" s="48"/>
      <c r="L135" s="6"/>
      <c r="M135" s="43"/>
      <c r="N135" s="43"/>
    </row>
    <row r="136" spans="1:14" x14ac:dyDescent="0.2">
      <c r="A136" s="6"/>
      <c r="B136" s="3">
        <v>261018</v>
      </c>
      <c r="C136">
        <v>10</v>
      </c>
      <c r="D136" s="16">
        <v>0.34261161290322584</v>
      </c>
      <c r="E136" s="13">
        <v>4.2500000000000003E-2</v>
      </c>
      <c r="F136" s="13">
        <v>0.70750000000000002</v>
      </c>
      <c r="G136" s="13">
        <v>0.152</v>
      </c>
      <c r="L136" s="6"/>
      <c r="M136" s="43"/>
      <c r="N136" s="43"/>
    </row>
    <row r="137" spans="1:14" x14ac:dyDescent="0.2">
      <c r="A137" s="6"/>
      <c r="B137" s="3">
        <v>261017</v>
      </c>
      <c r="C137">
        <v>20</v>
      </c>
      <c r="D137" s="16">
        <v>0.39577548387096761</v>
      </c>
      <c r="E137" s="13">
        <v>3.6499999999999998E-2</v>
      </c>
      <c r="F137" s="13">
        <v>2.3584999999999998</v>
      </c>
      <c r="G137" s="13">
        <v>0.19650000000000001</v>
      </c>
      <c r="I137" s="48"/>
      <c r="L137" s="6"/>
      <c r="M137" s="48"/>
      <c r="N137" s="48"/>
    </row>
    <row r="138" spans="1:14" x14ac:dyDescent="0.2">
      <c r="A138" s="6"/>
      <c r="B138" s="3">
        <v>261016</v>
      </c>
      <c r="C138">
        <v>30</v>
      </c>
      <c r="D138" s="16">
        <v>0.54345290322580642</v>
      </c>
      <c r="E138" s="13">
        <v>3.5430000000000001</v>
      </c>
      <c r="F138" s="13">
        <v>3.448</v>
      </c>
      <c r="G138" s="13">
        <v>0.69550000000000001</v>
      </c>
      <c r="L138" s="6"/>
      <c r="M138" s="43"/>
      <c r="N138" s="43"/>
    </row>
    <row r="139" spans="1:14" x14ac:dyDescent="0.2">
      <c r="A139" s="6"/>
      <c r="B139" s="3">
        <v>261015</v>
      </c>
      <c r="C139">
        <v>40</v>
      </c>
      <c r="D139" s="16">
        <v>0.27172645161290326</v>
      </c>
      <c r="E139" s="13">
        <v>5.5465</v>
      </c>
      <c r="F139" s="13">
        <v>4.7919999999999998</v>
      </c>
      <c r="G139" s="13">
        <v>0.8015000000000001</v>
      </c>
      <c r="L139" s="6"/>
      <c r="M139" s="43"/>
      <c r="N139" s="48"/>
    </row>
    <row r="140" spans="1:14" x14ac:dyDescent="0.2">
      <c r="A140" s="6"/>
      <c r="B140" s="3">
        <v>261014</v>
      </c>
      <c r="C140">
        <v>50</v>
      </c>
      <c r="D140" s="16">
        <v>0.1080691612903226</v>
      </c>
      <c r="E140" s="13">
        <v>7.1150000000000002</v>
      </c>
      <c r="F140" s="13">
        <v>7.0259999999999998</v>
      </c>
      <c r="G140" s="13">
        <v>0.89600000000000002</v>
      </c>
      <c r="L140" s="6"/>
      <c r="M140" s="43"/>
      <c r="N140" s="43"/>
    </row>
    <row r="141" spans="1:14" x14ac:dyDescent="0.2">
      <c r="A141" s="6"/>
      <c r="B141" s="3">
        <v>261013</v>
      </c>
      <c r="C141">
        <v>75</v>
      </c>
      <c r="D141" s="16">
        <v>4.2214516129032251E-2</v>
      </c>
      <c r="E141" s="13">
        <v>8.9884999999999984</v>
      </c>
      <c r="F141" s="13">
        <v>9.0259999999999998</v>
      </c>
      <c r="G141" s="13">
        <v>1.0245</v>
      </c>
      <c r="L141" s="6"/>
      <c r="M141" s="43"/>
      <c r="N141" s="43"/>
    </row>
    <row r="142" spans="1:14" x14ac:dyDescent="0.2">
      <c r="A142" s="6"/>
      <c r="B142" s="3">
        <v>261012</v>
      </c>
      <c r="C142">
        <v>100</v>
      </c>
      <c r="D142" s="16">
        <v>3.3771612903225806E-2</v>
      </c>
      <c r="E142" s="13">
        <v>9.6944999999999997</v>
      </c>
      <c r="F142" s="13">
        <v>10.156000000000001</v>
      </c>
      <c r="G142" s="13">
        <v>1.052</v>
      </c>
      <c r="L142" s="6"/>
      <c r="M142" s="43"/>
      <c r="N142" s="43"/>
    </row>
    <row r="143" spans="1:14" x14ac:dyDescent="0.2">
      <c r="A143" s="6"/>
      <c r="B143" s="3">
        <v>261011</v>
      </c>
      <c r="C143">
        <v>150</v>
      </c>
      <c r="D143" s="16">
        <v>2.7017290322580642E-2</v>
      </c>
      <c r="E143" s="13">
        <v>12.031000000000001</v>
      </c>
      <c r="F143" s="13">
        <v>12.0025</v>
      </c>
      <c r="G143" s="13">
        <v>1.1255000000000002</v>
      </c>
      <c r="L143" s="6"/>
      <c r="M143" s="43"/>
      <c r="N143" s="43"/>
    </row>
    <row r="144" spans="1:14" x14ac:dyDescent="0.2">
      <c r="A144" s="6">
        <v>38642</v>
      </c>
      <c r="B144" s="3">
        <v>294510</v>
      </c>
      <c r="C144">
        <v>1</v>
      </c>
      <c r="D144" s="50">
        <v>0.82699354838709682</v>
      </c>
      <c r="E144" s="3">
        <v>15.244999999999999</v>
      </c>
      <c r="F144" s="3">
        <v>15.826499999999999</v>
      </c>
      <c r="G144" s="3">
        <v>1.3759999999999999</v>
      </c>
      <c r="H144" s="48">
        <v>54.437564499483997</v>
      </c>
      <c r="I144" s="48">
        <v>40.934750733137832</v>
      </c>
      <c r="L144" s="6"/>
      <c r="M144" s="43"/>
      <c r="N144" s="43"/>
    </row>
    <row r="145" spans="1:14" x14ac:dyDescent="0.2">
      <c r="A145" s="6"/>
      <c r="B145" s="3">
        <v>294509</v>
      </c>
      <c r="C145">
        <v>5</v>
      </c>
      <c r="D145" s="50">
        <v>0.82699354838709671</v>
      </c>
      <c r="E145" s="13">
        <v>0.17249999999999999</v>
      </c>
      <c r="F145" s="13">
        <v>0.64500000000000002</v>
      </c>
      <c r="G145" s="13">
        <v>0.13500000000000001</v>
      </c>
      <c r="L145" s="6"/>
      <c r="M145" s="43"/>
      <c r="N145" s="43"/>
    </row>
    <row r="146" spans="1:14" x14ac:dyDescent="0.2">
      <c r="A146" s="6"/>
      <c r="B146" s="3">
        <v>294508</v>
      </c>
      <c r="C146">
        <v>10</v>
      </c>
      <c r="D146" s="50">
        <v>0.83880774193548402</v>
      </c>
      <c r="E146" s="13">
        <v>7.1999999999999995E-2</v>
      </c>
      <c r="F146" s="13">
        <v>0.89749999999999996</v>
      </c>
      <c r="G146" s="13">
        <v>0.11699999999999999</v>
      </c>
      <c r="L146" s="6"/>
      <c r="M146" s="43"/>
      <c r="N146" s="43"/>
    </row>
    <row r="147" spans="1:14" x14ac:dyDescent="0.2">
      <c r="A147" s="6"/>
      <c r="B147" s="3">
        <v>294507</v>
      </c>
      <c r="C147">
        <v>20</v>
      </c>
      <c r="D147" s="50">
        <v>0.83880774193548402</v>
      </c>
      <c r="E147" s="13">
        <v>6.8500000000000005E-2</v>
      </c>
      <c r="F147" s="13">
        <v>0.56699999999999995</v>
      </c>
      <c r="G147" s="13">
        <v>0.1115</v>
      </c>
      <c r="L147" s="6"/>
      <c r="M147" s="43"/>
      <c r="N147" s="43"/>
    </row>
    <row r="148" spans="1:14" x14ac:dyDescent="0.2">
      <c r="A148" s="6"/>
      <c r="B148" s="3">
        <v>294506</v>
      </c>
      <c r="C148">
        <v>30</v>
      </c>
      <c r="D148" s="50">
        <v>0.79155096774193545</v>
      </c>
      <c r="E148" s="13">
        <v>5.3000000000000005E-2</v>
      </c>
      <c r="F148" s="13">
        <v>0.78849999999999998</v>
      </c>
      <c r="G148" s="13">
        <v>0.26950000000000002</v>
      </c>
      <c r="L148" s="6"/>
      <c r="M148" s="43"/>
      <c r="N148" s="43"/>
    </row>
    <row r="149" spans="1:14" x14ac:dyDescent="0.2">
      <c r="A149" s="6"/>
      <c r="B149" s="3">
        <v>294505</v>
      </c>
      <c r="C149">
        <v>40</v>
      </c>
      <c r="D149" s="50">
        <v>0.16885806451612911</v>
      </c>
      <c r="E149" s="13">
        <v>5.8000000000000003E-2</v>
      </c>
      <c r="F149" s="13">
        <v>0.87250000000000005</v>
      </c>
      <c r="G149" s="13">
        <v>0.36599999999999999</v>
      </c>
      <c r="L149" s="6"/>
      <c r="M149" s="43"/>
      <c r="N149" s="43"/>
    </row>
    <row r="150" spans="1:14" x14ac:dyDescent="0.2">
      <c r="A150" s="6"/>
      <c r="B150" s="3">
        <v>294504</v>
      </c>
      <c r="C150">
        <v>50</v>
      </c>
      <c r="D150" s="50">
        <v>7.0541935483870971E-2</v>
      </c>
      <c r="E150" s="13">
        <v>0.82800000000000007</v>
      </c>
      <c r="F150" s="13">
        <v>2.2365000000000004</v>
      </c>
      <c r="G150" s="13">
        <v>0.57499999999999996</v>
      </c>
      <c r="L150" s="6"/>
      <c r="M150" s="43"/>
      <c r="N150" s="43"/>
    </row>
    <row r="151" spans="1:14" x14ac:dyDescent="0.2">
      <c r="A151" s="6"/>
      <c r="B151" s="3">
        <v>294503</v>
      </c>
      <c r="C151">
        <v>75</v>
      </c>
      <c r="D151" s="50">
        <v>8.7215483870967739E-2</v>
      </c>
      <c r="E151" s="13">
        <v>1.7970000000000002</v>
      </c>
      <c r="F151" s="13">
        <v>3.4210000000000003</v>
      </c>
      <c r="G151" s="13">
        <v>0.71950000000000003</v>
      </c>
      <c r="L151" s="6"/>
      <c r="M151" s="43"/>
      <c r="N151" s="43"/>
    </row>
    <row r="152" spans="1:14" x14ac:dyDescent="0.2">
      <c r="A152" s="6"/>
      <c r="B152" s="3">
        <v>294502</v>
      </c>
      <c r="C152">
        <v>100</v>
      </c>
      <c r="D152" s="50">
        <v>2.8216774193548386E-2</v>
      </c>
      <c r="E152" s="13">
        <v>9.6305000000000014</v>
      </c>
      <c r="F152" s="13">
        <v>9.6269999999999989</v>
      </c>
      <c r="G152" s="13">
        <v>1.137</v>
      </c>
      <c r="L152" s="6"/>
      <c r="M152" s="43"/>
      <c r="N152" s="43"/>
    </row>
    <row r="153" spans="1:14" x14ac:dyDescent="0.2">
      <c r="A153" s="6"/>
      <c r="B153" s="3">
        <v>294501</v>
      </c>
      <c r="C153">
        <v>150</v>
      </c>
      <c r="D153" s="50">
        <v>6.412903225806451E-3</v>
      </c>
      <c r="E153" s="13">
        <v>10.086</v>
      </c>
      <c r="F153" s="13">
        <v>10.0785</v>
      </c>
      <c r="G153" s="13">
        <v>1.2230000000000001</v>
      </c>
      <c r="L153" s="6"/>
      <c r="M153" s="43"/>
      <c r="N153" s="43"/>
    </row>
    <row r="154" spans="1:14" x14ac:dyDescent="0.2">
      <c r="A154" s="6">
        <v>38653</v>
      </c>
      <c r="B154" s="3">
        <v>294743</v>
      </c>
      <c r="C154">
        <v>1</v>
      </c>
      <c r="D154" s="50">
        <v>1.4121754838709677</v>
      </c>
      <c r="E154" s="13">
        <v>13.595499999999999</v>
      </c>
      <c r="F154" s="13">
        <v>12.772500000000001</v>
      </c>
      <c r="G154" s="13">
        <v>1.4750000000000001</v>
      </c>
      <c r="H154" s="48">
        <v>43.435992578849721</v>
      </c>
      <c r="I154" s="48">
        <v>33.171355498721233</v>
      </c>
      <c r="L154" s="6"/>
      <c r="M154" s="43"/>
      <c r="N154" s="43"/>
    </row>
    <row r="155" spans="1:14" x14ac:dyDescent="0.2">
      <c r="A155" s="6"/>
      <c r="B155" s="3">
        <v>294742</v>
      </c>
      <c r="C155">
        <v>5</v>
      </c>
      <c r="D155" s="50">
        <v>1.3300722580645161</v>
      </c>
      <c r="E155" s="13">
        <v>6.3E-2</v>
      </c>
      <c r="F155" s="13">
        <v>0.86599999999999999</v>
      </c>
      <c r="G155" s="13">
        <v>0.16750000000000001</v>
      </c>
      <c r="H155" s="48"/>
      <c r="I155" s="48"/>
      <c r="L155" s="6"/>
      <c r="M155" s="48"/>
      <c r="N155" s="48"/>
    </row>
    <row r="156" spans="1:14" x14ac:dyDescent="0.2">
      <c r="A156" s="6"/>
      <c r="B156" s="3">
        <v>294741</v>
      </c>
      <c r="C156">
        <v>10</v>
      </c>
      <c r="D156" s="50">
        <v>1.2808103225806451</v>
      </c>
      <c r="E156" s="13">
        <v>6.2E-2</v>
      </c>
      <c r="F156" s="13">
        <v>0.90549999999999997</v>
      </c>
      <c r="G156" s="13">
        <v>0.16400000000000001</v>
      </c>
      <c r="L156" s="6"/>
      <c r="M156" s="43"/>
      <c r="N156" s="43"/>
    </row>
    <row r="157" spans="1:14" x14ac:dyDescent="0.2">
      <c r="A157" s="6"/>
      <c r="B157" s="3">
        <v>294740</v>
      </c>
      <c r="C157">
        <v>20</v>
      </c>
      <c r="D157" s="50">
        <v>1.2479690322580645</v>
      </c>
      <c r="E157" s="13">
        <v>4.8500000000000001E-2</v>
      </c>
      <c r="F157" s="13">
        <v>0.85199999999999998</v>
      </c>
      <c r="G157" s="13">
        <v>0.17549999999999999</v>
      </c>
      <c r="L157" s="6"/>
      <c r="M157" s="43"/>
      <c r="N157" s="43"/>
    </row>
    <row r="158" spans="1:14" x14ac:dyDescent="0.2">
      <c r="A158" s="6"/>
      <c r="B158" s="3">
        <v>294739</v>
      </c>
      <c r="C158">
        <v>30</v>
      </c>
      <c r="D158" s="50">
        <v>0.89787870967741945</v>
      </c>
      <c r="E158" s="13">
        <v>5.6000000000000001E-2</v>
      </c>
      <c r="F158" s="13">
        <v>0.93799999999999994</v>
      </c>
      <c r="G158" s="13">
        <v>0.186</v>
      </c>
      <c r="L158" s="6"/>
      <c r="M158" s="43"/>
      <c r="N158" s="43"/>
    </row>
    <row r="159" spans="1:14" x14ac:dyDescent="0.2">
      <c r="A159" s="6"/>
      <c r="B159" s="3">
        <v>294738</v>
      </c>
      <c r="C159">
        <v>40</v>
      </c>
      <c r="D159" s="50">
        <v>0.28354064516129029</v>
      </c>
      <c r="E159" s="13">
        <v>7.400000000000001E-2</v>
      </c>
      <c r="F159" s="13">
        <v>1.1335</v>
      </c>
      <c r="G159" s="13">
        <v>0.46650000000000003</v>
      </c>
      <c r="I159" s="48"/>
      <c r="L159" s="6"/>
      <c r="M159" s="43"/>
      <c r="N159" s="48"/>
    </row>
    <row r="160" spans="1:14" x14ac:dyDescent="0.2">
      <c r="A160" s="6"/>
      <c r="B160" s="3">
        <v>294737</v>
      </c>
      <c r="C160">
        <v>50</v>
      </c>
      <c r="D160" s="50">
        <v>9.4560516129032254E-2</v>
      </c>
      <c r="E160" s="13">
        <v>2.7690000000000001</v>
      </c>
      <c r="F160" s="13">
        <v>3.58</v>
      </c>
      <c r="G160" s="13">
        <v>0.73199999999999998</v>
      </c>
      <c r="L160" s="6"/>
      <c r="M160" s="43"/>
      <c r="N160" s="43"/>
    </row>
    <row r="161" spans="1:14" x14ac:dyDescent="0.2">
      <c r="A161" s="6"/>
      <c r="B161" s="3">
        <v>294736</v>
      </c>
      <c r="C161">
        <v>75</v>
      </c>
      <c r="D161" s="50">
        <v>4.8738064516129026E-2</v>
      </c>
      <c r="E161" s="13">
        <v>5.9815000000000005</v>
      </c>
      <c r="F161" s="13">
        <v>5.4309999999999992</v>
      </c>
      <c r="G161" s="13">
        <v>0.92100000000000004</v>
      </c>
      <c r="L161" s="6"/>
      <c r="M161" s="43"/>
      <c r="N161" s="43"/>
    </row>
    <row r="162" spans="1:14" x14ac:dyDescent="0.2">
      <c r="A162" s="6"/>
      <c r="B162" s="3">
        <v>294735</v>
      </c>
      <c r="C162">
        <v>100</v>
      </c>
      <c r="D162" s="50">
        <v>3.0781935483870974E-2</v>
      </c>
      <c r="E162" s="13">
        <v>9.3175000000000008</v>
      </c>
      <c r="F162" s="13">
        <v>9.4864999999999995</v>
      </c>
      <c r="G162" s="13">
        <v>1.1280000000000001</v>
      </c>
      <c r="L162" s="6"/>
      <c r="M162" s="43"/>
      <c r="N162" s="43"/>
    </row>
    <row r="163" spans="1:14" x14ac:dyDescent="0.2">
      <c r="A163" s="6"/>
      <c r="B163" s="3">
        <v>294734</v>
      </c>
      <c r="C163">
        <v>140</v>
      </c>
      <c r="D163" s="50">
        <v>2.3086451612903219E-2</v>
      </c>
      <c r="E163" s="13">
        <v>10.364000000000001</v>
      </c>
      <c r="F163" s="13">
        <v>11.151499999999999</v>
      </c>
      <c r="G163" s="13">
        <v>1.194</v>
      </c>
      <c r="L163" s="6"/>
      <c r="M163" s="43"/>
      <c r="N163" s="43"/>
    </row>
    <row r="164" spans="1:14" x14ac:dyDescent="0.2">
      <c r="A164" s="6"/>
      <c r="B164" s="3">
        <v>260851</v>
      </c>
      <c r="C164">
        <v>140</v>
      </c>
      <c r="D164" s="16">
        <v>2.5829069767441849E-2</v>
      </c>
      <c r="E164" s="13">
        <v>14.359500000000001</v>
      </c>
      <c r="F164" s="13">
        <v>13.744999999999999</v>
      </c>
      <c r="G164" s="13">
        <v>1.4895</v>
      </c>
      <c r="L164" s="6"/>
      <c r="M164" s="43"/>
      <c r="N164" s="43"/>
    </row>
    <row r="165" spans="1:14" x14ac:dyDescent="0.2">
      <c r="A165" s="6"/>
      <c r="B165" s="56"/>
      <c r="C165" s="55"/>
      <c r="D165" s="50"/>
      <c r="H165" s="48"/>
      <c r="I165" s="48"/>
      <c r="L165" s="35"/>
      <c r="M165" s="43"/>
      <c r="N165" s="43"/>
    </row>
    <row r="166" spans="1:14" x14ac:dyDescent="0.2">
      <c r="A166" s="6"/>
      <c r="B166" s="56"/>
      <c r="C166" s="55"/>
      <c r="D166" s="50"/>
    </row>
    <row r="167" spans="1:14" x14ac:dyDescent="0.2">
      <c r="A167" s="6"/>
      <c r="B167" s="56"/>
      <c r="C167" s="55"/>
      <c r="D167" s="50"/>
    </row>
    <row r="168" spans="1:14" x14ac:dyDescent="0.2">
      <c r="A168" s="6"/>
      <c r="B168" s="56"/>
      <c r="C168" s="55"/>
      <c r="D168" s="50"/>
      <c r="I168" s="48" t="e">
        <f>(C168*(F169-$J$1)+C169*($J$1-F168))/(F169-F168)</f>
        <v>#DIV/0!</v>
      </c>
    </row>
    <row r="169" spans="1:14" x14ac:dyDescent="0.2">
      <c r="A169" s="6"/>
      <c r="B169" s="56"/>
      <c r="C169" s="55"/>
      <c r="D169" s="50"/>
      <c r="H169" s="48" t="e">
        <f>(C169*(E170-$J$1)+C170*($J$1-E169))/(E170-E169)</f>
        <v>#DIV/0!</v>
      </c>
      <c r="I169" s="48"/>
    </row>
    <row r="170" spans="1:14" x14ac:dyDescent="0.2">
      <c r="A170" s="6"/>
      <c r="B170" s="56"/>
      <c r="C170" s="55"/>
      <c r="D170" s="50"/>
    </row>
    <row r="171" spans="1:14" x14ac:dyDescent="0.2">
      <c r="A171" s="6"/>
      <c r="B171" s="56"/>
      <c r="C171" s="55"/>
      <c r="D171" s="50"/>
    </row>
    <row r="172" spans="1:14" x14ac:dyDescent="0.2">
      <c r="A172" s="6"/>
      <c r="B172" s="56"/>
      <c r="C172" s="55"/>
      <c r="D172" s="50"/>
    </row>
    <row r="173" spans="1:14" x14ac:dyDescent="0.2">
      <c r="A173" s="6"/>
      <c r="B173" s="56"/>
      <c r="C173" s="54"/>
      <c r="D173" s="50"/>
    </row>
    <row r="174" spans="1:14" x14ac:dyDescent="0.2">
      <c r="A174" s="6"/>
      <c r="B174" s="56"/>
      <c r="C174" s="54"/>
      <c r="D174" s="50"/>
    </row>
    <row r="175" spans="1:14" x14ac:dyDescent="0.2">
      <c r="A175" s="6"/>
      <c r="B175" s="56"/>
      <c r="C175" s="55"/>
      <c r="D175" s="50"/>
      <c r="H175" s="48"/>
    </row>
    <row r="176" spans="1:14" x14ac:dyDescent="0.2">
      <c r="A176" s="6"/>
      <c r="B176" s="56"/>
      <c r="C176" s="55"/>
      <c r="D176" s="50"/>
    </row>
    <row r="177" spans="1:9" x14ac:dyDescent="0.2">
      <c r="A177" s="6"/>
      <c r="B177" s="56"/>
      <c r="C177" s="55"/>
      <c r="D177" s="50"/>
    </row>
    <row r="178" spans="1:9" x14ac:dyDescent="0.2">
      <c r="A178" s="6"/>
      <c r="B178" s="56"/>
      <c r="C178" s="55"/>
      <c r="D178" s="50"/>
    </row>
    <row r="179" spans="1:9" x14ac:dyDescent="0.2">
      <c r="A179" s="6"/>
      <c r="B179" s="56"/>
      <c r="C179" s="55"/>
      <c r="D179" s="50"/>
      <c r="I179" s="48"/>
    </row>
    <row r="180" spans="1:9" x14ac:dyDescent="0.2">
      <c r="A180" s="6"/>
      <c r="B180" s="56"/>
      <c r="C180" s="55"/>
      <c r="D180" s="50"/>
      <c r="I180" s="48"/>
    </row>
    <row r="181" spans="1:9" x14ac:dyDescent="0.2">
      <c r="A181" s="6"/>
      <c r="B181" s="56"/>
      <c r="C181" s="55"/>
      <c r="D181" s="50"/>
    </row>
    <row r="182" spans="1:9" x14ac:dyDescent="0.2">
      <c r="A182" s="6"/>
      <c r="B182" s="56"/>
      <c r="C182" s="55"/>
      <c r="D182" s="50"/>
    </row>
    <row r="183" spans="1:9" x14ac:dyDescent="0.2">
      <c r="A183" s="6"/>
      <c r="B183" s="56"/>
      <c r="C183" s="55"/>
      <c r="D183" s="50"/>
    </row>
    <row r="184" spans="1:9" x14ac:dyDescent="0.2">
      <c r="A184" s="6"/>
      <c r="B184" s="56"/>
      <c r="C184" s="55"/>
      <c r="D184" s="50"/>
    </row>
    <row r="185" spans="1:9" x14ac:dyDescent="0.2">
      <c r="A185" s="6"/>
      <c r="B185" s="56"/>
      <c r="C185" s="55"/>
      <c r="D185" s="50"/>
    </row>
    <row r="186" spans="1:9" x14ac:dyDescent="0.2">
      <c r="A186" s="6"/>
      <c r="B186" s="56"/>
      <c r="C186" s="55"/>
      <c r="D186" s="50"/>
    </row>
    <row r="187" spans="1:9" x14ac:dyDescent="0.2">
      <c r="A187" s="35"/>
      <c r="B187" s="17"/>
      <c r="D187" s="32"/>
      <c r="E187" s="16"/>
      <c r="F187" s="19"/>
      <c r="G187" s="19"/>
    </row>
    <row r="188" spans="1:9" x14ac:dyDescent="0.2">
      <c r="A188" s="6"/>
      <c r="B188" s="17"/>
      <c r="D188" s="32"/>
      <c r="E188" s="16"/>
      <c r="F188" s="19"/>
      <c r="G188" s="19"/>
    </row>
    <row r="189" spans="1:9" x14ac:dyDescent="0.2">
      <c r="A189" s="6"/>
      <c r="B189" s="17"/>
      <c r="D189" s="32"/>
      <c r="E189" s="16"/>
      <c r="F189" s="19"/>
      <c r="G189" s="19"/>
      <c r="I189" s="48"/>
    </row>
    <row r="190" spans="1:9" x14ac:dyDescent="0.2">
      <c r="A190" s="6"/>
      <c r="B190" s="17"/>
      <c r="D190" s="32"/>
      <c r="E190" s="16"/>
      <c r="F190" s="19"/>
      <c r="G190" s="19"/>
      <c r="H190" s="48"/>
      <c r="I190" s="48"/>
    </row>
    <row r="191" spans="1:9" x14ac:dyDescent="0.2">
      <c r="A191" s="6"/>
      <c r="B191" s="17"/>
      <c r="D191" s="32"/>
      <c r="E191" s="16"/>
      <c r="F191" s="19"/>
      <c r="G191" s="19"/>
    </row>
    <row r="192" spans="1:9" x14ac:dyDescent="0.2">
      <c r="A192" s="6"/>
      <c r="B192" s="17"/>
      <c r="D192" s="32"/>
      <c r="E192" s="16"/>
      <c r="F192" s="19"/>
      <c r="G192" s="19"/>
    </row>
    <row r="193" spans="1:7" x14ac:dyDescent="0.2">
      <c r="A193" s="6"/>
      <c r="B193" s="17"/>
      <c r="D193" s="32"/>
      <c r="E193" s="16"/>
      <c r="F193" s="19"/>
      <c r="G193" s="19"/>
    </row>
    <row r="194" spans="1:7" x14ac:dyDescent="0.2">
      <c r="A194" s="6"/>
      <c r="B194" s="17"/>
      <c r="D194" s="32"/>
      <c r="E194" s="16"/>
      <c r="F194" s="19"/>
      <c r="G194" s="19"/>
    </row>
    <row r="195" spans="1:7" x14ac:dyDescent="0.2">
      <c r="A195" s="6"/>
      <c r="B195" s="17"/>
      <c r="D195" s="32"/>
      <c r="E195" s="16"/>
      <c r="F195" s="19"/>
      <c r="G195" s="19"/>
    </row>
    <row r="196" spans="1:7" x14ac:dyDescent="0.2">
      <c r="A196" s="6"/>
      <c r="B196" s="17"/>
      <c r="D196" s="16"/>
      <c r="E196" s="3"/>
      <c r="F196" s="3"/>
      <c r="G196" s="3"/>
    </row>
    <row r="197" spans="1:7" x14ac:dyDescent="0.2">
      <c r="A197" s="35"/>
      <c r="B197" s="3"/>
      <c r="D197" s="16"/>
      <c r="E197" s="3"/>
      <c r="F197" s="3"/>
      <c r="G197" s="3"/>
    </row>
    <row r="198" spans="1:7" x14ac:dyDescent="0.2">
      <c r="A198" s="6"/>
      <c r="B198" s="17"/>
      <c r="D198" s="16"/>
      <c r="E198" s="3"/>
      <c r="F198" s="3"/>
      <c r="G198" s="3"/>
    </row>
    <row r="199" spans="1:7" x14ac:dyDescent="0.2">
      <c r="A199" s="6"/>
      <c r="B199" s="3"/>
      <c r="D199" s="16"/>
      <c r="E199" s="3"/>
      <c r="F199" s="3"/>
      <c r="G199" s="3"/>
    </row>
    <row r="200" spans="1:7" x14ac:dyDescent="0.2">
      <c r="A200" s="6"/>
      <c r="B200" s="17"/>
      <c r="D200" s="16"/>
      <c r="E200" s="3"/>
      <c r="F200" s="3"/>
      <c r="G200" s="3"/>
    </row>
    <row r="201" spans="1:7" x14ac:dyDescent="0.2">
      <c r="A201" s="6"/>
      <c r="B201" s="3"/>
      <c r="D201" s="16"/>
      <c r="E201" s="3"/>
      <c r="F201" s="3"/>
      <c r="G201" s="3"/>
    </row>
    <row r="202" spans="1:7" x14ac:dyDescent="0.2">
      <c r="A202" s="6"/>
      <c r="B202" s="17"/>
      <c r="D202" s="16"/>
      <c r="E202" s="3"/>
      <c r="F202" s="3"/>
      <c r="G202" s="3"/>
    </row>
    <row r="203" spans="1:7" x14ac:dyDescent="0.2">
      <c r="A203" s="6"/>
      <c r="B203" s="3"/>
      <c r="D203" s="16"/>
      <c r="E203" s="3"/>
      <c r="F203" s="3"/>
      <c r="G203" s="3"/>
    </row>
    <row r="204" spans="1:7" x14ac:dyDescent="0.2">
      <c r="A204" s="6"/>
      <c r="B204" s="17"/>
      <c r="D204" s="16"/>
      <c r="E204" s="3"/>
      <c r="F204" s="3"/>
      <c r="G204" s="3"/>
    </row>
    <row r="205" spans="1:7" x14ac:dyDescent="0.2">
      <c r="A205" s="6"/>
      <c r="B205" s="3"/>
      <c r="D205" s="16"/>
      <c r="E205" s="3"/>
      <c r="F205" s="3"/>
      <c r="G205" s="3"/>
    </row>
    <row r="206" spans="1:7" x14ac:dyDescent="0.2">
      <c r="A206" s="6"/>
      <c r="B206" s="17"/>
      <c r="D206" s="16"/>
    </row>
    <row r="207" spans="1:7" x14ac:dyDescent="0.2">
      <c r="A207" s="6"/>
      <c r="B207" s="3"/>
      <c r="D207" s="16"/>
    </row>
    <row r="208" spans="1:7" x14ac:dyDescent="0.2">
      <c r="A208" s="6"/>
      <c r="B208" s="17"/>
      <c r="D208" s="16"/>
    </row>
    <row r="209" spans="1:4" x14ac:dyDescent="0.2">
      <c r="A209" s="6"/>
      <c r="B209" s="3"/>
      <c r="D209" s="16"/>
    </row>
    <row r="210" spans="1:4" x14ac:dyDescent="0.2">
      <c r="A210" s="6"/>
      <c r="B210" s="17"/>
      <c r="D210" s="16"/>
    </row>
    <row r="211" spans="1:4" x14ac:dyDescent="0.2">
      <c r="A211" s="6"/>
      <c r="B211" s="3"/>
      <c r="D211" s="16"/>
    </row>
    <row r="212" spans="1:4" x14ac:dyDescent="0.2">
      <c r="A212" s="6"/>
      <c r="B212" s="17"/>
      <c r="D212" s="16"/>
    </row>
    <row r="213" spans="1:4" x14ac:dyDescent="0.2">
      <c r="A213" s="6"/>
      <c r="B213" s="3"/>
      <c r="D213" s="16"/>
    </row>
    <row r="214" spans="1:4" x14ac:dyDescent="0.2">
      <c r="A214" s="6"/>
      <c r="B214" s="17"/>
      <c r="D214" s="16"/>
    </row>
    <row r="215" spans="1:4" x14ac:dyDescent="0.2">
      <c r="A215" s="6"/>
      <c r="B215" s="3"/>
      <c r="C215" s="30"/>
      <c r="D215" s="16"/>
    </row>
  </sheetData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8"/>
  <sheetViews>
    <sheetView zoomScale="75" workbookViewId="0">
      <selection activeCell="A6" sqref="A6:A21"/>
    </sheetView>
  </sheetViews>
  <sheetFormatPr defaultRowHeight="12.75" x14ac:dyDescent="0.2"/>
  <cols>
    <col min="1" max="1" width="11.42578125" customWidth="1"/>
  </cols>
  <sheetData>
    <row r="1" spans="1:31" x14ac:dyDescent="0.2">
      <c r="A1" s="9"/>
      <c r="P1" t="s">
        <v>32</v>
      </c>
      <c r="W1" t="s">
        <v>32</v>
      </c>
    </row>
    <row r="2" spans="1:31" x14ac:dyDescent="0.2">
      <c r="H2" t="s">
        <v>61</v>
      </c>
      <c r="I2" t="s">
        <v>41</v>
      </c>
      <c r="J2" t="s">
        <v>41</v>
      </c>
      <c r="P2" t="s">
        <v>33</v>
      </c>
      <c r="R2" t="s">
        <v>29</v>
      </c>
      <c r="W2" t="s">
        <v>33</v>
      </c>
      <c r="Y2" t="s">
        <v>29</v>
      </c>
    </row>
    <row r="3" spans="1:31" x14ac:dyDescent="0.2">
      <c r="H3" t="s">
        <v>51</v>
      </c>
      <c r="I3" t="s">
        <v>42</v>
      </c>
      <c r="J3" t="s">
        <v>42</v>
      </c>
      <c r="L3" t="s">
        <v>37</v>
      </c>
      <c r="P3" t="s">
        <v>34</v>
      </c>
      <c r="R3" t="s">
        <v>35</v>
      </c>
      <c r="U3" t="s">
        <v>29</v>
      </c>
      <c r="W3" t="s">
        <v>34</v>
      </c>
      <c r="Y3" t="s">
        <v>35</v>
      </c>
      <c r="AB3" t="s">
        <v>31</v>
      </c>
    </row>
    <row r="4" spans="1:31" x14ac:dyDescent="0.2">
      <c r="C4" t="s">
        <v>19</v>
      </c>
      <c r="E4" t="s">
        <v>20</v>
      </c>
      <c r="H4" t="s">
        <v>52</v>
      </c>
      <c r="I4" t="s">
        <v>39</v>
      </c>
      <c r="J4" t="s">
        <v>39</v>
      </c>
      <c r="L4" t="s">
        <v>28</v>
      </c>
      <c r="P4" t="s">
        <v>35</v>
      </c>
      <c r="R4" t="s">
        <v>36</v>
      </c>
      <c r="U4" t="s">
        <v>30</v>
      </c>
      <c r="W4" t="s">
        <v>35</v>
      </c>
      <c r="Y4" t="s">
        <v>36</v>
      </c>
      <c r="AB4" t="s">
        <v>30</v>
      </c>
    </row>
    <row r="5" spans="1:31" x14ac:dyDescent="0.2">
      <c r="A5" s="6" t="s">
        <v>9</v>
      </c>
      <c r="B5" s="1" t="s">
        <v>10</v>
      </c>
      <c r="C5" s="1" t="s">
        <v>3</v>
      </c>
      <c r="D5" s="3" t="s">
        <v>10</v>
      </c>
      <c r="E5" t="s">
        <v>3</v>
      </c>
      <c r="F5" s="16" t="s">
        <v>10</v>
      </c>
      <c r="G5" t="s">
        <v>46</v>
      </c>
      <c r="H5" t="s">
        <v>53</v>
      </c>
      <c r="I5" t="s">
        <v>45</v>
      </c>
      <c r="J5" t="s">
        <v>40</v>
      </c>
      <c r="K5" t="s">
        <v>135</v>
      </c>
      <c r="L5" t="s">
        <v>26</v>
      </c>
      <c r="M5" t="s">
        <v>27</v>
      </c>
      <c r="N5" t="s">
        <v>133</v>
      </c>
      <c r="O5" t="s">
        <v>134</v>
      </c>
      <c r="Q5" t="s">
        <v>25</v>
      </c>
      <c r="R5" t="s">
        <v>26</v>
      </c>
      <c r="S5" t="s">
        <v>27</v>
      </c>
      <c r="T5" t="s">
        <v>25</v>
      </c>
      <c r="U5" t="s">
        <v>26</v>
      </c>
      <c r="V5" t="s">
        <v>27</v>
      </c>
      <c r="X5" t="s">
        <v>25</v>
      </c>
      <c r="Y5" t="s">
        <v>26</v>
      </c>
      <c r="Z5" t="s">
        <v>27</v>
      </c>
      <c r="AA5" t="s">
        <v>25</v>
      </c>
      <c r="AB5" t="s">
        <v>26</v>
      </c>
      <c r="AC5" t="s">
        <v>27</v>
      </c>
    </row>
    <row r="6" spans="1:31" x14ac:dyDescent="0.2">
      <c r="A6" s="5">
        <v>0.35637015503875979</v>
      </c>
      <c r="B6" s="5">
        <v>0.2252921511627905</v>
      </c>
      <c r="C6" s="5">
        <v>34.681073643410848</v>
      </c>
      <c r="D6" s="3">
        <v>24.808896802325577</v>
      </c>
      <c r="E6">
        <v>16.742074612403101</v>
      </c>
      <c r="F6" s="16">
        <v>9.5842696220930197</v>
      </c>
      <c r="G6">
        <v>50</v>
      </c>
      <c r="H6">
        <v>124.34406449355295</v>
      </c>
      <c r="I6">
        <v>10.1235</v>
      </c>
      <c r="J6">
        <v>452</v>
      </c>
      <c r="K6">
        <v>4.2060000000000004</v>
      </c>
      <c r="L6">
        <v>5.0880000000000001</v>
      </c>
      <c r="M6">
        <v>0.67100000000000004</v>
      </c>
      <c r="P6">
        <v>3</v>
      </c>
      <c r="Q6">
        <v>12.618000000000002</v>
      </c>
      <c r="R6">
        <v>15.263999999999999</v>
      </c>
      <c r="S6">
        <v>2.0129999999999999</v>
      </c>
      <c r="T6">
        <v>899.65549999999985</v>
      </c>
      <c r="U6">
        <v>948.08524999999986</v>
      </c>
      <c r="V6">
        <v>117.62075000000002</v>
      </c>
      <c r="W6">
        <v>3</v>
      </c>
      <c r="X6">
        <v>12.618000000000002</v>
      </c>
      <c r="Y6">
        <v>15.263999999999999</v>
      </c>
      <c r="Z6">
        <v>2.0129999999999999</v>
      </c>
      <c r="AA6">
        <v>265.75099999999998</v>
      </c>
      <c r="AB6">
        <v>307.60124999999999</v>
      </c>
      <c r="AC6">
        <v>36.729500000000002</v>
      </c>
      <c r="AE6">
        <f>(T6-AA6)</f>
        <v>633.90449999999987</v>
      </c>
    </row>
    <row r="7" spans="1:31" x14ac:dyDescent="0.2">
      <c r="A7" s="5">
        <v>0.36125193798449617</v>
      </c>
      <c r="B7" s="5">
        <v>0.17718313953488363</v>
      </c>
      <c r="C7" s="5">
        <v>27.286281976744185</v>
      </c>
      <c r="D7" s="3">
        <v>16.494115552325578</v>
      </c>
      <c r="E7">
        <v>16.70302034883721</v>
      </c>
      <c r="F7" s="16">
        <v>8.4892042151162759</v>
      </c>
      <c r="G7">
        <v>63</v>
      </c>
      <c r="H7">
        <v>96.937749840997611</v>
      </c>
      <c r="I7">
        <v>7.9119999999999999</v>
      </c>
      <c r="J7">
        <v>353.5</v>
      </c>
      <c r="K7">
        <v>5.5630000000000006</v>
      </c>
      <c r="L7">
        <v>6.3205</v>
      </c>
      <c r="M7">
        <v>0.80449999999999999</v>
      </c>
      <c r="P7">
        <v>3</v>
      </c>
      <c r="Q7">
        <v>16.689</v>
      </c>
      <c r="R7">
        <v>18.961500000000001</v>
      </c>
      <c r="S7">
        <v>2.4135</v>
      </c>
      <c r="T7">
        <v>1104.6220000000001</v>
      </c>
      <c r="U7">
        <v>1143.4835</v>
      </c>
      <c r="V7">
        <v>139.6525</v>
      </c>
      <c r="W7">
        <v>3</v>
      </c>
      <c r="X7">
        <v>16.689</v>
      </c>
      <c r="Y7">
        <v>18.961500000000001</v>
      </c>
      <c r="Z7">
        <v>2.4135</v>
      </c>
      <c r="AA7">
        <v>275.178</v>
      </c>
      <c r="AB7">
        <v>302.88149999999996</v>
      </c>
      <c r="AC7">
        <v>41.147500000000001</v>
      </c>
      <c r="AE7">
        <f t="shared" ref="AE7:AE21" si="0">(T7-AA7)</f>
        <v>829.44400000000007</v>
      </c>
    </row>
    <row r="8" spans="1:31" x14ac:dyDescent="0.2">
      <c r="A8" s="5">
        <v>0.5125872093023256</v>
      </c>
      <c r="B8" s="5">
        <v>0.36880377906976713</v>
      </c>
      <c r="C8" s="5">
        <v>35.036556201550383</v>
      </c>
      <c r="D8" s="3">
        <v>48.330154796511614</v>
      </c>
      <c r="E8">
        <v>22.734463178294572</v>
      </c>
      <c r="F8" s="16">
        <v>18.992051598837204</v>
      </c>
      <c r="G8">
        <v>75</v>
      </c>
      <c r="H8">
        <v>100.57137826757341</v>
      </c>
      <c r="I8">
        <v>8.2744999999999997</v>
      </c>
      <c r="J8">
        <v>369.5</v>
      </c>
      <c r="K8">
        <v>5.2184999999999997</v>
      </c>
      <c r="L8">
        <v>6.2949999999999999</v>
      </c>
      <c r="M8">
        <v>0.72900000000000009</v>
      </c>
      <c r="P8">
        <v>3</v>
      </c>
      <c r="Q8">
        <v>15.6555</v>
      </c>
      <c r="R8">
        <v>18.885000000000002</v>
      </c>
      <c r="S8">
        <v>2.1870000000000003</v>
      </c>
      <c r="T8">
        <v>989.34050000000002</v>
      </c>
      <c r="U8">
        <v>1102.6175000000001</v>
      </c>
      <c r="V8">
        <v>122.21525</v>
      </c>
      <c r="W8">
        <v>3</v>
      </c>
      <c r="X8">
        <v>15.6555</v>
      </c>
      <c r="Y8">
        <v>18.885000000000002</v>
      </c>
      <c r="Z8">
        <v>2.1870000000000003</v>
      </c>
      <c r="AA8">
        <v>273.02325000000002</v>
      </c>
      <c r="AB8">
        <v>329.98674999999997</v>
      </c>
      <c r="AC8">
        <v>37.544499999999999</v>
      </c>
      <c r="AE8">
        <f t="shared" si="0"/>
        <v>716.31725000000006</v>
      </c>
    </row>
    <row r="9" spans="1:31" x14ac:dyDescent="0.2">
      <c r="A9" s="5">
        <v>7.0928791353383467</v>
      </c>
      <c r="B9" s="5">
        <v>1.4395969454887227</v>
      </c>
      <c r="C9" s="5">
        <v>659.52150046992494</v>
      </c>
      <c r="D9" s="3">
        <v>105.49617081766922</v>
      </c>
      <c r="E9">
        <v>419.34251644736844</v>
      </c>
      <c r="F9" s="16">
        <v>59.97497861842109</v>
      </c>
      <c r="G9">
        <v>91</v>
      </c>
      <c r="J9" s="39"/>
      <c r="K9" s="39">
        <v>1.369</v>
      </c>
      <c r="L9" s="39">
        <v>2.0185</v>
      </c>
      <c r="M9">
        <v>0.5625</v>
      </c>
      <c r="P9">
        <v>6</v>
      </c>
      <c r="Q9">
        <v>8.2140000000000004</v>
      </c>
      <c r="R9">
        <v>12.111000000000001</v>
      </c>
      <c r="S9">
        <v>3.375</v>
      </c>
      <c r="T9">
        <v>442.08375000000001</v>
      </c>
      <c r="U9">
        <v>455.15125</v>
      </c>
      <c r="V9">
        <v>90.531499999999994</v>
      </c>
      <c r="W9">
        <v>6</v>
      </c>
      <c r="X9">
        <v>8.2140000000000004</v>
      </c>
      <c r="Y9">
        <v>12.111000000000001</v>
      </c>
      <c r="Z9">
        <v>3.375</v>
      </c>
      <c r="AA9">
        <v>78.136250000000004</v>
      </c>
      <c r="AB9">
        <v>96.583749999999995</v>
      </c>
      <c r="AC9">
        <v>27.708499999999997</v>
      </c>
      <c r="AE9">
        <f t="shared" si="0"/>
        <v>363.94749999999999</v>
      </c>
    </row>
    <row r="10" spans="1:31" x14ac:dyDescent="0.2">
      <c r="A10" s="5">
        <v>0.7817763157894736</v>
      </c>
      <c r="B10" s="5">
        <v>0.32084703947368431</v>
      </c>
      <c r="C10" s="5">
        <v>250.9874248120301</v>
      </c>
      <c r="D10" s="3">
        <v>163.02040354793237</v>
      </c>
      <c r="E10">
        <v>98.02916588345866</v>
      </c>
      <c r="F10" s="16">
        <v>50.567111137218056</v>
      </c>
      <c r="G10">
        <v>100</v>
      </c>
      <c r="H10">
        <v>105.69179708082072</v>
      </c>
      <c r="I10">
        <v>8.4594999999999985</v>
      </c>
      <c r="J10" s="39">
        <v>377.5</v>
      </c>
      <c r="K10" s="39">
        <v>1.0589999999999999</v>
      </c>
      <c r="L10" s="39">
        <v>1.893</v>
      </c>
      <c r="M10">
        <v>0.47350000000000003</v>
      </c>
      <c r="P10">
        <v>3.5</v>
      </c>
      <c r="Q10">
        <v>3.7064999999999997</v>
      </c>
      <c r="R10">
        <v>6.6254999999999997</v>
      </c>
      <c r="S10">
        <v>1.6572500000000001</v>
      </c>
      <c r="T10">
        <v>726.36574999999993</v>
      </c>
      <c r="U10">
        <v>594.69074999999998</v>
      </c>
      <c r="V10">
        <v>102.24450000000002</v>
      </c>
      <c r="W10">
        <v>3.5</v>
      </c>
      <c r="X10">
        <v>3.7064999999999997</v>
      </c>
      <c r="Y10">
        <v>6.6254999999999997</v>
      </c>
      <c r="Z10">
        <v>1.6572500000000001</v>
      </c>
      <c r="AA10">
        <v>43.343250000000005</v>
      </c>
      <c r="AB10">
        <v>39.845750000000002</v>
      </c>
      <c r="AC10">
        <v>22.150749999999999</v>
      </c>
      <c r="AE10">
        <f t="shared" si="0"/>
        <v>683.02249999999992</v>
      </c>
    </row>
    <row r="11" spans="1:31" x14ac:dyDescent="0.2">
      <c r="A11" s="5">
        <v>0.14540601503759398</v>
      </c>
      <c r="B11" s="5">
        <v>6.4336466165413567E-2</v>
      </c>
      <c r="C11" s="5">
        <v>10.135499999999999</v>
      </c>
      <c r="D11" s="3">
        <v>22.856625000000001</v>
      </c>
      <c r="E11">
        <v>5.2127180451127817</v>
      </c>
      <c r="F11" s="16">
        <v>4.0866343984962423</v>
      </c>
      <c r="G11">
        <v>117</v>
      </c>
      <c r="H11">
        <v>102.89950600827261</v>
      </c>
      <c r="I11">
        <v>8.0500000000000007</v>
      </c>
      <c r="J11" s="39">
        <v>359.5</v>
      </c>
      <c r="K11" s="39">
        <v>0.28949999999999998</v>
      </c>
      <c r="L11" s="39">
        <v>0.27200000000000002</v>
      </c>
      <c r="M11">
        <v>0.45200000000000001</v>
      </c>
      <c r="P11">
        <v>3</v>
      </c>
      <c r="Q11">
        <v>0.86849999999999994</v>
      </c>
      <c r="R11">
        <v>0.81600000000000006</v>
      </c>
      <c r="S11">
        <v>1.3560000000000001</v>
      </c>
      <c r="T11">
        <v>356.6105</v>
      </c>
      <c r="U11">
        <v>295.73400000000004</v>
      </c>
      <c r="V11">
        <v>93.3065</v>
      </c>
      <c r="W11">
        <v>3</v>
      </c>
      <c r="X11">
        <v>0.86849999999999994</v>
      </c>
      <c r="Y11">
        <v>0.81600000000000006</v>
      </c>
      <c r="Z11">
        <v>1.3560000000000001</v>
      </c>
      <c r="AA11">
        <v>34.781750000000002</v>
      </c>
      <c r="AB11">
        <v>21.530250000000002</v>
      </c>
      <c r="AC11">
        <v>20.869000000000003</v>
      </c>
      <c r="AE11">
        <f t="shared" si="0"/>
        <v>321.82875000000001</v>
      </c>
    </row>
    <row r="12" spans="1:31" x14ac:dyDescent="0.2">
      <c r="A12" s="5">
        <v>0.22743255118110234</v>
      </c>
      <c r="B12" s="5">
        <v>4.1348501318897626E-2</v>
      </c>
      <c r="C12" s="5">
        <v>37.405499700787402</v>
      </c>
      <c r="D12" s="3">
        <v>27.348255844212606</v>
      </c>
      <c r="E12">
        <v>13.588257535433069</v>
      </c>
      <c r="F12" s="16">
        <v>5.4326025095669292</v>
      </c>
      <c r="G12">
        <v>151</v>
      </c>
      <c r="H12">
        <v>99.691206249147967</v>
      </c>
      <c r="I12">
        <v>7.3770000000000007</v>
      </c>
      <c r="J12" s="39">
        <v>329.5</v>
      </c>
      <c r="K12" s="39">
        <v>0.83600000000000008</v>
      </c>
      <c r="L12" s="39">
        <v>1.3935</v>
      </c>
      <c r="M12">
        <v>0.437</v>
      </c>
      <c r="N12">
        <v>0.871</v>
      </c>
      <c r="O12">
        <v>0.1235</v>
      </c>
      <c r="P12">
        <v>3</v>
      </c>
      <c r="Q12">
        <v>2.508</v>
      </c>
      <c r="R12">
        <v>4.1805000000000003</v>
      </c>
      <c r="S12">
        <v>1.3109999999999999</v>
      </c>
      <c r="T12">
        <v>278.45949999999993</v>
      </c>
      <c r="U12">
        <v>365.73775000000001</v>
      </c>
      <c r="V12">
        <v>78.522499999999994</v>
      </c>
      <c r="W12">
        <v>5.5</v>
      </c>
      <c r="X12">
        <v>4.5980000000000008</v>
      </c>
      <c r="Y12">
        <v>7.66425</v>
      </c>
      <c r="Z12">
        <v>2.4035000000000002</v>
      </c>
      <c r="AA12">
        <v>42.552000000000007</v>
      </c>
      <c r="AB12">
        <v>77.29025</v>
      </c>
      <c r="AC12">
        <v>23.32375</v>
      </c>
      <c r="AE12">
        <f t="shared" si="0"/>
        <v>235.90749999999991</v>
      </c>
    </row>
    <row r="13" spans="1:31" x14ac:dyDescent="0.2">
      <c r="A13" s="5">
        <v>0.36210074803149606</v>
      </c>
      <c r="B13" s="5">
        <v>0.15710500196850397</v>
      </c>
      <c r="C13" s="5">
        <v>26.91994899114173</v>
      </c>
      <c r="D13" s="3">
        <v>21.563667246358271</v>
      </c>
      <c r="E13">
        <v>17.72788338090551</v>
      </c>
      <c r="F13" s="16">
        <v>9.654414406594487</v>
      </c>
      <c r="G13">
        <v>157</v>
      </c>
      <c r="H13">
        <v>106.18384266343095</v>
      </c>
      <c r="I13">
        <v>7.516</v>
      </c>
      <c r="J13" s="39">
        <v>336</v>
      </c>
      <c r="K13" s="39">
        <v>0.26800000000000002</v>
      </c>
      <c r="L13" s="39">
        <v>0.83600000000000008</v>
      </c>
      <c r="M13">
        <v>0.35350000000000004</v>
      </c>
      <c r="N13">
        <v>0.98100000000000009</v>
      </c>
      <c r="O13">
        <v>6.7500000000000004E-2</v>
      </c>
      <c r="P13">
        <v>6</v>
      </c>
      <c r="Q13">
        <v>1.6080000000000001</v>
      </c>
      <c r="R13">
        <v>5.016</v>
      </c>
      <c r="S13">
        <v>2.1210000000000004</v>
      </c>
      <c r="T13">
        <v>616.57950000000005</v>
      </c>
      <c r="U13">
        <v>654.80450000000008</v>
      </c>
      <c r="V13">
        <v>102.0265</v>
      </c>
      <c r="W13">
        <v>6</v>
      </c>
      <c r="X13">
        <v>1.6080000000000001</v>
      </c>
      <c r="Y13">
        <v>5.016</v>
      </c>
      <c r="Z13">
        <v>2.1210000000000004</v>
      </c>
      <c r="AA13">
        <v>31.332999999999998</v>
      </c>
      <c r="AB13">
        <v>61.298000000000002</v>
      </c>
      <c r="AC13">
        <v>21.853999999999999</v>
      </c>
      <c r="AE13">
        <f t="shared" si="0"/>
        <v>585.24650000000008</v>
      </c>
    </row>
    <row r="14" spans="1:31" x14ac:dyDescent="0.2">
      <c r="A14" s="5">
        <v>0.54345290322580653</v>
      </c>
      <c r="B14" s="5">
        <v>0.29157429677419344</v>
      </c>
      <c r="C14" s="5">
        <v>29.532043709677421</v>
      </c>
      <c r="D14" s="3">
        <v>31.544926090322583</v>
      </c>
      <c r="E14">
        <v>18.879081290322581</v>
      </c>
      <c r="F14" s="16">
        <v>11.903390709677421</v>
      </c>
      <c r="G14">
        <v>168</v>
      </c>
      <c r="H14">
        <v>95.880591238475688</v>
      </c>
      <c r="I14">
        <v>6.76</v>
      </c>
      <c r="J14" s="39">
        <v>302</v>
      </c>
      <c r="K14" s="39">
        <v>1.95E-2</v>
      </c>
      <c r="L14" s="39">
        <v>0.71150000000000002</v>
      </c>
      <c r="M14">
        <v>0.35050000000000003</v>
      </c>
      <c r="N14">
        <v>0.64600000000000002</v>
      </c>
      <c r="O14">
        <v>5.3499999999999999E-2</v>
      </c>
      <c r="P14">
        <v>6</v>
      </c>
      <c r="Q14">
        <v>0.11699999999999999</v>
      </c>
      <c r="R14">
        <v>4.2690000000000001</v>
      </c>
      <c r="S14">
        <v>2.1030000000000002</v>
      </c>
      <c r="T14">
        <v>638.31700000000001</v>
      </c>
      <c r="U14">
        <v>697.21399999999994</v>
      </c>
      <c r="V14">
        <v>102.123</v>
      </c>
      <c r="W14">
        <v>6</v>
      </c>
      <c r="X14">
        <v>0.11699999999999999</v>
      </c>
      <c r="Y14">
        <v>4.2690000000000001</v>
      </c>
      <c r="Z14">
        <v>2.1030000000000002</v>
      </c>
      <c r="AA14">
        <v>16.3765</v>
      </c>
      <c r="AB14">
        <v>63.935500000000005</v>
      </c>
      <c r="AC14">
        <v>19.300999999999998</v>
      </c>
      <c r="AE14">
        <f t="shared" si="0"/>
        <v>621.94050000000004</v>
      </c>
    </row>
    <row r="15" spans="1:31" x14ac:dyDescent="0.2">
      <c r="A15" s="5">
        <v>0.37805419354838699</v>
      </c>
      <c r="B15" s="5">
        <v>0.14200660645161295</v>
      </c>
      <c r="C15" s="5">
        <v>35.900417903225801</v>
      </c>
      <c r="D15" s="3">
        <v>31.128278096774199</v>
      </c>
      <c r="E15">
        <v>27.462092903225805</v>
      </c>
      <c r="F15" s="16">
        <v>16.761387096774193</v>
      </c>
      <c r="G15">
        <v>182</v>
      </c>
      <c r="H15">
        <v>104.02712349377892</v>
      </c>
      <c r="I15">
        <v>6.4463333333333344</v>
      </c>
      <c r="J15" s="39">
        <v>288</v>
      </c>
      <c r="K15" s="39">
        <v>8.0000000000000002E-3</v>
      </c>
      <c r="L15" s="39">
        <v>6.9500000000000006E-2</v>
      </c>
      <c r="M15">
        <v>0.30199999999999999</v>
      </c>
      <c r="P15">
        <v>7.5</v>
      </c>
      <c r="Q15">
        <v>0.06</v>
      </c>
      <c r="R15">
        <v>0.52124999999999999</v>
      </c>
      <c r="S15">
        <v>2.2650000000000001</v>
      </c>
      <c r="T15">
        <v>940.19749999999999</v>
      </c>
      <c r="U15">
        <v>807.69124999999997</v>
      </c>
      <c r="V15">
        <v>130.49125000000001</v>
      </c>
      <c r="W15">
        <v>7.5</v>
      </c>
      <c r="X15">
        <v>0.06</v>
      </c>
      <c r="Y15">
        <v>0.52124999999999999</v>
      </c>
      <c r="Z15">
        <v>2.2650000000000001</v>
      </c>
      <c r="AA15">
        <v>9.0299999999999994</v>
      </c>
      <c r="AB15">
        <v>14.13875</v>
      </c>
      <c r="AC15">
        <v>19.151250000000001</v>
      </c>
      <c r="AE15">
        <f t="shared" si="0"/>
        <v>931.16750000000002</v>
      </c>
    </row>
    <row r="16" spans="1:31" x14ac:dyDescent="0.2">
      <c r="A16" s="5">
        <v>0.21613832258064516</v>
      </c>
      <c r="B16" s="5">
        <v>2.2559437419354855E-2</v>
      </c>
      <c r="C16" s="5">
        <v>30.899965419354839</v>
      </c>
      <c r="D16" s="3">
        <v>19.91669530064517</v>
      </c>
      <c r="E16">
        <v>18.157604612903224</v>
      </c>
      <c r="F16" s="16">
        <v>7.2536747070967795</v>
      </c>
      <c r="G16">
        <v>194</v>
      </c>
      <c r="H16">
        <v>103.19787073374091</v>
      </c>
      <c r="I16">
        <v>6.2404999999999999</v>
      </c>
      <c r="J16" s="39">
        <v>278.5</v>
      </c>
      <c r="K16" s="39">
        <v>0.439</v>
      </c>
      <c r="L16" s="39">
        <v>0.96399999999999997</v>
      </c>
      <c r="M16">
        <v>0.41049999999999998</v>
      </c>
      <c r="N16">
        <v>0.5169999999999999</v>
      </c>
      <c r="O16">
        <v>7.5499999999999998E-2</v>
      </c>
      <c r="P16">
        <v>3</v>
      </c>
      <c r="Q16">
        <v>1.3169999999999999</v>
      </c>
      <c r="R16">
        <v>2.8919999999999999</v>
      </c>
      <c r="S16">
        <v>1.2315</v>
      </c>
      <c r="T16">
        <v>968.5809999999999</v>
      </c>
      <c r="U16">
        <v>981.89899999999989</v>
      </c>
      <c r="V16">
        <v>152.23124999999999</v>
      </c>
      <c r="W16">
        <v>3</v>
      </c>
      <c r="X16">
        <v>1.3169999999999999</v>
      </c>
      <c r="Y16">
        <v>2.8919999999999999</v>
      </c>
      <c r="Z16">
        <v>1.2315</v>
      </c>
      <c r="AA16">
        <v>41.601749999999996</v>
      </c>
      <c r="AB16">
        <v>59.511750000000006</v>
      </c>
      <c r="AC16">
        <v>25.308250000000001</v>
      </c>
      <c r="AE16">
        <f t="shared" si="0"/>
        <v>926.97924999999987</v>
      </c>
    </row>
    <row r="17" spans="1:31" x14ac:dyDescent="0.2">
      <c r="A17" s="5">
        <v>0.30126193548387092</v>
      </c>
      <c r="B17" s="5">
        <v>0.10160206451612921</v>
      </c>
      <c r="C17" s="5">
        <v>33.898701290322585</v>
      </c>
      <c r="D17" s="3">
        <v>18.095870709677424</v>
      </c>
      <c r="E17">
        <v>28.563820645161289</v>
      </c>
      <c r="F17" s="16">
        <v>11.685115354838711</v>
      </c>
      <c r="G17">
        <v>208</v>
      </c>
      <c r="H17">
        <v>107.99164323525478</v>
      </c>
      <c r="I17">
        <v>6.9050000000000002</v>
      </c>
      <c r="J17" s="39">
        <v>308</v>
      </c>
      <c r="K17" s="39">
        <v>0.442</v>
      </c>
      <c r="L17" s="39">
        <v>0.65850000000000009</v>
      </c>
      <c r="M17">
        <v>0.29300000000000004</v>
      </c>
      <c r="N17">
        <v>0.17050000000000001</v>
      </c>
      <c r="O17">
        <v>4.8000000000000001E-2</v>
      </c>
      <c r="P17">
        <v>3</v>
      </c>
      <c r="Q17">
        <v>1.3260000000000001</v>
      </c>
      <c r="R17">
        <v>1.9755000000000003</v>
      </c>
      <c r="S17">
        <v>0.87900000000000011</v>
      </c>
      <c r="T17">
        <v>1467.0025000000001</v>
      </c>
      <c r="U17">
        <v>1444.44425</v>
      </c>
      <c r="V17">
        <v>187.47650000000002</v>
      </c>
      <c r="W17">
        <v>3</v>
      </c>
      <c r="X17">
        <v>1.3260000000000001</v>
      </c>
      <c r="Y17">
        <v>1.9755000000000003</v>
      </c>
      <c r="Z17">
        <v>0.87900000000000011</v>
      </c>
      <c r="AA17">
        <v>35.301749999999998</v>
      </c>
      <c r="AB17">
        <v>45.627499999999998</v>
      </c>
      <c r="AC17">
        <v>19.98</v>
      </c>
      <c r="AE17">
        <f t="shared" si="0"/>
        <v>1431.70075</v>
      </c>
    </row>
    <row r="18" spans="1:31" x14ac:dyDescent="0.2">
      <c r="A18" s="5">
        <v>0.43121806451612898</v>
      </c>
      <c r="B18" s="5">
        <v>0.33056113548387117</v>
      </c>
      <c r="C18" s="5">
        <v>33.886699677419358</v>
      </c>
      <c r="D18" s="3">
        <v>28.485849722580657</v>
      </c>
      <c r="E18">
        <v>27.689516129032256</v>
      </c>
      <c r="F18" s="16">
        <v>20.097479070967751</v>
      </c>
      <c r="G18">
        <v>229</v>
      </c>
      <c r="H18">
        <v>82.840068777586666</v>
      </c>
      <c r="I18">
        <v>5.7060000000000004</v>
      </c>
      <c r="J18" s="39">
        <v>255</v>
      </c>
      <c r="K18" s="39">
        <v>4.1500000000000002E-2</v>
      </c>
      <c r="L18" s="39">
        <v>0.997</v>
      </c>
      <c r="M18">
        <v>0.10050000000000001</v>
      </c>
      <c r="N18">
        <v>0.2215</v>
      </c>
      <c r="O18">
        <v>7.2499999999999995E-2</v>
      </c>
      <c r="P18">
        <v>3</v>
      </c>
      <c r="Q18">
        <v>0.1245</v>
      </c>
      <c r="R18">
        <v>2.9910000000000001</v>
      </c>
      <c r="S18">
        <v>0.30149999999999999</v>
      </c>
      <c r="T18">
        <v>1015.4617499999998</v>
      </c>
      <c r="U18">
        <v>997.21849999999995</v>
      </c>
      <c r="V18">
        <v>120.23174999999999</v>
      </c>
      <c r="W18">
        <v>3</v>
      </c>
      <c r="X18">
        <v>0.1245</v>
      </c>
      <c r="Y18">
        <v>2.9910000000000001</v>
      </c>
      <c r="Z18">
        <v>0.30149999999999999</v>
      </c>
      <c r="AA18">
        <v>111.47049999999999</v>
      </c>
      <c r="AB18">
        <v>133.67974999999998</v>
      </c>
      <c r="AC18">
        <v>24.686750000000004</v>
      </c>
      <c r="AE18">
        <f t="shared" si="0"/>
        <v>903.99124999999981</v>
      </c>
    </row>
    <row r="19" spans="1:31" x14ac:dyDescent="0.2">
      <c r="A19" s="5">
        <v>0.33670451612903229</v>
      </c>
      <c r="B19" s="5">
        <v>0.16138188387096769</v>
      </c>
      <c r="C19" s="5">
        <v>21.815497741935481</v>
      </c>
      <c r="D19" s="3">
        <v>17.366610258064515</v>
      </c>
      <c r="E19">
        <v>17.771347096774193</v>
      </c>
      <c r="F19" s="16">
        <v>10.585608103225807</v>
      </c>
      <c r="G19">
        <v>278</v>
      </c>
      <c r="H19">
        <v>88.277418141373431</v>
      </c>
      <c r="I19">
        <v>4.9279999999999999</v>
      </c>
      <c r="J19" s="39">
        <v>220.5</v>
      </c>
      <c r="K19" s="39">
        <v>3.7499999999999999E-2</v>
      </c>
      <c r="L19" s="39">
        <v>0.77649999999999997</v>
      </c>
      <c r="M19">
        <v>0.151</v>
      </c>
      <c r="N19">
        <v>0</v>
      </c>
      <c r="O19">
        <v>5.0999999999999997E-2</v>
      </c>
      <c r="P19">
        <v>3</v>
      </c>
      <c r="Q19">
        <v>0.1125</v>
      </c>
      <c r="R19">
        <v>2.3294999999999999</v>
      </c>
      <c r="S19">
        <v>0.45299999999999996</v>
      </c>
      <c r="T19">
        <v>1105.43525</v>
      </c>
      <c r="U19">
        <v>1147.105</v>
      </c>
      <c r="V19">
        <v>128.14150000000001</v>
      </c>
      <c r="W19">
        <v>3</v>
      </c>
      <c r="X19">
        <v>0.1125</v>
      </c>
      <c r="Y19">
        <v>2.3294999999999999</v>
      </c>
      <c r="Z19">
        <v>0.45299999999999996</v>
      </c>
      <c r="AA19">
        <v>127.46650000000001</v>
      </c>
      <c r="AB19">
        <v>152.7175</v>
      </c>
      <c r="AC19">
        <v>23.741500000000002</v>
      </c>
      <c r="AE19">
        <f t="shared" si="0"/>
        <v>977.96875</v>
      </c>
    </row>
    <row r="20" spans="1:31" x14ac:dyDescent="0.2">
      <c r="A20" s="5">
        <v>0.82699354838709682</v>
      </c>
      <c r="B20" s="5">
        <v>0.29370085161290321</v>
      </c>
      <c r="C20" s="5">
        <v>34.945851612903233</v>
      </c>
      <c r="D20">
        <v>17.994532387096775</v>
      </c>
      <c r="E20">
        <v>30.838387096774195</v>
      </c>
      <c r="F20">
        <v>12.066572903225806</v>
      </c>
      <c r="G20">
        <v>290</v>
      </c>
      <c r="H20">
        <v>98.167333363109009</v>
      </c>
      <c r="I20">
        <v>5.7625000000000002</v>
      </c>
      <c r="J20" s="39">
        <v>257.5</v>
      </c>
      <c r="K20" s="39">
        <v>0.52649999999999997</v>
      </c>
      <c r="L20" s="39">
        <v>0.98049999999999993</v>
      </c>
      <c r="M20">
        <v>0.30099999999999999</v>
      </c>
      <c r="N20">
        <v>0.622</v>
      </c>
      <c r="O20">
        <v>7.6499999999999999E-2</v>
      </c>
      <c r="P20">
        <v>3</v>
      </c>
      <c r="Q20">
        <v>1.5794999999999999</v>
      </c>
      <c r="R20">
        <v>2.9414999999999996</v>
      </c>
      <c r="S20">
        <v>0.90300000000000002</v>
      </c>
      <c r="T20">
        <v>1051.1912499999999</v>
      </c>
      <c r="U20">
        <v>1071.1985</v>
      </c>
      <c r="V20">
        <v>144.67775</v>
      </c>
      <c r="W20">
        <v>3</v>
      </c>
      <c r="X20">
        <v>1.5794999999999999</v>
      </c>
      <c r="Y20">
        <v>2.9414999999999996</v>
      </c>
      <c r="Z20">
        <v>0.90300000000000002</v>
      </c>
      <c r="AA20">
        <v>82.466250000000002</v>
      </c>
      <c r="AB20">
        <v>99.992249999999999</v>
      </c>
      <c r="AC20">
        <v>23.60275</v>
      </c>
      <c r="AE20">
        <f t="shared" si="0"/>
        <v>968.72499999999991</v>
      </c>
    </row>
    <row r="21" spans="1:31" x14ac:dyDescent="0.2">
      <c r="A21" s="5">
        <v>1.4121754838709677</v>
      </c>
      <c r="B21" s="5">
        <v>0.33892211612903245</v>
      </c>
      <c r="C21" s="5">
        <v>48.457215483870968</v>
      </c>
      <c r="D21">
        <v>24.621919316129041</v>
      </c>
      <c r="E21">
        <v>44.594615483870967</v>
      </c>
      <c r="F21">
        <v>14.981617316129039</v>
      </c>
      <c r="G21">
        <v>301</v>
      </c>
      <c r="H21">
        <v>97.18359322999703</v>
      </c>
      <c r="I21">
        <v>6.0404999999999998</v>
      </c>
      <c r="J21" s="39">
        <v>269.5</v>
      </c>
      <c r="K21" s="39">
        <v>0.71899999999999997</v>
      </c>
      <c r="L21" s="39">
        <v>1.7464999999999999</v>
      </c>
      <c r="M21">
        <v>0.34850000000000003</v>
      </c>
      <c r="N21">
        <v>0.2</v>
      </c>
      <c r="O21">
        <v>0.11550000000000001</v>
      </c>
      <c r="P21">
        <v>3</v>
      </c>
      <c r="Q21">
        <v>2.157</v>
      </c>
      <c r="R21">
        <v>5.2394999999999996</v>
      </c>
      <c r="S21">
        <v>1.0455000000000001</v>
      </c>
      <c r="T21">
        <v>821.45574999999997</v>
      </c>
      <c r="U21">
        <v>969.30950000000007</v>
      </c>
      <c r="V21">
        <v>133.95124999999999</v>
      </c>
      <c r="W21">
        <v>3</v>
      </c>
      <c r="X21">
        <v>2.157</v>
      </c>
      <c r="Y21">
        <v>5.2394999999999996</v>
      </c>
      <c r="Z21">
        <v>1.0455000000000001</v>
      </c>
      <c r="AA21">
        <v>57.96575</v>
      </c>
      <c r="AB21">
        <v>105.6045</v>
      </c>
      <c r="AC21">
        <v>22.625</v>
      </c>
      <c r="AE21">
        <f t="shared" si="0"/>
        <v>763.49</v>
      </c>
    </row>
    <row r="22" spans="1:31" x14ac:dyDescent="0.2">
      <c r="A22" s="6"/>
      <c r="B22" s="1"/>
      <c r="C22" s="1"/>
      <c r="D22" s="3"/>
      <c r="F22" s="16"/>
    </row>
    <row r="23" spans="1:31" x14ac:dyDescent="0.2">
      <c r="A23" s="6"/>
      <c r="B23" s="1"/>
      <c r="C23" s="1"/>
      <c r="D23" s="3"/>
      <c r="F23" s="16"/>
    </row>
    <row r="24" spans="1:31" x14ac:dyDescent="0.2">
      <c r="A24" s="6"/>
      <c r="B24" s="1"/>
      <c r="C24" s="1"/>
      <c r="D24" s="3"/>
      <c r="F24" s="16"/>
    </row>
    <row r="25" spans="1:31" x14ac:dyDescent="0.2">
      <c r="A25" s="6"/>
      <c r="B25" s="1"/>
      <c r="C25" s="1"/>
      <c r="D25" s="3"/>
      <c r="F25" s="16"/>
    </row>
    <row r="26" spans="1:31" x14ac:dyDescent="0.2">
      <c r="A26" s="6"/>
      <c r="B26" s="1"/>
      <c r="C26" s="1"/>
      <c r="D26" s="3"/>
      <c r="F26" s="16"/>
    </row>
    <row r="27" spans="1:31" x14ac:dyDescent="0.2">
      <c r="A27" s="6"/>
      <c r="B27" s="1"/>
      <c r="C27" s="1"/>
      <c r="D27" s="3"/>
      <c r="F27" s="16"/>
    </row>
    <row r="28" spans="1:31" x14ac:dyDescent="0.2">
      <c r="A28" s="6"/>
      <c r="B28" s="1"/>
      <c r="C28" s="1"/>
      <c r="D28" s="3"/>
      <c r="F28" s="16"/>
    </row>
    <row r="29" spans="1:31" x14ac:dyDescent="0.2">
      <c r="A29" s="6"/>
      <c r="B29" s="1"/>
      <c r="C29" s="1"/>
      <c r="D29" s="3"/>
      <c r="F29" s="16"/>
    </row>
    <row r="30" spans="1:31" x14ac:dyDescent="0.2">
      <c r="A30" s="6"/>
      <c r="B30" s="1"/>
      <c r="C30" s="1"/>
      <c r="D30" s="3"/>
      <c r="F30" s="16"/>
    </row>
    <row r="31" spans="1:31" x14ac:dyDescent="0.2">
      <c r="A31" s="6"/>
      <c r="B31" s="1"/>
      <c r="C31" s="1"/>
      <c r="D31" s="3"/>
      <c r="F31" s="16"/>
    </row>
    <row r="32" spans="1:31" x14ac:dyDescent="0.2">
      <c r="A32" s="6"/>
      <c r="B32" s="1"/>
      <c r="C32" s="1"/>
      <c r="D32" s="3"/>
      <c r="F32" s="16"/>
    </row>
    <row r="33" spans="1:12" x14ac:dyDescent="0.2">
      <c r="A33" s="6"/>
      <c r="B33" s="1"/>
      <c r="C33" s="1"/>
      <c r="D33" s="3"/>
      <c r="F33" s="16"/>
    </row>
    <row r="34" spans="1:12" x14ac:dyDescent="0.2">
      <c r="A34" s="6"/>
      <c r="B34" s="1"/>
      <c r="C34" s="1"/>
      <c r="D34" s="3"/>
      <c r="F34" s="16"/>
    </row>
    <row r="35" spans="1:12" x14ac:dyDescent="0.2">
      <c r="A35" s="6"/>
      <c r="B35" s="1"/>
      <c r="C35" s="1"/>
      <c r="D35" s="3"/>
      <c r="F35" s="16"/>
    </row>
    <row r="36" spans="1:12" x14ac:dyDescent="0.2">
      <c r="A36" s="6"/>
      <c r="B36" s="1"/>
      <c r="C36" s="1"/>
      <c r="D36" s="3"/>
      <c r="F36" s="16"/>
    </row>
    <row r="37" spans="1:12" x14ac:dyDescent="0.2">
      <c r="A37" s="6"/>
      <c r="B37" s="1"/>
      <c r="C37" s="1"/>
      <c r="D37" s="3"/>
      <c r="F37" s="16"/>
    </row>
    <row r="38" spans="1:12" x14ac:dyDescent="0.2">
      <c r="A38" s="6"/>
      <c r="B38" s="1"/>
      <c r="C38" s="1"/>
      <c r="D38" s="3"/>
      <c r="F38" s="16"/>
    </row>
    <row r="39" spans="1:12" x14ac:dyDescent="0.2">
      <c r="A39" s="6"/>
      <c r="B39" s="1"/>
      <c r="C39" s="1"/>
      <c r="D39" s="3"/>
      <c r="F39" s="16"/>
    </row>
    <row r="40" spans="1:12" x14ac:dyDescent="0.2">
      <c r="A40" s="6"/>
      <c r="B40" s="1"/>
      <c r="C40" s="1"/>
      <c r="D40" s="3"/>
      <c r="F40" s="16"/>
    </row>
    <row r="41" spans="1:12" x14ac:dyDescent="0.2">
      <c r="A41" s="6"/>
      <c r="B41" s="1"/>
      <c r="C41" s="1"/>
      <c r="D41" s="3"/>
      <c r="F41" s="16"/>
    </row>
    <row r="42" spans="1:12" x14ac:dyDescent="0.2">
      <c r="A42" s="6"/>
      <c r="B42" s="1"/>
      <c r="C42" s="1"/>
      <c r="D42" s="3"/>
      <c r="F42" s="16"/>
    </row>
    <row r="43" spans="1:12" x14ac:dyDescent="0.2">
      <c r="A43" s="6"/>
      <c r="B43" s="1"/>
      <c r="C43" s="1"/>
      <c r="D43" s="3"/>
      <c r="F43" s="16"/>
      <c r="J43" s="39"/>
      <c r="K43" s="39"/>
      <c r="L43" s="39"/>
    </row>
    <row r="44" spans="1:12" x14ac:dyDescent="0.2">
      <c r="A44" s="6"/>
      <c r="B44" s="1"/>
      <c r="C44" s="1"/>
      <c r="D44" s="3"/>
      <c r="F44" s="16"/>
      <c r="J44" s="39"/>
      <c r="K44" s="39"/>
      <c r="L44" s="39"/>
    </row>
    <row r="45" spans="1:12" x14ac:dyDescent="0.2">
      <c r="A45" s="6"/>
      <c r="B45" s="1"/>
      <c r="C45" s="1"/>
      <c r="D45" s="3"/>
      <c r="F45" s="16"/>
      <c r="J45" s="39"/>
      <c r="K45" s="39"/>
      <c r="L45" s="39"/>
    </row>
    <row r="46" spans="1:12" x14ac:dyDescent="0.2">
      <c r="A46" s="6"/>
      <c r="B46" s="1"/>
      <c r="C46" s="1"/>
      <c r="D46" s="3"/>
      <c r="F46" s="16"/>
      <c r="J46" s="39"/>
      <c r="K46" s="39"/>
      <c r="L46" s="39"/>
    </row>
    <row r="47" spans="1:12" x14ac:dyDescent="0.2">
      <c r="A47" s="6"/>
      <c r="B47" s="1"/>
      <c r="C47" s="1"/>
      <c r="D47" s="3"/>
      <c r="F47" s="16"/>
      <c r="J47" s="39"/>
      <c r="K47" s="39"/>
      <c r="L47" s="39"/>
    </row>
    <row r="48" spans="1:12" x14ac:dyDescent="0.2">
      <c r="A48" s="6"/>
      <c r="B48" s="1"/>
      <c r="C48" s="1"/>
      <c r="D48" s="3"/>
      <c r="F48" s="16"/>
      <c r="J48" s="39"/>
      <c r="K48" s="39"/>
      <c r="L48" s="39"/>
    </row>
    <row r="49" spans="1:12" x14ac:dyDescent="0.2">
      <c r="A49" s="6"/>
      <c r="B49" s="1"/>
      <c r="C49" s="1"/>
      <c r="D49" s="3"/>
      <c r="F49" s="16"/>
      <c r="J49" s="39"/>
      <c r="K49" s="39"/>
      <c r="L49" s="39"/>
    </row>
    <row r="50" spans="1:12" x14ac:dyDescent="0.2">
      <c r="A50" s="6"/>
      <c r="B50" s="1"/>
      <c r="C50" s="1"/>
      <c r="D50" s="3"/>
      <c r="F50" s="16"/>
      <c r="J50" s="39"/>
      <c r="K50" s="39"/>
      <c r="L50" s="39"/>
    </row>
    <row r="51" spans="1:12" x14ac:dyDescent="0.2">
      <c r="A51" s="6"/>
      <c r="B51" s="1"/>
      <c r="C51" s="1"/>
      <c r="D51" s="3"/>
      <c r="F51" s="16"/>
      <c r="J51" s="39"/>
      <c r="K51" s="39"/>
      <c r="L51" s="39"/>
    </row>
    <row r="52" spans="1:12" x14ac:dyDescent="0.2">
      <c r="A52" s="6"/>
      <c r="B52" s="1"/>
      <c r="C52" s="1"/>
      <c r="D52" s="3"/>
      <c r="F52" s="16"/>
      <c r="J52" s="39"/>
      <c r="K52" s="39"/>
      <c r="L52" s="39"/>
    </row>
    <row r="53" spans="1:12" x14ac:dyDescent="0.2">
      <c r="A53" s="6"/>
      <c r="B53" s="1"/>
      <c r="C53" s="1"/>
      <c r="D53" s="3"/>
      <c r="F53" s="16"/>
      <c r="J53" s="39"/>
      <c r="K53" s="39"/>
      <c r="L53" s="39"/>
    </row>
    <row r="54" spans="1:12" x14ac:dyDescent="0.2">
      <c r="A54" s="6"/>
      <c r="B54" s="1"/>
      <c r="C54" s="1"/>
      <c r="D54" s="3"/>
      <c r="F54" s="16"/>
      <c r="J54" s="39"/>
      <c r="K54" s="39"/>
      <c r="L54" s="39"/>
    </row>
    <row r="55" spans="1:12" x14ac:dyDescent="0.2">
      <c r="A55" s="6"/>
      <c r="B55" s="1"/>
      <c r="C55" s="1"/>
      <c r="D55" s="3"/>
      <c r="F55" s="16"/>
      <c r="J55" s="39"/>
      <c r="K55" s="39"/>
      <c r="L55" s="39"/>
    </row>
    <row r="56" spans="1:12" x14ac:dyDescent="0.2">
      <c r="A56" s="6"/>
      <c r="B56" s="1"/>
      <c r="C56" s="1"/>
      <c r="D56" s="3"/>
      <c r="F56" s="16"/>
      <c r="J56" s="39"/>
      <c r="K56" s="39"/>
      <c r="L56" s="39"/>
    </row>
    <row r="57" spans="1:12" x14ac:dyDescent="0.2">
      <c r="A57" s="6"/>
      <c r="B57" s="1"/>
      <c r="C57" s="1"/>
      <c r="D57" s="3"/>
      <c r="F57" s="16"/>
      <c r="J57" s="39"/>
      <c r="K57" s="39"/>
      <c r="L57" s="39"/>
    </row>
    <row r="58" spans="1:12" x14ac:dyDescent="0.2">
      <c r="A58" s="6"/>
      <c r="B58" s="1"/>
      <c r="C58" s="1"/>
      <c r="D58" s="3"/>
      <c r="F58" s="16"/>
      <c r="J58" s="39"/>
      <c r="K58" s="39"/>
      <c r="L58" s="39"/>
    </row>
    <row r="59" spans="1:12" x14ac:dyDescent="0.2">
      <c r="A59" s="6"/>
      <c r="B59" s="1"/>
      <c r="C59" s="1"/>
      <c r="D59" s="3"/>
      <c r="F59" s="16"/>
      <c r="J59" s="39"/>
      <c r="K59" s="39"/>
      <c r="L59" s="39"/>
    </row>
    <row r="60" spans="1:12" x14ac:dyDescent="0.2">
      <c r="A60" s="6"/>
      <c r="B60" s="1"/>
      <c r="C60" s="1"/>
      <c r="D60" s="3"/>
      <c r="F60" s="16"/>
      <c r="J60" s="39"/>
      <c r="K60" s="39"/>
      <c r="L60" s="39"/>
    </row>
    <row r="61" spans="1:12" x14ac:dyDescent="0.2">
      <c r="A61" s="6"/>
      <c r="B61" s="1"/>
      <c r="C61" s="1"/>
      <c r="D61" s="3"/>
      <c r="F61" s="16"/>
      <c r="J61" s="39"/>
      <c r="K61" s="39"/>
      <c r="L61" s="39"/>
    </row>
    <row r="62" spans="1:12" x14ac:dyDescent="0.2">
      <c r="A62" s="6"/>
      <c r="B62" s="1"/>
      <c r="C62" s="1"/>
      <c r="D62" s="3"/>
      <c r="F62" s="16"/>
      <c r="J62" s="39"/>
      <c r="K62" s="39"/>
      <c r="L62" s="39"/>
    </row>
    <row r="63" spans="1:12" x14ac:dyDescent="0.2">
      <c r="A63" s="6"/>
      <c r="B63" s="1"/>
      <c r="C63" s="1"/>
      <c r="D63" s="3"/>
      <c r="F63" s="16"/>
      <c r="J63" s="39"/>
      <c r="K63" s="39"/>
      <c r="L63" s="39"/>
    </row>
    <row r="64" spans="1:12" x14ac:dyDescent="0.2">
      <c r="A64" s="6"/>
      <c r="B64" s="1"/>
      <c r="C64" s="1"/>
      <c r="D64" s="3"/>
      <c r="F64" s="16"/>
      <c r="J64" s="39"/>
      <c r="K64" s="39"/>
      <c r="L64" s="39"/>
    </row>
    <row r="65" spans="1:12" x14ac:dyDescent="0.2">
      <c r="A65" s="6"/>
      <c r="B65" s="1"/>
      <c r="C65" s="1"/>
      <c r="D65" s="3"/>
      <c r="F65" s="16"/>
      <c r="J65" s="39"/>
      <c r="K65" s="39"/>
      <c r="L65" s="39"/>
    </row>
    <row r="66" spans="1:12" x14ac:dyDescent="0.2">
      <c r="A66" s="6"/>
      <c r="B66" s="1"/>
      <c r="C66" s="1"/>
      <c r="D66" s="3"/>
      <c r="F66" s="16"/>
      <c r="J66" s="39"/>
      <c r="K66" s="39"/>
      <c r="L66" s="39"/>
    </row>
    <row r="67" spans="1:12" x14ac:dyDescent="0.2">
      <c r="A67" s="6"/>
      <c r="B67" s="1"/>
      <c r="C67" s="1"/>
      <c r="D67" s="3"/>
      <c r="F67" s="16"/>
      <c r="J67" s="39"/>
      <c r="K67" s="39"/>
      <c r="L67" s="39"/>
    </row>
    <row r="68" spans="1:12" x14ac:dyDescent="0.2">
      <c r="A68" s="6"/>
      <c r="B68" s="1"/>
      <c r="C68" s="1"/>
      <c r="D68" s="3"/>
      <c r="F68" s="16"/>
      <c r="J68" s="39"/>
      <c r="K68" s="39"/>
      <c r="L68" s="39"/>
    </row>
    <row r="69" spans="1:12" x14ac:dyDescent="0.2">
      <c r="A69" s="6"/>
      <c r="B69" s="1"/>
      <c r="C69" s="1"/>
      <c r="D69" s="3"/>
      <c r="F69" s="16"/>
      <c r="J69" s="39"/>
      <c r="K69" s="39"/>
      <c r="L69" s="39"/>
    </row>
    <row r="70" spans="1:12" x14ac:dyDescent="0.2">
      <c r="A70" s="6"/>
      <c r="B70" s="1"/>
      <c r="C70" s="1"/>
      <c r="D70" s="3"/>
      <c r="F70" s="16"/>
      <c r="J70" s="39"/>
      <c r="K70" s="39"/>
      <c r="L70" s="39"/>
    </row>
    <row r="71" spans="1:12" x14ac:dyDescent="0.2">
      <c r="A71" s="6"/>
      <c r="B71" s="1"/>
      <c r="C71" s="1"/>
      <c r="D71" s="3"/>
      <c r="F71" s="16"/>
      <c r="J71" s="39"/>
      <c r="K71" s="39"/>
      <c r="L71" s="39"/>
    </row>
    <row r="72" spans="1:12" x14ac:dyDescent="0.2">
      <c r="A72" s="6"/>
      <c r="B72" s="1"/>
      <c r="C72" s="1"/>
      <c r="D72" s="3"/>
      <c r="F72" s="16"/>
      <c r="J72" s="39"/>
      <c r="K72" s="39"/>
      <c r="L72" s="39"/>
    </row>
    <row r="73" spans="1:12" x14ac:dyDescent="0.2">
      <c r="A73" s="6"/>
      <c r="B73" s="1"/>
      <c r="C73" s="1"/>
      <c r="D73" s="3"/>
      <c r="F73" s="16"/>
      <c r="J73" s="39"/>
      <c r="K73" s="39"/>
      <c r="L73" s="39"/>
    </row>
    <row r="74" spans="1:12" x14ac:dyDescent="0.2">
      <c r="A74" s="6"/>
      <c r="B74" s="1"/>
      <c r="C74" s="1"/>
      <c r="D74" s="3"/>
      <c r="F74" s="16"/>
      <c r="J74" s="39"/>
      <c r="K74" s="39"/>
      <c r="L74" s="39"/>
    </row>
    <row r="75" spans="1:12" x14ac:dyDescent="0.2">
      <c r="A75" s="6"/>
      <c r="B75" s="1"/>
      <c r="C75" s="1"/>
      <c r="D75" s="3"/>
      <c r="F75" s="16"/>
      <c r="J75" s="39"/>
      <c r="K75" s="39"/>
      <c r="L75" s="39"/>
    </row>
    <row r="76" spans="1:12" x14ac:dyDescent="0.2">
      <c r="A76" s="6"/>
      <c r="B76" s="1"/>
      <c r="C76" s="1"/>
      <c r="D76" s="3"/>
      <c r="F76" s="16"/>
      <c r="J76" s="39"/>
      <c r="K76" s="39"/>
      <c r="L76" s="39"/>
    </row>
    <row r="77" spans="1:12" x14ac:dyDescent="0.2">
      <c r="A77" s="6"/>
      <c r="B77" s="1"/>
      <c r="C77" s="1"/>
      <c r="D77" s="3"/>
      <c r="F77" s="16"/>
      <c r="J77" s="39"/>
      <c r="K77" s="39"/>
      <c r="L77" s="39"/>
    </row>
    <row r="78" spans="1:12" x14ac:dyDescent="0.2">
      <c r="A78" s="6"/>
      <c r="B78" s="1"/>
      <c r="C78" s="1"/>
      <c r="D78" s="3"/>
      <c r="F78" s="16"/>
      <c r="J78" s="39"/>
      <c r="K78" s="39"/>
      <c r="L78" s="39"/>
    </row>
    <row r="79" spans="1:12" x14ac:dyDescent="0.2">
      <c r="A79" s="6"/>
      <c r="B79" s="1"/>
      <c r="C79" s="1"/>
      <c r="D79" s="3"/>
      <c r="F79" s="16"/>
      <c r="J79" s="39"/>
      <c r="K79" s="39"/>
      <c r="L79" s="39"/>
    </row>
    <row r="80" spans="1:12" x14ac:dyDescent="0.2">
      <c r="A80" s="6"/>
      <c r="B80" s="1"/>
      <c r="C80" s="1"/>
      <c r="D80" s="3"/>
      <c r="F80" s="16"/>
      <c r="J80" s="39"/>
      <c r="K80" s="39"/>
      <c r="L80" s="39"/>
    </row>
    <row r="81" spans="1:12" x14ac:dyDescent="0.2">
      <c r="A81" s="6"/>
      <c r="B81" s="1"/>
      <c r="C81" s="1"/>
      <c r="D81" s="3"/>
      <c r="F81" s="16"/>
      <c r="J81" s="39"/>
      <c r="K81" s="39"/>
      <c r="L81" s="39"/>
    </row>
    <row r="82" spans="1:12" x14ac:dyDescent="0.2">
      <c r="A82" s="6"/>
      <c r="B82" s="1"/>
      <c r="C82" s="1"/>
      <c r="D82" s="3"/>
      <c r="F82" s="16"/>
      <c r="J82" s="39"/>
      <c r="K82" s="39"/>
      <c r="L82" s="39"/>
    </row>
    <row r="83" spans="1:12" x14ac:dyDescent="0.2">
      <c r="A83" s="6"/>
      <c r="B83" s="1"/>
      <c r="C83" s="1"/>
      <c r="D83" s="3"/>
      <c r="F83" s="16"/>
      <c r="J83" s="39"/>
      <c r="K83" s="39"/>
      <c r="L83" s="39"/>
    </row>
    <row r="84" spans="1:12" x14ac:dyDescent="0.2">
      <c r="A84" s="6"/>
      <c r="B84" s="1"/>
      <c r="C84" s="1"/>
      <c r="D84" s="3"/>
      <c r="F84" s="16"/>
      <c r="J84" s="39"/>
      <c r="K84" s="39"/>
      <c r="L84" s="39"/>
    </row>
    <row r="85" spans="1:12" x14ac:dyDescent="0.2">
      <c r="A85" s="6"/>
      <c r="B85" s="1"/>
      <c r="C85" s="1"/>
      <c r="D85" s="3"/>
      <c r="F85" s="16"/>
      <c r="J85" s="39"/>
      <c r="K85" s="39"/>
      <c r="L85" s="39"/>
    </row>
    <row r="86" spans="1:12" x14ac:dyDescent="0.2">
      <c r="A86" s="6"/>
      <c r="B86" s="1"/>
      <c r="C86" s="1"/>
      <c r="D86" s="3"/>
      <c r="F86" s="16"/>
      <c r="J86" s="39"/>
      <c r="K86" s="39"/>
      <c r="L86" s="39"/>
    </row>
    <row r="87" spans="1:12" x14ac:dyDescent="0.2">
      <c r="A87" s="6"/>
      <c r="B87" s="1"/>
      <c r="C87" s="1"/>
      <c r="D87" s="3"/>
      <c r="F87" s="16"/>
      <c r="J87" s="39"/>
      <c r="K87" s="39"/>
      <c r="L87" s="39"/>
    </row>
    <row r="88" spans="1:12" x14ac:dyDescent="0.2">
      <c r="A88" s="6"/>
      <c r="B88" s="1"/>
      <c r="C88" s="1"/>
      <c r="D88" s="3"/>
      <c r="F88" s="16"/>
      <c r="J88" s="39"/>
      <c r="K88" s="39"/>
      <c r="L88" s="39"/>
    </row>
    <row r="89" spans="1:12" x14ac:dyDescent="0.2">
      <c r="A89" s="6"/>
      <c r="B89" s="1"/>
      <c r="C89" s="1"/>
      <c r="D89" s="3"/>
      <c r="F89" s="16"/>
      <c r="J89" s="39"/>
      <c r="K89" s="39"/>
      <c r="L89" s="39"/>
    </row>
    <row r="90" spans="1:12" x14ac:dyDescent="0.2">
      <c r="A90" s="6"/>
      <c r="B90" s="1"/>
      <c r="C90" s="1"/>
      <c r="D90" s="3"/>
      <c r="F90" s="16"/>
      <c r="J90" s="39"/>
      <c r="K90" s="39"/>
      <c r="L90" s="39"/>
    </row>
    <row r="91" spans="1:12" x14ac:dyDescent="0.2">
      <c r="A91" s="6"/>
      <c r="B91" s="1"/>
      <c r="C91" s="1"/>
      <c r="D91" s="3"/>
      <c r="F91" s="16"/>
      <c r="J91" s="39"/>
      <c r="K91" s="39"/>
      <c r="L91" s="39"/>
    </row>
    <row r="92" spans="1:12" x14ac:dyDescent="0.2">
      <c r="A92" s="6"/>
      <c r="B92" s="1"/>
      <c r="C92" s="1"/>
      <c r="D92" s="3"/>
      <c r="F92" s="16"/>
      <c r="J92" s="39"/>
      <c r="K92" s="39"/>
      <c r="L92" s="39"/>
    </row>
    <row r="93" spans="1:12" x14ac:dyDescent="0.2">
      <c r="A93" s="6"/>
      <c r="B93" s="1"/>
      <c r="C93" s="1"/>
      <c r="D93" s="3"/>
      <c r="F93" s="16"/>
      <c r="J93" s="39"/>
      <c r="K93" s="39"/>
      <c r="L93" s="39"/>
    </row>
    <row r="94" spans="1:12" x14ac:dyDescent="0.2">
      <c r="A94" s="6"/>
      <c r="B94" s="1"/>
      <c r="C94" s="1"/>
      <c r="D94" s="3"/>
      <c r="F94" s="16"/>
      <c r="J94" s="39"/>
      <c r="K94" s="39"/>
      <c r="L94" s="39"/>
    </row>
    <row r="95" spans="1:12" x14ac:dyDescent="0.2">
      <c r="A95" s="6"/>
      <c r="B95" s="1"/>
      <c r="C95" s="1"/>
      <c r="D95" s="3"/>
      <c r="F95" s="16"/>
      <c r="J95" s="39"/>
      <c r="K95" s="39"/>
      <c r="L95" s="39"/>
    </row>
    <row r="96" spans="1:12" x14ac:dyDescent="0.2">
      <c r="A96" s="6"/>
      <c r="B96" s="1"/>
      <c r="C96" s="1"/>
      <c r="D96" s="3"/>
      <c r="F96" s="16"/>
      <c r="J96" s="39"/>
      <c r="K96" s="39"/>
      <c r="L96" s="39"/>
    </row>
    <row r="97" spans="1:12" x14ac:dyDescent="0.2">
      <c r="A97" s="6"/>
      <c r="B97" s="1"/>
      <c r="C97" s="1"/>
      <c r="D97" s="3"/>
      <c r="F97" s="16"/>
      <c r="J97" s="39"/>
      <c r="K97" s="39"/>
      <c r="L97" s="39"/>
    </row>
    <row r="98" spans="1:12" x14ac:dyDescent="0.2">
      <c r="A98" s="6"/>
      <c r="B98" s="1"/>
      <c r="C98" s="1"/>
      <c r="D98" s="3"/>
      <c r="F98" s="16"/>
      <c r="J98" s="39"/>
      <c r="K98" s="39"/>
      <c r="L98" s="39"/>
    </row>
    <row r="99" spans="1:12" x14ac:dyDescent="0.2">
      <c r="A99" s="6"/>
      <c r="B99" s="1"/>
      <c r="C99" s="1"/>
      <c r="D99" s="3"/>
      <c r="F99" s="16"/>
      <c r="J99" s="39"/>
      <c r="K99" s="39"/>
      <c r="L99" s="39"/>
    </row>
    <row r="100" spans="1:12" x14ac:dyDescent="0.2">
      <c r="A100" s="6"/>
      <c r="B100" s="1"/>
      <c r="C100" s="1"/>
      <c r="D100" s="3"/>
      <c r="F100" s="16"/>
      <c r="J100" s="39"/>
      <c r="K100" s="39"/>
      <c r="L100" s="39"/>
    </row>
    <row r="101" spans="1:12" x14ac:dyDescent="0.2">
      <c r="A101" s="6"/>
      <c r="B101" s="1"/>
      <c r="C101" s="1"/>
      <c r="D101" s="3"/>
      <c r="F101" s="16"/>
      <c r="J101" s="39"/>
      <c r="K101" s="39"/>
      <c r="L101" s="39"/>
    </row>
    <row r="102" spans="1:12" x14ac:dyDescent="0.2">
      <c r="A102" s="6"/>
      <c r="B102" s="1"/>
      <c r="C102" s="1"/>
      <c r="D102" s="3"/>
      <c r="F102" s="16"/>
      <c r="J102" s="39"/>
      <c r="K102" s="39"/>
      <c r="L102" s="39"/>
    </row>
    <row r="103" spans="1:12" x14ac:dyDescent="0.2">
      <c r="A103" s="6"/>
      <c r="B103" s="1"/>
      <c r="C103" s="1"/>
      <c r="D103" s="3"/>
      <c r="F103" s="16"/>
      <c r="J103" s="39"/>
      <c r="K103" s="39"/>
      <c r="L103" s="39"/>
    </row>
    <row r="104" spans="1:12" x14ac:dyDescent="0.2">
      <c r="A104" s="6"/>
      <c r="B104" s="1"/>
      <c r="C104" s="1"/>
      <c r="D104" s="3"/>
      <c r="F104" s="16"/>
      <c r="J104" s="39"/>
      <c r="K104" s="39"/>
      <c r="L104" s="39"/>
    </row>
    <row r="105" spans="1:12" x14ac:dyDescent="0.2">
      <c r="A105" s="6"/>
      <c r="B105" s="1"/>
      <c r="C105" s="1"/>
      <c r="D105" s="3"/>
      <c r="F105" s="16"/>
      <c r="J105" s="39"/>
      <c r="K105" s="39"/>
      <c r="L105" s="39"/>
    </row>
    <row r="106" spans="1:12" x14ac:dyDescent="0.2">
      <c r="A106" s="6"/>
      <c r="B106" s="1"/>
      <c r="C106" s="1"/>
      <c r="D106" s="3"/>
      <c r="F106" s="16"/>
      <c r="J106" s="39"/>
      <c r="K106" s="39"/>
      <c r="L106" s="39"/>
    </row>
    <row r="107" spans="1:12" x14ac:dyDescent="0.2">
      <c r="A107" s="6"/>
      <c r="B107" s="1"/>
      <c r="C107" s="1"/>
      <c r="D107" s="3"/>
      <c r="F107" s="16"/>
      <c r="J107" s="39"/>
      <c r="K107" s="39"/>
      <c r="L107" s="39"/>
    </row>
    <row r="108" spans="1:12" x14ac:dyDescent="0.2">
      <c r="A108" s="6"/>
      <c r="B108" s="1"/>
      <c r="C108" s="1"/>
      <c r="D108" s="3"/>
      <c r="F108" s="16"/>
      <c r="J108" s="39"/>
      <c r="K108" s="39"/>
      <c r="L108" s="39"/>
    </row>
    <row r="109" spans="1:12" x14ac:dyDescent="0.2">
      <c r="A109" s="6"/>
      <c r="B109" s="1"/>
      <c r="C109" s="1"/>
      <c r="D109" s="3"/>
      <c r="F109" s="16"/>
      <c r="J109" s="39"/>
      <c r="K109" s="39"/>
      <c r="L109" s="39"/>
    </row>
    <row r="110" spans="1:12" x14ac:dyDescent="0.2">
      <c r="A110" s="6"/>
      <c r="B110" s="1"/>
      <c r="C110" s="1"/>
      <c r="D110" s="3"/>
      <c r="F110" s="16"/>
      <c r="J110" s="39"/>
      <c r="K110" s="39"/>
      <c r="L110" s="39"/>
    </row>
    <row r="111" spans="1:12" x14ac:dyDescent="0.2">
      <c r="A111" s="6"/>
      <c r="B111" s="1"/>
      <c r="C111" s="1"/>
      <c r="D111" s="3"/>
      <c r="F111" s="16"/>
      <c r="J111" s="39"/>
      <c r="K111" s="39"/>
      <c r="L111" s="39"/>
    </row>
    <row r="112" spans="1:12" x14ac:dyDescent="0.2">
      <c r="A112" s="6"/>
      <c r="B112" s="1"/>
      <c r="C112" s="1"/>
      <c r="D112" s="3"/>
      <c r="F112" s="16"/>
      <c r="J112" s="39"/>
      <c r="K112" s="39"/>
      <c r="L112" s="39"/>
    </row>
    <row r="113" spans="1:12" x14ac:dyDescent="0.2">
      <c r="A113" s="6"/>
      <c r="B113" s="1"/>
      <c r="C113" s="1"/>
      <c r="D113" s="3"/>
      <c r="F113" s="16"/>
      <c r="J113" s="39"/>
      <c r="K113" s="39"/>
      <c r="L113" s="39"/>
    </row>
    <row r="114" spans="1:12" x14ac:dyDescent="0.2">
      <c r="A114" s="6"/>
      <c r="B114" s="1"/>
      <c r="C114" s="1"/>
      <c r="D114" s="3"/>
      <c r="F114" s="16"/>
      <c r="J114" s="39"/>
      <c r="K114" s="39"/>
      <c r="L114" s="39"/>
    </row>
    <row r="115" spans="1:12" x14ac:dyDescent="0.2">
      <c r="A115" s="6"/>
      <c r="B115" s="1"/>
      <c r="C115" s="1"/>
      <c r="D115" s="3"/>
      <c r="F115" s="16"/>
      <c r="J115" s="39"/>
      <c r="K115" s="39"/>
      <c r="L115" s="39"/>
    </row>
    <row r="116" spans="1:12" x14ac:dyDescent="0.2">
      <c r="A116" s="6"/>
      <c r="B116" s="1"/>
      <c r="C116" s="1"/>
      <c r="D116" s="3"/>
      <c r="F116" s="16"/>
      <c r="J116" s="39"/>
      <c r="K116" s="39"/>
      <c r="L116" s="39"/>
    </row>
    <row r="117" spans="1:12" x14ac:dyDescent="0.2">
      <c r="A117" s="6"/>
      <c r="B117" s="1"/>
      <c r="C117" s="1"/>
      <c r="D117" s="3"/>
      <c r="F117" s="16"/>
      <c r="J117" s="39"/>
      <c r="K117" s="39"/>
      <c r="L117" s="39"/>
    </row>
    <row r="118" spans="1:12" x14ac:dyDescent="0.2">
      <c r="A118" s="6"/>
      <c r="B118" s="1"/>
      <c r="C118" s="1"/>
      <c r="D118" s="3"/>
      <c r="F118" s="16"/>
      <c r="J118" s="39"/>
      <c r="K118" s="39"/>
      <c r="L118" s="39"/>
    </row>
    <row r="119" spans="1:12" x14ac:dyDescent="0.2">
      <c r="A119" s="6"/>
      <c r="B119" s="1"/>
      <c r="C119" s="1"/>
      <c r="D119" s="3"/>
      <c r="F119" s="16"/>
      <c r="J119" s="39"/>
      <c r="K119" s="39"/>
      <c r="L119" s="39"/>
    </row>
    <row r="120" spans="1:12" x14ac:dyDescent="0.2">
      <c r="A120" s="6"/>
      <c r="B120" s="1"/>
      <c r="C120" s="1"/>
      <c r="D120" s="3"/>
      <c r="F120" s="16"/>
      <c r="J120" s="39"/>
      <c r="K120" s="39"/>
      <c r="L120" s="39"/>
    </row>
    <row r="121" spans="1:12" x14ac:dyDescent="0.2">
      <c r="A121" s="6"/>
      <c r="B121" s="1"/>
      <c r="C121" s="1"/>
      <c r="D121" s="3"/>
      <c r="F121" s="16"/>
      <c r="J121" s="39"/>
      <c r="K121" s="39"/>
      <c r="L121" s="39"/>
    </row>
    <row r="122" spans="1:12" x14ac:dyDescent="0.2">
      <c r="A122" s="6"/>
      <c r="B122" s="1"/>
      <c r="C122" s="1"/>
      <c r="D122" s="3"/>
      <c r="F122" s="16"/>
      <c r="J122" s="39"/>
      <c r="K122" s="39"/>
      <c r="L122" s="39"/>
    </row>
    <row r="123" spans="1:12" x14ac:dyDescent="0.2">
      <c r="A123" s="6"/>
      <c r="B123" s="1"/>
      <c r="C123" s="1"/>
      <c r="D123" s="3"/>
      <c r="F123" s="16"/>
      <c r="J123" s="39"/>
      <c r="K123" s="39"/>
      <c r="L123" s="39"/>
    </row>
    <row r="124" spans="1:12" x14ac:dyDescent="0.2">
      <c r="A124" s="6"/>
      <c r="B124" s="1"/>
      <c r="C124" s="1"/>
      <c r="D124" s="3"/>
      <c r="F124" s="16"/>
      <c r="J124" s="39"/>
      <c r="K124" s="39"/>
      <c r="L124" s="39"/>
    </row>
    <row r="125" spans="1:12" x14ac:dyDescent="0.2">
      <c r="A125" s="6"/>
      <c r="B125" s="1"/>
      <c r="C125" s="1"/>
      <c r="D125" s="3"/>
      <c r="F125" s="16"/>
      <c r="J125" s="39"/>
      <c r="K125" s="39"/>
      <c r="L125" s="39"/>
    </row>
    <row r="126" spans="1:12" x14ac:dyDescent="0.2">
      <c r="A126" s="6"/>
      <c r="B126" s="1"/>
      <c r="C126" s="1"/>
      <c r="D126" s="3"/>
      <c r="F126" s="16"/>
      <c r="J126" s="39"/>
      <c r="K126" s="39"/>
      <c r="L126" s="39"/>
    </row>
    <row r="127" spans="1:12" x14ac:dyDescent="0.2">
      <c r="A127" s="6"/>
      <c r="B127" s="1"/>
      <c r="C127" s="1"/>
      <c r="D127" s="3"/>
      <c r="F127" s="16"/>
      <c r="J127" s="39"/>
      <c r="K127" s="39"/>
      <c r="L127" s="39"/>
    </row>
    <row r="128" spans="1:12" x14ac:dyDescent="0.2">
      <c r="A128" s="6"/>
      <c r="B128" s="1"/>
      <c r="C128" s="1"/>
      <c r="D128" s="3"/>
      <c r="F128" s="16"/>
      <c r="J128" s="39"/>
      <c r="K128" s="39"/>
      <c r="L128" s="39"/>
    </row>
    <row r="129" spans="1:12" x14ac:dyDescent="0.2">
      <c r="A129" s="6"/>
      <c r="B129" s="1"/>
      <c r="C129" s="1"/>
      <c r="D129" s="3"/>
      <c r="F129" s="16"/>
      <c r="J129" s="39"/>
      <c r="K129" s="39"/>
      <c r="L129" s="39"/>
    </row>
    <row r="130" spans="1:12" x14ac:dyDescent="0.2">
      <c r="A130" s="6"/>
      <c r="B130" s="1"/>
      <c r="C130" s="1"/>
      <c r="D130" s="3"/>
      <c r="F130" s="16"/>
      <c r="J130" s="39"/>
      <c r="K130" s="39"/>
      <c r="L130" s="39"/>
    </row>
    <row r="131" spans="1:12" x14ac:dyDescent="0.2">
      <c r="A131" s="6"/>
      <c r="B131" s="1"/>
      <c r="C131" s="1"/>
      <c r="D131" s="3"/>
      <c r="F131" s="16"/>
      <c r="J131" s="39"/>
      <c r="K131" s="39"/>
      <c r="L131" s="39"/>
    </row>
    <row r="132" spans="1:12" x14ac:dyDescent="0.2">
      <c r="A132" s="6"/>
      <c r="B132" s="1"/>
      <c r="C132" s="1"/>
      <c r="D132" s="3"/>
      <c r="F132" s="16"/>
      <c r="J132" s="39"/>
      <c r="K132" s="39"/>
      <c r="L132" s="39"/>
    </row>
    <row r="133" spans="1:12" x14ac:dyDescent="0.2">
      <c r="A133" s="6"/>
      <c r="B133" s="1"/>
      <c r="C133" s="1"/>
      <c r="D133" s="3"/>
      <c r="F133" s="16"/>
      <c r="J133" s="39"/>
      <c r="K133" s="39"/>
      <c r="L133" s="39"/>
    </row>
    <row r="134" spans="1:12" x14ac:dyDescent="0.2">
      <c r="A134" s="6"/>
      <c r="B134" s="1"/>
      <c r="C134" s="1"/>
      <c r="D134" s="3"/>
      <c r="F134" s="16"/>
      <c r="J134" s="39"/>
      <c r="K134" s="39"/>
      <c r="L134" s="39"/>
    </row>
    <row r="135" spans="1:12" x14ac:dyDescent="0.2">
      <c r="A135" s="6"/>
      <c r="B135" s="1"/>
      <c r="C135" s="1"/>
      <c r="D135" s="3"/>
      <c r="F135" s="16"/>
      <c r="J135" s="39"/>
      <c r="K135" s="39"/>
      <c r="L135" s="39"/>
    </row>
    <row r="136" spans="1:12" x14ac:dyDescent="0.2">
      <c r="A136" s="6"/>
      <c r="B136" s="1"/>
      <c r="C136" s="1"/>
      <c r="D136" s="3"/>
      <c r="F136" s="16"/>
      <c r="J136" s="39"/>
      <c r="K136" s="39"/>
      <c r="L136" s="39"/>
    </row>
    <row r="137" spans="1:12" x14ac:dyDescent="0.2">
      <c r="A137" s="6"/>
      <c r="B137" s="1"/>
      <c r="C137" s="1"/>
      <c r="D137" s="3"/>
      <c r="F137" s="16"/>
      <c r="J137" s="39"/>
      <c r="K137" s="39"/>
      <c r="L137" s="39"/>
    </row>
    <row r="138" spans="1:12" x14ac:dyDescent="0.2">
      <c r="A138" s="6"/>
      <c r="B138" s="1"/>
      <c r="C138" s="1"/>
      <c r="D138" s="3"/>
      <c r="F138" s="16"/>
      <c r="J138" s="39"/>
      <c r="K138" s="39"/>
      <c r="L138" s="39"/>
    </row>
    <row r="139" spans="1:12" x14ac:dyDescent="0.2">
      <c r="A139" s="6"/>
      <c r="B139" s="1"/>
      <c r="C139" s="1"/>
      <c r="D139" s="3"/>
      <c r="F139" s="16"/>
      <c r="J139" s="39"/>
      <c r="K139" s="39"/>
      <c r="L139" s="39"/>
    </row>
    <row r="140" spans="1:12" x14ac:dyDescent="0.2">
      <c r="A140" s="6"/>
      <c r="B140" s="1"/>
      <c r="C140" s="1"/>
      <c r="D140" s="3"/>
      <c r="F140" s="16"/>
      <c r="J140" s="39"/>
      <c r="K140" s="39"/>
      <c r="L140" s="39"/>
    </row>
    <row r="141" spans="1:12" x14ac:dyDescent="0.2">
      <c r="A141" s="6"/>
      <c r="B141" s="1"/>
      <c r="C141" s="1"/>
      <c r="D141" s="3"/>
      <c r="F141" s="16"/>
      <c r="J141" s="39"/>
      <c r="K141" s="39"/>
      <c r="L141" s="39"/>
    </row>
    <row r="142" spans="1:12" x14ac:dyDescent="0.2">
      <c r="A142" s="6"/>
      <c r="B142" s="1"/>
      <c r="C142" s="1"/>
      <c r="D142" s="3"/>
      <c r="F142" s="16"/>
      <c r="J142" s="39"/>
      <c r="K142" s="39"/>
      <c r="L142" s="39"/>
    </row>
    <row r="143" spans="1:12" x14ac:dyDescent="0.2">
      <c r="A143" s="6"/>
      <c r="B143" s="1"/>
      <c r="C143" s="1"/>
      <c r="D143" s="3"/>
      <c r="F143" s="16"/>
      <c r="J143" s="39"/>
      <c r="K143" s="39"/>
      <c r="L143" s="39"/>
    </row>
    <row r="144" spans="1:12" x14ac:dyDescent="0.2">
      <c r="J144" s="39"/>
      <c r="K144" s="39"/>
      <c r="L144" s="39"/>
    </row>
    <row r="145" spans="10:12" x14ac:dyDescent="0.2">
      <c r="J145" s="39"/>
      <c r="K145" s="39"/>
      <c r="L145" s="39"/>
    </row>
    <row r="146" spans="10:12" x14ac:dyDescent="0.2">
      <c r="J146" s="39"/>
      <c r="K146" s="39"/>
      <c r="L146" s="39"/>
    </row>
    <row r="147" spans="10:12" x14ac:dyDescent="0.2">
      <c r="J147" s="39"/>
      <c r="K147" s="39"/>
      <c r="L147" s="39"/>
    </row>
    <row r="148" spans="10:12" x14ac:dyDescent="0.2">
      <c r="J148" s="39"/>
      <c r="K148" s="39"/>
      <c r="L148" s="39"/>
    </row>
    <row r="149" spans="10:12" x14ac:dyDescent="0.2">
      <c r="J149" s="39"/>
      <c r="K149" s="39"/>
      <c r="L149" s="39"/>
    </row>
    <row r="150" spans="10:12" x14ac:dyDescent="0.2">
      <c r="J150" s="39"/>
      <c r="K150" s="39"/>
      <c r="L150" s="39"/>
    </row>
    <row r="151" spans="10:12" x14ac:dyDescent="0.2">
      <c r="J151" s="39"/>
      <c r="K151" s="39"/>
      <c r="L151" s="39"/>
    </row>
    <row r="152" spans="10:12" x14ac:dyDescent="0.2">
      <c r="J152" s="39"/>
      <c r="K152" s="39"/>
      <c r="L152" s="39"/>
    </row>
    <row r="153" spans="10:12" x14ac:dyDescent="0.2">
      <c r="J153" s="39"/>
      <c r="K153" s="39"/>
      <c r="L153" s="39"/>
    </row>
    <row r="154" spans="10:12" x14ac:dyDescent="0.2">
      <c r="J154" s="39"/>
      <c r="K154" s="39"/>
      <c r="L154" s="39"/>
    </row>
    <row r="155" spans="10:12" x14ac:dyDescent="0.2">
      <c r="J155" s="39"/>
      <c r="K155" s="39"/>
      <c r="L155" s="39"/>
    </row>
    <row r="156" spans="10:12" x14ac:dyDescent="0.2">
      <c r="J156" s="39"/>
      <c r="K156" s="39"/>
      <c r="L156" s="39"/>
    </row>
    <row r="157" spans="10:12" x14ac:dyDescent="0.2">
      <c r="J157" s="39"/>
      <c r="K157" s="39"/>
      <c r="L157" s="39"/>
    </row>
    <row r="158" spans="10:12" ht="13.5" thickBot="1" x14ac:dyDescent="0.25">
      <c r="J158" s="40"/>
      <c r="K158" s="40"/>
      <c r="L158" s="40"/>
    </row>
  </sheetData>
  <phoneticPr fontId="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3"/>
  <sheetViews>
    <sheetView workbookViewId="0">
      <selection activeCell="L15" sqref="L15"/>
    </sheetView>
  </sheetViews>
  <sheetFormatPr defaultRowHeight="12.75" x14ac:dyDescent="0.2"/>
  <cols>
    <col min="1" max="1" width="9.7109375" style="6" bestFit="1" customWidth="1"/>
    <col min="2" max="2" width="9.7109375" style="2" customWidth="1"/>
    <col min="3" max="3" width="15.28515625" style="1" customWidth="1"/>
    <col min="4" max="4" width="9.28515625" style="3" customWidth="1"/>
    <col min="6" max="6" width="9.28515625" style="16" customWidth="1"/>
    <col min="7" max="7" width="9.28515625" style="19" customWidth="1"/>
    <col min="8" max="10" width="9.28515625" style="16" customWidth="1"/>
    <col min="11" max="11" width="9.140625" style="3"/>
    <col min="12" max="12" width="10.5703125" style="24" customWidth="1"/>
    <col min="13" max="13" width="11.5703125" style="24" customWidth="1"/>
    <col min="14" max="14" width="10.85546875" style="22" customWidth="1"/>
    <col min="15" max="15" width="11" style="26" customWidth="1"/>
    <col min="16" max="16" width="10.85546875" style="16" customWidth="1"/>
    <col min="17" max="17" width="9.28515625" style="16" customWidth="1"/>
    <col min="18" max="18" width="9.140625" style="13"/>
    <col min="19" max="19" width="11.5703125" style="13" customWidth="1"/>
    <col min="20" max="20" width="9.140625" style="13"/>
    <col min="21" max="21" width="9.28515625" style="3" customWidth="1"/>
  </cols>
  <sheetData>
    <row r="1" spans="1:21" x14ac:dyDescent="0.2">
      <c r="A1" s="70" t="s">
        <v>147</v>
      </c>
      <c r="B1" s="70" t="s">
        <v>148</v>
      </c>
      <c r="C1" s="70" t="s">
        <v>149</v>
      </c>
      <c r="D1" s="70" t="s">
        <v>150</v>
      </c>
      <c r="E1" s="70" t="s">
        <v>151</v>
      </c>
      <c r="F1" s="70" t="s">
        <v>152</v>
      </c>
      <c r="G1" s="70" t="s">
        <v>153</v>
      </c>
      <c r="H1" s="19" t="s">
        <v>154</v>
      </c>
      <c r="I1" s="70" t="s">
        <v>155</v>
      </c>
      <c r="J1" s="19" t="s">
        <v>156</v>
      </c>
      <c r="K1" s="70" t="s">
        <v>157</v>
      </c>
      <c r="L1" s="19" t="s">
        <v>158</v>
      </c>
      <c r="M1" s="71" t="s">
        <v>159</v>
      </c>
      <c r="N1" s="72" t="s">
        <v>160</v>
      </c>
      <c r="O1" s="71" t="s">
        <v>161</v>
      </c>
      <c r="P1" s="72" t="s">
        <v>162</v>
      </c>
      <c r="Q1" s="72" t="s">
        <v>163</v>
      </c>
      <c r="R1" s="51" t="s">
        <v>164</v>
      </c>
      <c r="S1" s="51" t="s">
        <v>165</v>
      </c>
      <c r="T1" s="51" t="s">
        <v>166</v>
      </c>
      <c r="U1" s="51" t="s">
        <v>167</v>
      </c>
    </row>
    <row r="2" spans="1:21" x14ac:dyDescent="0.2">
      <c r="A2" s="35">
        <v>38402</v>
      </c>
      <c r="B2" s="2" t="s">
        <v>67</v>
      </c>
      <c r="C2" s="4" t="s">
        <v>68</v>
      </c>
      <c r="D2" s="3">
        <v>272610</v>
      </c>
      <c r="E2">
        <v>1</v>
      </c>
      <c r="F2" s="16">
        <v>0.35637015503875979</v>
      </c>
      <c r="G2" s="13">
        <v>0.2252921511627905</v>
      </c>
      <c r="H2" s="16">
        <v>34.681073643410848</v>
      </c>
      <c r="I2" s="19">
        <v>24.808896802325577</v>
      </c>
      <c r="J2" s="16">
        <v>16.742074612403101</v>
      </c>
      <c r="K2" s="19">
        <v>9.5842696220930197</v>
      </c>
      <c r="L2" s="24">
        <v>50</v>
      </c>
      <c r="M2" s="57">
        <v>124.34406449355295</v>
      </c>
      <c r="N2" s="58">
        <v>10.1235</v>
      </c>
      <c r="O2" s="57">
        <v>452</v>
      </c>
      <c r="P2" s="66">
        <v>4.2060000000000004</v>
      </c>
      <c r="Q2" s="66">
        <v>5.0880000000000001</v>
      </c>
      <c r="R2" s="66">
        <v>0.67100000000000004</v>
      </c>
      <c r="S2" s="66"/>
      <c r="T2" s="66"/>
    </row>
    <row r="3" spans="1:21" x14ac:dyDescent="0.2">
      <c r="D3" s="3">
        <v>272609</v>
      </c>
      <c r="E3">
        <v>5</v>
      </c>
      <c r="F3" s="16">
        <v>0.36125193798449612</v>
      </c>
      <c r="G3" s="13">
        <v>0.1895581395348836</v>
      </c>
      <c r="I3" s="19"/>
      <c r="K3" s="19"/>
      <c r="P3" s="66">
        <v>5.3964999999999996</v>
      </c>
      <c r="Q3" s="66">
        <v>6.8330000000000002</v>
      </c>
      <c r="R3" s="66">
        <v>0.77200000000000002</v>
      </c>
      <c r="S3" s="66"/>
      <c r="T3" s="66"/>
    </row>
    <row r="4" spans="1:21" x14ac:dyDescent="0.2">
      <c r="D4" s="3">
        <v>272608</v>
      </c>
      <c r="E4">
        <v>10</v>
      </c>
      <c r="F4" s="16">
        <v>0.32707945736434108</v>
      </c>
      <c r="G4" s="13">
        <v>0.17982122093023262</v>
      </c>
      <c r="M4" s="57"/>
      <c r="N4" s="58"/>
      <c r="O4" s="57"/>
      <c r="P4" s="66">
        <v>5.0514999999999999</v>
      </c>
      <c r="Q4" s="66">
        <v>5.8365</v>
      </c>
      <c r="R4" s="66">
        <v>0.68399999999999994</v>
      </c>
      <c r="S4" s="66"/>
      <c r="T4" s="66"/>
    </row>
    <row r="5" spans="1:21" x14ac:dyDescent="0.2">
      <c r="D5" s="3">
        <v>272607</v>
      </c>
      <c r="E5">
        <v>20</v>
      </c>
      <c r="F5" s="16">
        <v>0.33684302325581394</v>
      </c>
      <c r="G5" s="13">
        <v>0.17641569767441864</v>
      </c>
      <c r="K5" s="24"/>
      <c r="M5" s="57"/>
      <c r="N5" s="58"/>
      <c r="O5" s="57"/>
      <c r="P5" s="66">
        <v>5.2735000000000003</v>
      </c>
      <c r="Q5" s="66">
        <v>6.0670000000000002</v>
      </c>
      <c r="R5" s="66">
        <v>0.72849999999999993</v>
      </c>
      <c r="S5" s="66"/>
      <c r="T5" s="66"/>
    </row>
    <row r="6" spans="1:21" x14ac:dyDescent="0.2">
      <c r="D6" s="3">
        <v>272606</v>
      </c>
      <c r="E6">
        <v>30</v>
      </c>
      <c r="F6" s="16">
        <v>0.33196124031007757</v>
      </c>
      <c r="G6" s="13">
        <v>0.21833720930232547</v>
      </c>
      <c r="I6" s="19"/>
      <c r="K6" s="24"/>
      <c r="M6" s="57"/>
      <c r="N6" s="58"/>
      <c r="O6" s="57"/>
      <c r="P6" s="66">
        <v>5.1790000000000003</v>
      </c>
      <c r="Q6" s="66">
        <v>6.048</v>
      </c>
      <c r="R6" s="66">
        <v>0.73199999999999998</v>
      </c>
      <c r="S6" s="66"/>
      <c r="T6" s="66"/>
    </row>
    <row r="7" spans="1:21" x14ac:dyDescent="0.2">
      <c r="D7" s="3">
        <v>272605</v>
      </c>
      <c r="E7">
        <v>40</v>
      </c>
      <c r="F7" s="16">
        <v>0.3514883720930233</v>
      </c>
      <c r="G7" s="13">
        <v>0.18677616279069759</v>
      </c>
      <c r="I7" s="19"/>
      <c r="K7" s="24"/>
      <c r="M7" s="57">
        <v>123.20426575110676</v>
      </c>
      <c r="N7" s="58">
        <v>9.9604999999999997</v>
      </c>
      <c r="O7" s="57">
        <v>445</v>
      </c>
      <c r="P7" s="66">
        <v>5.8134999999999994</v>
      </c>
      <c r="Q7" s="66">
        <v>6.4969999999999999</v>
      </c>
      <c r="R7" s="66">
        <v>0.74250000000000005</v>
      </c>
      <c r="S7" s="66"/>
      <c r="T7" s="66"/>
    </row>
    <row r="8" spans="1:21" x14ac:dyDescent="0.2">
      <c r="D8" s="3">
        <v>272604</v>
      </c>
      <c r="E8">
        <v>50</v>
      </c>
      <c r="F8" s="16">
        <v>0.27826162790697673</v>
      </c>
      <c r="G8" s="13">
        <v>0.17828633720930226</v>
      </c>
      <c r="I8" s="19"/>
      <c r="K8" s="24"/>
      <c r="M8" s="57"/>
      <c r="N8" s="58"/>
      <c r="O8" s="57"/>
      <c r="P8" s="66">
        <v>5.6605000000000008</v>
      </c>
      <c r="Q8" s="66">
        <v>6.3390000000000004</v>
      </c>
      <c r="R8" s="66">
        <v>0.8165</v>
      </c>
      <c r="S8" s="66"/>
      <c r="T8" s="66"/>
    </row>
    <row r="9" spans="1:21" x14ac:dyDescent="0.2">
      <c r="D9" s="3">
        <v>272603</v>
      </c>
      <c r="E9">
        <v>75</v>
      </c>
      <c r="F9" s="16">
        <v>0.20503488372093021</v>
      </c>
      <c r="G9" s="13">
        <v>0.16979651162790707</v>
      </c>
      <c r="I9" s="19"/>
      <c r="K9" s="24"/>
      <c r="M9" s="57"/>
      <c r="N9" s="58"/>
      <c r="O9" s="57"/>
      <c r="P9" s="66">
        <v>5.4325000000000001</v>
      </c>
      <c r="Q9" s="66">
        <v>5.468</v>
      </c>
      <c r="R9" s="66">
        <v>0.76049999999999995</v>
      </c>
      <c r="S9" s="66"/>
      <c r="T9" s="66"/>
    </row>
    <row r="10" spans="1:21" x14ac:dyDescent="0.2">
      <c r="D10" s="3">
        <v>272602</v>
      </c>
      <c r="E10">
        <v>100</v>
      </c>
      <c r="F10" s="16">
        <v>0.21479844961240308</v>
      </c>
      <c r="G10" s="13">
        <v>0.19732848837209299</v>
      </c>
      <c r="I10" s="19"/>
      <c r="K10" s="24"/>
      <c r="M10" s="57"/>
      <c r="N10" s="58"/>
      <c r="O10" s="57"/>
      <c r="P10" s="66">
        <v>4.7469999999999999</v>
      </c>
      <c r="Q10" s="66">
        <v>4.8819999999999997</v>
      </c>
      <c r="R10" s="66">
        <v>0.73099999999999998</v>
      </c>
      <c r="S10" s="66"/>
      <c r="T10" s="66"/>
    </row>
    <row r="11" spans="1:21" x14ac:dyDescent="0.2">
      <c r="D11" s="3">
        <v>272601</v>
      </c>
      <c r="E11">
        <v>147</v>
      </c>
      <c r="F11" s="16">
        <v>0.11769534883720935</v>
      </c>
      <c r="G11" s="13">
        <v>0.11689796511627902</v>
      </c>
      <c r="I11" s="19"/>
      <c r="K11" s="24"/>
      <c r="M11" s="57">
        <v>103.52638684711171</v>
      </c>
      <c r="N11" s="58">
        <v>7.1680000000000001</v>
      </c>
      <c r="O11" s="57">
        <v>320.5</v>
      </c>
      <c r="P11" s="66">
        <v>10.9125</v>
      </c>
      <c r="Q11" s="66">
        <v>10.587</v>
      </c>
      <c r="R11" s="66">
        <v>1.0790000000000002</v>
      </c>
      <c r="S11" s="66"/>
      <c r="T11" s="66"/>
    </row>
    <row r="12" spans="1:21" x14ac:dyDescent="0.2">
      <c r="A12" s="6">
        <v>38415</v>
      </c>
      <c r="B12" s="2" t="s">
        <v>76</v>
      </c>
      <c r="C12" s="4" t="s">
        <v>68</v>
      </c>
      <c r="D12" s="24">
        <v>272752</v>
      </c>
      <c r="E12">
        <v>1</v>
      </c>
      <c r="F12" s="65">
        <v>0.36125193798449617</v>
      </c>
      <c r="G12" s="58">
        <v>0.17718313953488363</v>
      </c>
      <c r="H12" s="16">
        <v>27.286281976744185</v>
      </c>
      <c r="I12" s="19">
        <v>16.494115552325578</v>
      </c>
      <c r="J12" s="16">
        <v>16.70302034883721</v>
      </c>
      <c r="K12" s="24">
        <v>8.4892042151162759</v>
      </c>
      <c r="L12" s="24">
        <v>63</v>
      </c>
      <c r="M12" s="57">
        <v>96.937749840997611</v>
      </c>
      <c r="N12" s="58">
        <v>7.9119999999999999</v>
      </c>
      <c r="O12" s="57">
        <v>353.5</v>
      </c>
      <c r="P12" s="66">
        <v>5.5630000000000006</v>
      </c>
      <c r="Q12" s="66">
        <v>6.3205</v>
      </c>
      <c r="R12" s="66">
        <v>0.80449999999999999</v>
      </c>
      <c r="S12" s="66"/>
      <c r="T12" s="66"/>
    </row>
    <row r="13" spans="1:21" x14ac:dyDescent="0.2">
      <c r="D13" s="34">
        <v>272751</v>
      </c>
      <c r="E13">
        <v>5</v>
      </c>
      <c r="F13" s="65">
        <v>0.36125193798449606</v>
      </c>
      <c r="G13" s="58">
        <v>0.15862063953488373</v>
      </c>
      <c r="K13" s="19"/>
      <c r="P13" s="66">
        <v>5.4395000000000007</v>
      </c>
      <c r="Q13" s="66">
        <v>6.09</v>
      </c>
      <c r="R13" s="66">
        <v>0.8145</v>
      </c>
      <c r="S13" s="66"/>
      <c r="T13" s="66"/>
    </row>
    <row r="14" spans="1:21" x14ac:dyDescent="0.2">
      <c r="D14" s="24">
        <v>272750</v>
      </c>
      <c r="E14">
        <v>10</v>
      </c>
      <c r="F14" s="65">
        <v>0.36613372093023255</v>
      </c>
      <c r="G14" s="58">
        <v>0.17238662790697662</v>
      </c>
      <c r="K14" s="24"/>
      <c r="M14" s="57"/>
      <c r="N14" s="58"/>
      <c r="O14" s="57"/>
      <c r="P14" s="66">
        <v>5.5335000000000001</v>
      </c>
      <c r="Q14" s="66">
        <v>6.1129999999999995</v>
      </c>
      <c r="R14" s="66">
        <v>0.83650000000000002</v>
      </c>
      <c r="S14" s="66"/>
      <c r="T14" s="66"/>
    </row>
    <row r="15" spans="1:21" x14ac:dyDescent="0.2">
      <c r="D15" s="34">
        <v>272749</v>
      </c>
      <c r="E15">
        <v>20</v>
      </c>
      <c r="F15" s="65">
        <v>0.34660658914728676</v>
      </c>
      <c r="G15" s="58">
        <v>0.16063517441860467</v>
      </c>
      <c r="I15" s="19"/>
      <c r="K15" s="24"/>
      <c r="M15" s="57"/>
      <c r="N15" s="58"/>
      <c r="O15" s="57"/>
      <c r="P15" s="66">
        <v>5.5605000000000002</v>
      </c>
      <c r="Q15" s="66">
        <v>6.1360000000000001</v>
      </c>
      <c r="R15" s="66">
        <v>0.84099999999999997</v>
      </c>
      <c r="S15" s="66"/>
      <c r="T15" s="66"/>
    </row>
    <row r="16" spans="1:21" x14ac:dyDescent="0.2">
      <c r="D16" s="24">
        <v>272748</v>
      </c>
      <c r="E16">
        <v>30</v>
      </c>
      <c r="F16" s="65">
        <v>0.35148837209302319</v>
      </c>
      <c r="G16" s="58">
        <v>0.1867761627906977</v>
      </c>
      <c r="I16" s="19"/>
      <c r="K16" s="24"/>
      <c r="M16" s="57"/>
      <c r="N16" s="58"/>
      <c r="O16" s="57"/>
      <c r="P16" s="66">
        <v>5.2510000000000003</v>
      </c>
      <c r="Q16" s="66">
        <v>5.7880000000000003</v>
      </c>
      <c r="R16" s="66">
        <v>0.80449999999999999</v>
      </c>
      <c r="S16" s="66"/>
      <c r="T16" s="66"/>
    </row>
    <row r="17" spans="1:20" x14ac:dyDescent="0.2">
      <c r="D17" s="34">
        <v>272747</v>
      </c>
      <c r="E17">
        <v>40</v>
      </c>
      <c r="F17" s="65">
        <v>0.31243410852713183</v>
      </c>
      <c r="G17" s="58">
        <v>0.17564825581395332</v>
      </c>
      <c r="I17" s="19"/>
      <c r="K17" s="24"/>
      <c r="M17" s="57">
        <v>96.710439024334093</v>
      </c>
      <c r="N17" s="58">
        <v>7.8559999999999999</v>
      </c>
      <c r="O17" s="57">
        <v>350.5</v>
      </c>
      <c r="P17" s="66">
        <v>5.601</v>
      </c>
      <c r="Q17" s="66">
        <v>6.1349999999999998</v>
      </c>
      <c r="R17" s="66">
        <v>0.8155</v>
      </c>
      <c r="S17" s="66"/>
      <c r="T17" s="66"/>
    </row>
    <row r="18" spans="1:20" x14ac:dyDescent="0.2">
      <c r="D18" s="24">
        <v>272746</v>
      </c>
      <c r="E18">
        <v>50</v>
      </c>
      <c r="F18" s="65">
        <v>0.22846744186046511</v>
      </c>
      <c r="G18" s="58">
        <v>0.14407325581395347</v>
      </c>
      <c r="I18" s="19"/>
      <c r="K18" s="24"/>
      <c r="M18" s="57"/>
      <c r="N18" s="58"/>
      <c r="O18" s="57"/>
      <c r="P18" s="66">
        <v>5.6769999999999996</v>
      </c>
      <c r="Q18" s="66">
        <v>6.0155000000000003</v>
      </c>
      <c r="R18" s="66">
        <v>0.83699999999999997</v>
      </c>
      <c r="S18" s="66"/>
      <c r="T18" s="66"/>
    </row>
    <row r="19" spans="1:20" x14ac:dyDescent="0.2">
      <c r="D19" s="34">
        <v>272745</v>
      </c>
      <c r="E19">
        <v>75</v>
      </c>
      <c r="F19" s="65"/>
      <c r="G19" s="58"/>
      <c r="I19" s="19"/>
      <c r="K19" s="24"/>
      <c r="M19" s="57"/>
      <c r="N19" s="58"/>
      <c r="O19" s="57"/>
      <c r="P19" s="66"/>
      <c r="Q19" s="66"/>
      <c r="R19" s="66"/>
      <c r="S19" s="66"/>
      <c r="T19" s="66"/>
    </row>
    <row r="20" spans="1:20" x14ac:dyDescent="0.2">
      <c r="D20" s="24">
        <v>272744</v>
      </c>
      <c r="E20">
        <v>100</v>
      </c>
      <c r="F20" s="65">
        <v>0.22154418604651166</v>
      </c>
      <c r="G20" s="58">
        <v>0.14210058139534876</v>
      </c>
      <c r="I20" s="19"/>
      <c r="K20" s="24"/>
      <c r="M20" s="57"/>
      <c r="N20" s="58"/>
      <c r="O20" s="57"/>
      <c r="P20" s="66">
        <v>6.1739999999999995</v>
      </c>
      <c r="Q20" s="66">
        <v>6.5205000000000002</v>
      </c>
      <c r="R20" s="66">
        <v>0.84599999999999997</v>
      </c>
      <c r="S20" s="66"/>
      <c r="T20" s="66"/>
    </row>
    <row r="21" spans="1:20" x14ac:dyDescent="0.2">
      <c r="D21" s="34">
        <v>272743</v>
      </c>
      <c r="E21">
        <v>154</v>
      </c>
      <c r="F21" s="65">
        <v>2.6361627906976756E-2</v>
      </c>
      <c r="G21" s="58">
        <v>7.9286337209302338E-2</v>
      </c>
      <c r="I21" s="19"/>
      <c r="K21" s="24"/>
      <c r="M21" s="57">
        <v>69.782022461358366</v>
      </c>
      <c r="N21" s="58">
        <v>4.9380000000000006</v>
      </c>
      <c r="O21" s="57">
        <v>220.5</v>
      </c>
      <c r="P21" s="66">
        <v>13.573</v>
      </c>
      <c r="Q21" s="66">
        <v>13.0055</v>
      </c>
      <c r="R21" s="66">
        <v>1.244</v>
      </c>
      <c r="S21" s="66"/>
      <c r="T21" s="66"/>
    </row>
    <row r="22" spans="1:20" x14ac:dyDescent="0.2">
      <c r="A22" s="6">
        <v>38427</v>
      </c>
      <c r="B22" s="2" t="s">
        <v>80</v>
      </c>
      <c r="C22" s="1" t="s">
        <v>68</v>
      </c>
      <c r="D22" s="24">
        <v>273811</v>
      </c>
      <c r="E22">
        <v>1</v>
      </c>
      <c r="F22" s="16">
        <v>0.5125872093023256</v>
      </c>
      <c r="G22" s="13">
        <v>0.36880377906976713</v>
      </c>
      <c r="H22" s="16">
        <v>35.036556201550383</v>
      </c>
      <c r="I22" s="19">
        <v>48.330154796511614</v>
      </c>
      <c r="J22" s="16">
        <v>22.734463178294572</v>
      </c>
      <c r="K22" s="19">
        <v>18.992051598837204</v>
      </c>
      <c r="L22" s="24">
        <v>75</v>
      </c>
      <c r="M22" s="44">
        <v>100.57137826757341</v>
      </c>
      <c r="N22" s="13">
        <v>8.2744999999999997</v>
      </c>
      <c r="O22" s="43">
        <v>369.5</v>
      </c>
      <c r="P22" s="66">
        <v>5.2184999999999997</v>
      </c>
      <c r="Q22" s="66">
        <v>6.2949999999999999</v>
      </c>
      <c r="R22" s="66">
        <v>0.72900000000000009</v>
      </c>
      <c r="S22" s="66"/>
      <c r="T22" s="66"/>
    </row>
    <row r="23" spans="1:20" x14ac:dyDescent="0.2">
      <c r="D23" s="24">
        <v>273810</v>
      </c>
      <c r="E23">
        <v>5</v>
      </c>
      <c r="F23" s="16">
        <v>0.46865116279069768</v>
      </c>
      <c r="G23" s="13">
        <v>0.3872223837209301</v>
      </c>
      <c r="I23" s="19"/>
      <c r="P23" s="66">
        <v>5.4894999999999996</v>
      </c>
      <c r="Q23" s="66">
        <v>6.5914999999999999</v>
      </c>
      <c r="R23" s="66">
        <v>0.76749999999999996</v>
      </c>
      <c r="S23" s="66"/>
      <c r="T23" s="66"/>
    </row>
    <row r="24" spans="1:20" x14ac:dyDescent="0.2">
      <c r="D24" s="24">
        <v>273809</v>
      </c>
      <c r="E24">
        <v>10</v>
      </c>
      <c r="F24" s="16">
        <v>0.48817829457364348</v>
      </c>
      <c r="G24" s="13">
        <v>0.3865988372093021</v>
      </c>
      <c r="M24" s="44"/>
      <c r="N24" s="13"/>
      <c r="O24" s="43"/>
      <c r="P24" s="66">
        <v>5.5270000000000001</v>
      </c>
      <c r="Q24" s="66">
        <v>6.6259999999999994</v>
      </c>
      <c r="R24" s="66">
        <v>0.75749999999999995</v>
      </c>
      <c r="S24" s="66"/>
      <c r="T24" s="66"/>
    </row>
    <row r="25" spans="1:20" x14ac:dyDescent="0.2">
      <c r="D25" s="24">
        <v>273808</v>
      </c>
      <c r="E25">
        <v>20</v>
      </c>
      <c r="F25" s="16">
        <v>0.50282364341085273</v>
      </c>
      <c r="G25" s="13">
        <v>0.38458430232558138</v>
      </c>
      <c r="I25" s="19"/>
      <c r="M25" s="44"/>
      <c r="N25" s="13"/>
      <c r="O25" s="43"/>
      <c r="P25" s="66">
        <v>5.2665000000000006</v>
      </c>
      <c r="Q25" s="66">
        <v>6.407</v>
      </c>
      <c r="R25" s="66">
        <v>0.73199999999999998</v>
      </c>
      <c r="S25" s="66"/>
      <c r="T25" s="66"/>
    </row>
    <row r="26" spans="1:20" x14ac:dyDescent="0.2">
      <c r="D26" s="24">
        <v>273807</v>
      </c>
      <c r="E26">
        <v>30</v>
      </c>
      <c r="F26" s="16">
        <v>0.46376937984496125</v>
      </c>
      <c r="G26" s="13">
        <v>0.38583139534883715</v>
      </c>
      <c r="I26" s="19"/>
      <c r="M26" s="44"/>
      <c r="N26" s="13"/>
      <c r="O26" s="43"/>
      <c r="P26" s="66">
        <v>5.6244999999999994</v>
      </c>
      <c r="Q26" s="66">
        <v>6.4989999999999997</v>
      </c>
      <c r="R26" s="66">
        <v>0.77100000000000002</v>
      </c>
      <c r="S26" s="66"/>
      <c r="T26" s="66"/>
    </row>
    <row r="27" spans="1:20" x14ac:dyDescent="0.2">
      <c r="D27" s="24">
        <v>273806</v>
      </c>
      <c r="E27">
        <v>40</v>
      </c>
      <c r="F27" s="16">
        <v>0.41983333333333328</v>
      </c>
      <c r="G27" s="13">
        <v>0.37949999999999984</v>
      </c>
      <c r="I27" s="19"/>
      <c r="M27" s="44">
        <v>100.17093610529783</v>
      </c>
      <c r="N27" s="13">
        <v>8.1875</v>
      </c>
      <c r="O27" s="43">
        <v>366</v>
      </c>
      <c r="P27" s="66">
        <v>5.4329999999999998</v>
      </c>
      <c r="Q27" s="66">
        <v>6.9924999999999997</v>
      </c>
      <c r="R27" s="66">
        <v>0.74350000000000005</v>
      </c>
      <c r="S27" s="66"/>
      <c r="T27" s="66"/>
    </row>
    <row r="28" spans="1:20" x14ac:dyDescent="0.2">
      <c r="D28" s="24">
        <v>273805</v>
      </c>
      <c r="E28">
        <v>50</v>
      </c>
      <c r="F28" s="16">
        <v>0.31243410852713177</v>
      </c>
      <c r="G28" s="13">
        <v>0.3488982558139534</v>
      </c>
      <c r="I28" s="19"/>
      <c r="M28" s="44"/>
      <c r="N28" s="13"/>
      <c r="O28" s="43"/>
      <c r="P28" s="66">
        <v>5.5945</v>
      </c>
      <c r="Q28" s="66">
        <v>6.5519999999999996</v>
      </c>
      <c r="R28" s="66">
        <v>0.75150000000000006</v>
      </c>
      <c r="S28" s="66"/>
      <c r="T28" s="66"/>
    </row>
    <row r="29" spans="1:20" x14ac:dyDescent="0.2">
      <c r="D29" s="24">
        <v>273804</v>
      </c>
      <c r="E29">
        <v>75</v>
      </c>
      <c r="F29" s="16">
        <v>0.21968023255813954</v>
      </c>
      <c r="G29" s="13">
        <v>0.34103197674418595</v>
      </c>
      <c r="I29" s="19"/>
      <c r="M29" s="44"/>
      <c r="N29" s="13"/>
      <c r="O29" s="43"/>
      <c r="P29" s="66">
        <v>5.8885000000000005</v>
      </c>
      <c r="Q29" s="66">
        <v>6.423</v>
      </c>
      <c r="R29" s="66">
        <v>0.80099999999999993</v>
      </c>
      <c r="S29" s="66"/>
      <c r="T29" s="66"/>
    </row>
    <row r="30" spans="1:20" x14ac:dyDescent="0.2">
      <c r="D30" s="24">
        <v>273803</v>
      </c>
      <c r="E30">
        <v>100</v>
      </c>
      <c r="F30" s="16">
        <v>6.8344961240310059E-2</v>
      </c>
      <c r="G30" s="13">
        <v>0.32884883720930225</v>
      </c>
      <c r="I30" s="19"/>
      <c r="M30" s="44"/>
      <c r="N30" s="13"/>
      <c r="O30" s="43"/>
      <c r="P30" s="66">
        <v>7.1259999999999994</v>
      </c>
      <c r="Q30" s="66">
        <v>7.4595000000000002</v>
      </c>
      <c r="R30" s="66">
        <v>0.85850000000000004</v>
      </c>
      <c r="S30" s="66"/>
      <c r="T30" s="66"/>
    </row>
    <row r="31" spans="1:20" x14ac:dyDescent="0.2">
      <c r="D31" s="24">
        <v>273802</v>
      </c>
      <c r="E31">
        <v>147</v>
      </c>
      <c r="F31" s="16">
        <v>3.4172480620155023E-2</v>
      </c>
      <c r="G31" s="13">
        <v>0.28817441860465121</v>
      </c>
      <c r="I31" s="19"/>
      <c r="M31" s="44">
        <v>83.529170763183117</v>
      </c>
      <c r="N31" s="13">
        <v>6.181</v>
      </c>
      <c r="O31" s="43">
        <v>276</v>
      </c>
      <c r="P31" s="66">
        <v>10.324999999999999</v>
      </c>
      <c r="Q31" s="66">
        <v>11.1325</v>
      </c>
      <c r="R31" s="66">
        <v>1.036</v>
      </c>
      <c r="S31" s="66"/>
      <c r="T31" s="66"/>
    </row>
    <row r="32" spans="1:20" x14ac:dyDescent="0.2">
      <c r="A32" s="6">
        <v>38443</v>
      </c>
      <c r="B32" s="2" t="s">
        <v>85</v>
      </c>
      <c r="C32" s="1" t="s">
        <v>83</v>
      </c>
      <c r="D32" s="3">
        <v>281930</v>
      </c>
      <c r="E32">
        <v>3</v>
      </c>
      <c r="F32" s="16">
        <v>7.0928791353383467</v>
      </c>
      <c r="G32" s="13">
        <v>1.4395969454887227</v>
      </c>
      <c r="H32" s="16">
        <v>659.52150046992494</v>
      </c>
      <c r="I32" s="19">
        <v>105.49617081766922</v>
      </c>
      <c r="J32" s="16">
        <v>419.34251644736844</v>
      </c>
      <c r="K32" s="19">
        <v>59.97497861842109</v>
      </c>
      <c r="L32" s="24">
        <v>91</v>
      </c>
      <c r="P32" s="66">
        <v>1.369</v>
      </c>
      <c r="Q32" s="66">
        <v>2.0185</v>
      </c>
      <c r="R32" s="66">
        <v>0.5625</v>
      </c>
      <c r="S32" s="66"/>
      <c r="T32" s="66"/>
    </row>
    <row r="33" spans="1:20" x14ac:dyDescent="0.2">
      <c r="D33" s="3">
        <v>281929</v>
      </c>
      <c r="E33">
        <v>9</v>
      </c>
      <c r="F33" s="16">
        <v>8.434775187969926</v>
      </c>
      <c r="G33" s="13">
        <v>0.30791207706766988</v>
      </c>
      <c r="I33" s="19"/>
      <c r="M33" s="52">
        <v>107.96435986039032</v>
      </c>
      <c r="N33" s="52">
        <v>8.6645000000000003</v>
      </c>
      <c r="O33" s="52">
        <v>387</v>
      </c>
      <c r="P33" s="66">
        <v>1.3680000000000001</v>
      </c>
      <c r="Q33" s="66">
        <v>1.9205000000000001</v>
      </c>
      <c r="R33" s="66">
        <v>0.53849999999999998</v>
      </c>
      <c r="S33" s="66"/>
      <c r="T33" s="66"/>
    </row>
    <row r="34" spans="1:20" x14ac:dyDescent="0.2">
      <c r="D34" s="3">
        <v>281928</v>
      </c>
      <c r="E34">
        <v>20</v>
      </c>
      <c r="F34" s="16">
        <v>9.137673120300752</v>
      </c>
      <c r="G34" s="13">
        <v>1.1063854793233086</v>
      </c>
      <c r="M34" s="52"/>
      <c r="N34" s="52"/>
      <c r="O34" s="52"/>
      <c r="P34" s="66">
        <v>1.6034999999999999</v>
      </c>
      <c r="Q34" s="66">
        <v>1.9670000000000001</v>
      </c>
      <c r="R34" s="66">
        <v>0.55249999999999999</v>
      </c>
      <c r="S34" s="66"/>
      <c r="T34" s="66"/>
    </row>
    <row r="35" spans="1:20" x14ac:dyDescent="0.2">
      <c r="D35" s="3">
        <v>281927</v>
      </c>
      <c r="E35">
        <v>30</v>
      </c>
      <c r="F35" s="16">
        <v>8.1791759398496247</v>
      </c>
      <c r="G35" s="13">
        <v>1.5395603853383477</v>
      </c>
      <c r="I35" s="19"/>
      <c r="K35" s="24"/>
      <c r="M35" s="52"/>
      <c r="N35" s="52"/>
      <c r="O35" s="52"/>
      <c r="P35" s="66">
        <v>1.7435</v>
      </c>
      <c r="Q35" s="66">
        <v>2.0379999999999998</v>
      </c>
      <c r="R35" s="66">
        <v>0.56399999999999995</v>
      </c>
      <c r="S35" s="66"/>
      <c r="T35" s="66"/>
    </row>
    <row r="36" spans="1:20" x14ac:dyDescent="0.2">
      <c r="D36" s="3">
        <v>281926</v>
      </c>
      <c r="E36">
        <v>40</v>
      </c>
      <c r="G36" s="13"/>
      <c r="I36" s="19"/>
      <c r="K36" s="24"/>
      <c r="M36" s="52"/>
      <c r="N36" s="52"/>
      <c r="O36" s="52"/>
      <c r="P36" s="66"/>
      <c r="Q36" s="66"/>
      <c r="R36" s="66"/>
      <c r="S36" s="66"/>
      <c r="T36" s="66"/>
    </row>
    <row r="37" spans="1:20" x14ac:dyDescent="0.2">
      <c r="D37" s="3">
        <v>281925</v>
      </c>
      <c r="E37">
        <v>50</v>
      </c>
      <c r="F37" s="16">
        <v>8.8820738721804524</v>
      </c>
      <c r="G37" s="13">
        <v>1.2711400375939843</v>
      </c>
      <c r="I37" s="19"/>
      <c r="K37" s="24"/>
      <c r="M37" s="52"/>
      <c r="N37" s="52"/>
      <c r="O37" s="52"/>
      <c r="P37" s="66">
        <v>1.5305</v>
      </c>
      <c r="Q37" s="66">
        <v>1.6924999999999999</v>
      </c>
      <c r="R37" s="66">
        <v>0.5495000000000001</v>
      </c>
      <c r="S37" s="66"/>
      <c r="T37" s="66"/>
    </row>
    <row r="38" spans="1:20" x14ac:dyDescent="0.2">
      <c r="D38" s="3">
        <v>281924</v>
      </c>
      <c r="E38">
        <v>60</v>
      </c>
      <c r="F38" s="16">
        <v>9.8405710526315797</v>
      </c>
      <c r="G38" s="13">
        <v>1.002102631578949</v>
      </c>
      <c r="I38" s="19"/>
      <c r="K38" s="24"/>
      <c r="M38" s="52"/>
      <c r="N38" s="52"/>
      <c r="O38" s="52"/>
      <c r="P38" s="66">
        <v>1.0375000000000001</v>
      </c>
      <c r="Q38" s="66">
        <v>1.1675</v>
      </c>
      <c r="R38" s="66">
        <v>0.51049999999999995</v>
      </c>
      <c r="S38" s="66"/>
      <c r="T38" s="66"/>
    </row>
    <row r="39" spans="1:20" x14ac:dyDescent="0.2">
      <c r="D39" s="3">
        <v>281923</v>
      </c>
      <c r="E39">
        <v>80</v>
      </c>
      <c r="F39" s="16">
        <v>0.57641221804511278</v>
      </c>
      <c r="G39" s="13">
        <v>0.2943850093984961</v>
      </c>
      <c r="I39" s="19"/>
      <c r="K39" s="24"/>
      <c r="M39" s="52"/>
      <c r="N39" s="52"/>
      <c r="O39" s="52"/>
      <c r="P39" s="66">
        <v>7.1550000000000002</v>
      </c>
      <c r="Q39" s="66">
        <v>7.2324999999999999</v>
      </c>
      <c r="R39" s="66">
        <v>0.89949999999999997</v>
      </c>
      <c r="S39" s="66"/>
      <c r="T39" s="66"/>
    </row>
    <row r="40" spans="1:20" x14ac:dyDescent="0.2">
      <c r="D40" s="3">
        <v>281922</v>
      </c>
      <c r="E40">
        <v>100</v>
      </c>
      <c r="F40" s="16">
        <v>0.73263609022556386</v>
      </c>
      <c r="G40" s="13">
        <v>0.36492504699248129</v>
      </c>
      <c r="I40" s="19"/>
      <c r="K40" s="24"/>
      <c r="P40" s="66">
        <v>5.9074999999999998</v>
      </c>
      <c r="Q40" s="66">
        <v>5.0525000000000002</v>
      </c>
      <c r="R40" s="66">
        <v>0.81699999999999995</v>
      </c>
      <c r="S40" s="66"/>
      <c r="T40" s="66"/>
    </row>
    <row r="41" spans="1:20" x14ac:dyDescent="0.2">
      <c r="D41" s="3">
        <v>281921</v>
      </c>
      <c r="E41">
        <v>138</v>
      </c>
      <c r="F41" s="16">
        <v>0.43096240601503755</v>
      </c>
      <c r="G41" s="13">
        <v>0.33105958646616551</v>
      </c>
      <c r="I41" s="19"/>
      <c r="K41" s="24"/>
      <c r="M41" s="52">
        <v>78.318896398677794</v>
      </c>
      <c r="N41" s="52">
        <v>5.6929999999999996</v>
      </c>
      <c r="O41" s="52">
        <v>254</v>
      </c>
      <c r="P41" s="66">
        <v>1.385</v>
      </c>
      <c r="Q41" s="66">
        <v>2.1800000000000002</v>
      </c>
      <c r="R41" s="66">
        <v>0.56499999999999995</v>
      </c>
      <c r="S41" s="66"/>
      <c r="T41" s="66"/>
    </row>
    <row r="42" spans="1:20" x14ac:dyDescent="0.2">
      <c r="A42" s="6">
        <v>38452</v>
      </c>
      <c r="B42" s="2" t="s">
        <v>84</v>
      </c>
      <c r="C42" s="1" t="s">
        <v>83</v>
      </c>
      <c r="D42" s="3">
        <v>282317</v>
      </c>
      <c r="E42">
        <v>2</v>
      </c>
      <c r="F42" s="16">
        <v>0.7817763157894736</v>
      </c>
      <c r="G42" s="13">
        <v>0.32084703947368431</v>
      </c>
      <c r="H42" s="16">
        <v>250.9874248120301</v>
      </c>
      <c r="I42" s="19">
        <v>163.02040354793237</v>
      </c>
      <c r="J42" s="16">
        <v>98.02916588345866</v>
      </c>
      <c r="K42" s="24">
        <v>50.567111137218056</v>
      </c>
      <c r="L42" s="24">
        <v>100</v>
      </c>
      <c r="M42" s="52">
        <v>105.69179708082072</v>
      </c>
      <c r="N42" s="52">
        <v>8.4594999999999985</v>
      </c>
      <c r="O42" s="52">
        <v>377.5</v>
      </c>
      <c r="P42" s="66">
        <v>1.0589999999999999</v>
      </c>
      <c r="Q42" s="66">
        <v>1.893</v>
      </c>
      <c r="R42" s="66">
        <v>0.47350000000000003</v>
      </c>
      <c r="S42" s="66"/>
      <c r="T42" s="66"/>
    </row>
    <row r="43" spans="1:20" x14ac:dyDescent="0.2">
      <c r="D43" s="3">
        <v>282316</v>
      </c>
      <c r="E43">
        <v>5</v>
      </c>
      <c r="F43" s="16">
        <v>0.81900375939849646</v>
      </c>
      <c r="G43" s="13">
        <v>0.40442904135338326</v>
      </c>
      <c r="I43" s="24"/>
      <c r="K43" s="19"/>
      <c r="P43" s="66">
        <v>0.62450000000000006</v>
      </c>
      <c r="Q43" s="66">
        <v>0.96100000000000008</v>
      </c>
      <c r="R43" s="66">
        <v>0.32400000000000001</v>
      </c>
      <c r="S43" s="66"/>
      <c r="T43" s="66"/>
    </row>
    <row r="44" spans="1:20" x14ac:dyDescent="0.2">
      <c r="D44" s="3">
        <v>282315</v>
      </c>
      <c r="E44">
        <v>10</v>
      </c>
      <c r="F44" s="16">
        <v>1.5821663533834585</v>
      </c>
      <c r="G44" s="13">
        <v>0.76715695488721858</v>
      </c>
      <c r="K44" s="24"/>
      <c r="P44" s="66">
        <v>0.41649999999999998</v>
      </c>
      <c r="Q44" s="66">
        <v>0.6825</v>
      </c>
      <c r="R44" s="66">
        <v>0.36199999999999999</v>
      </c>
      <c r="S44" s="66"/>
      <c r="T44" s="66"/>
    </row>
    <row r="45" spans="1:20" x14ac:dyDescent="0.2">
      <c r="D45" s="3">
        <v>282314</v>
      </c>
      <c r="E45">
        <v>20</v>
      </c>
      <c r="F45" s="16">
        <v>2.5500798872180459</v>
      </c>
      <c r="G45" s="13">
        <v>1.3624765037593984</v>
      </c>
      <c r="K45" s="24"/>
      <c r="M45" s="52"/>
      <c r="N45" s="52"/>
      <c r="O45" s="52"/>
      <c r="P45" s="66">
        <v>0.58650000000000002</v>
      </c>
      <c r="Q45" s="66">
        <v>0.46550000000000002</v>
      </c>
      <c r="R45" s="66">
        <v>0.45450000000000002</v>
      </c>
      <c r="S45" s="66"/>
      <c r="T45" s="66"/>
    </row>
    <row r="46" spans="1:20" x14ac:dyDescent="0.2">
      <c r="D46" s="3">
        <v>282313</v>
      </c>
      <c r="E46">
        <v>30</v>
      </c>
      <c r="F46" s="16">
        <v>2.3267152255639099</v>
      </c>
      <c r="G46" s="13">
        <v>1.0761407424812039</v>
      </c>
      <c r="I46" s="19"/>
      <c r="K46" s="24"/>
      <c r="M46" s="52"/>
      <c r="N46" s="52"/>
      <c r="O46" s="52"/>
      <c r="P46" s="66">
        <v>0.41600000000000004</v>
      </c>
      <c r="Q46" s="66">
        <v>0.30349999999999999</v>
      </c>
      <c r="R46" s="66">
        <v>0.38550000000000001</v>
      </c>
      <c r="S46" s="66"/>
      <c r="T46" s="66"/>
    </row>
    <row r="47" spans="1:20" x14ac:dyDescent="0.2">
      <c r="D47" s="3">
        <v>282312</v>
      </c>
      <c r="E47">
        <v>40</v>
      </c>
      <c r="F47" s="16">
        <v>2.1219642857142862</v>
      </c>
      <c r="G47" s="13">
        <v>1.1065178571428569</v>
      </c>
      <c r="I47" s="19"/>
      <c r="K47" s="24"/>
      <c r="M47" s="52">
        <v>100.69820362344268</v>
      </c>
      <c r="N47" s="52">
        <v>8.1084999999999994</v>
      </c>
      <c r="O47" s="52">
        <v>362</v>
      </c>
      <c r="P47" s="66">
        <v>2.0045000000000002</v>
      </c>
      <c r="Q47" s="66">
        <v>1.3965000000000001</v>
      </c>
      <c r="R47" s="66">
        <v>0.58549999999999991</v>
      </c>
      <c r="S47" s="66"/>
      <c r="T47" s="66"/>
    </row>
    <row r="48" spans="1:20" x14ac:dyDescent="0.2">
      <c r="D48" s="3">
        <v>282311</v>
      </c>
      <c r="E48">
        <v>50</v>
      </c>
      <c r="F48" s="16">
        <v>2.0288956766917297</v>
      </c>
      <c r="G48" s="13">
        <v>1.3159222274436093</v>
      </c>
      <c r="I48" s="19"/>
      <c r="K48" s="24"/>
      <c r="M48" s="52"/>
      <c r="N48" s="52"/>
      <c r="O48" s="52"/>
      <c r="P48" s="66">
        <v>0.78899999999999992</v>
      </c>
      <c r="Q48" s="66">
        <v>0.52049999999999996</v>
      </c>
      <c r="R48" s="66">
        <v>0.44550000000000001</v>
      </c>
      <c r="S48" s="66"/>
      <c r="T48" s="66"/>
    </row>
    <row r="49" spans="1:20" x14ac:dyDescent="0.2">
      <c r="D49" s="3">
        <v>282310</v>
      </c>
      <c r="E49">
        <v>75</v>
      </c>
      <c r="F49" s="16">
        <v>1.7496898496240605</v>
      </c>
      <c r="G49" s="13">
        <v>1.1791353383458645</v>
      </c>
      <c r="I49" s="19"/>
      <c r="K49" s="24"/>
      <c r="M49" s="52"/>
      <c r="N49" s="52"/>
      <c r="O49" s="52"/>
      <c r="P49" s="66">
        <v>1.73</v>
      </c>
      <c r="Q49" s="66">
        <v>1.0009999999999999</v>
      </c>
      <c r="R49" s="66">
        <v>0.51349999999999996</v>
      </c>
      <c r="S49" s="66"/>
      <c r="T49" s="66"/>
    </row>
    <row r="50" spans="1:20" x14ac:dyDescent="0.2">
      <c r="D50" s="3">
        <v>282309</v>
      </c>
      <c r="E50">
        <v>100</v>
      </c>
      <c r="F50" s="16">
        <v>1.9730545112781956</v>
      </c>
      <c r="G50" s="13">
        <v>1.4415648496240605</v>
      </c>
      <c r="I50" s="19"/>
      <c r="K50" s="24"/>
      <c r="M50" s="52"/>
      <c r="N50" s="52"/>
      <c r="O50" s="52"/>
      <c r="P50" s="66">
        <v>6.0594999999999999</v>
      </c>
      <c r="Q50" s="66">
        <v>4.2110000000000003</v>
      </c>
      <c r="R50" s="66">
        <v>0.72750000000000004</v>
      </c>
      <c r="S50" s="66"/>
      <c r="T50" s="66"/>
    </row>
    <row r="51" spans="1:20" x14ac:dyDescent="0.2">
      <c r="D51" s="3">
        <v>282308</v>
      </c>
      <c r="E51">
        <v>155</v>
      </c>
      <c r="F51" s="16">
        <v>0.98652725563909782</v>
      </c>
      <c r="G51" s="13">
        <v>0.98375117481203045</v>
      </c>
      <c r="I51" s="19"/>
      <c r="K51" s="24"/>
      <c r="M51" s="52">
        <v>63.026509326675793</v>
      </c>
      <c r="N51" s="52">
        <v>4.2469999999999999</v>
      </c>
      <c r="O51" s="52">
        <v>189.5</v>
      </c>
      <c r="P51" s="66">
        <v>14.091999999999999</v>
      </c>
      <c r="Q51" s="66">
        <v>12.904499999999999</v>
      </c>
      <c r="R51" s="66">
        <v>1.1850000000000001</v>
      </c>
      <c r="S51" s="66"/>
      <c r="T51" s="66"/>
    </row>
    <row r="52" spans="1:20" x14ac:dyDescent="0.2">
      <c r="A52" s="6">
        <v>38469</v>
      </c>
      <c r="B52" s="2" t="s">
        <v>82</v>
      </c>
      <c r="C52" s="1" t="s">
        <v>21</v>
      </c>
      <c r="D52" s="3">
        <v>260881</v>
      </c>
      <c r="E52">
        <v>1</v>
      </c>
      <c r="F52" s="16">
        <v>0.14540601503759398</v>
      </c>
      <c r="G52" s="13">
        <v>6.4336466165413567E-2</v>
      </c>
      <c r="H52" s="16">
        <v>10.135499999999999</v>
      </c>
      <c r="I52" s="19">
        <v>22.856625000000001</v>
      </c>
      <c r="J52" s="16">
        <v>5.2127180451127817</v>
      </c>
      <c r="K52" s="19">
        <v>4.0866343984962423</v>
      </c>
      <c r="L52" s="24">
        <v>117</v>
      </c>
      <c r="M52" s="43">
        <v>102.89950600827261</v>
      </c>
      <c r="N52" s="13">
        <v>8.0500000000000007</v>
      </c>
      <c r="O52" s="43">
        <v>359.5</v>
      </c>
      <c r="P52" s="66">
        <v>0.28949999999999998</v>
      </c>
      <c r="Q52" s="66">
        <v>0.27200000000000002</v>
      </c>
      <c r="R52" s="66">
        <v>0.45200000000000001</v>
      </c>
      <c r="S52" s="66"/>
      <c r="T52" s="66"/>
    </row>
    <row r="53" spans="1:20" x14ac:dyDescent="0.2">
      <c r="D53" s="3">
        <v>260882</v>
      </c>
      <c r="E53">
        <v>5</v>
      </c>
      <c r="F53" s="16">
        <v>0.15241353383458642</v>
      </c>
      <c r="G53" s="13">
        <v>5.3069548872180489E-2</v>
      </c>
      <c r="P53" s="66">
        <v>0.26600000000000001</v>
      </c>
      <c r="Q53" s="66">
        <v>0.29899999999999999</v>
      </c>
      <c r="R53" s="66">
        <v>0.45150000000000001</v>
      </c>
      <c r="S53" s="66"/>
      <c r="T53" s="66"/>
    </row>
    <row r="54" spans="1:20" x14ac:dyDescent="0.2">
      <c r="D54" s="3">
        <v>260883</v>
      </c>
      <c r="E54">
        <v>10</v>
      </c>
      <c r="F54" s="16">
        <v>0.15416541353383456</v>
      </c>
      <c r="G54" s="13">
        <v>4.4627819548872238E-2</v>
      </c>
      <c r="P54" s="66">
        <v>0.28549999999999998</v>
      </c>
      <c r="Q54" s="66">
        <v>0.27050000000000002</v>
      </c>
      <c r="R54" s="66">
        <v>0.46050000000000002</v>
      </c>
      <c r="S54" s="66"/>
      <c r="T54" s="66"/>
    </row>
    <row r="55" spans="1:20" x14ac:dyDescent="0.2">
      <c r="D55" s="3">
        <v>260884</v>
      </c>
      <c r="E55">
        <v>20</v>
      </c>
      <c r="F55" s="16">
        <v>0.10861654135338347</v>
      </c>
      <c r="G55" s="13">
        <v>3.9112781954887238E-2</v>
      </c>
      <c r="K55" s="24"/>
      <c r="L55" s="3"/>
      <c r="P55" s="66">
        <v>0.25700000000000001</v>
      </c>
      <c r="Q55" s="66">
        <v>0.25800000000000001</v>
      </c>
      <c r="R55" s="66">
        <v>0.45500000000000002</v>
      </c>
      <c r="S55" s="66"/>
      <c r="T55" s="66"/>
    </row>
    <row r="56" spans="1:20" x14ac:dyDescent="0.2">
      <c r="D56" s="3">
        <v>260885</v>
      </c>
      <c r="E56">
        <v>30</v>
      </c>
      <c r="F56" s="16">
        <v>7.3578947368421049E-2</v>
      </c>
      <c r="G56" s="13">
        <v>6.3947368421052669E-2</v>
      </c>
      <c r="K56" s="24"/>
      <c r="M56" s="52"/>
      <c r="N56" s="52"/>
      <c r="O56" s="52"/>
      <c r="P56" s="66">
        <v>1.6435</v>
      </c>
      <c r="Q56" s="66">
        <v>0.75900000000000001</v>
      </c>
      <c r="R56" s="66">
        <v>0.61699999999999999</v>
      </c>
      <c r="S56" s="66"/>
      <c r="T56" s="66"/>
    </row>
    <row r="57" spans="1:20" x14ac:dyDescent="0.2">
      <c r="D57" s="3">
        <v>260886</v>
      </c>
      <c r="E57">
        <v>40</v>
      </c>
      <c r="F57" s="16">
        <v>7.7082706766917281E-2</v>
      </c>
      <c r="G57" s="13">
        <v>0.12131390977443611</v>
      </c>
      <c r="K57" s="24"/>
      <c r="M57" s="43">
        <v>99.316867184799747</v>
      </c>
      <c r="N57" s="13">
        <v>7.9725000000000001</v>
      </c>
      <c r="O57" s="43">
        <v>356</v>
      </c>
      <c r="P57" s="66">
        <v>2.3140000000000001</v>
      </c>
      <c r="Q57" s="66">
        <v>1.4340000000000002</v>
      </c>
      <c r="R57" s="66">
        <v>0.66149999999999998</v>
      </c>
      <c r="S57" s="66"/>
      <c r="T57" s="66"/>
    </row>
    <row r="58" spans="1:20" x14ac:dyDescent="0.2">
      <c r="D58" s="3">
        <v>260887</v>
      </c>
      <c r="E58">
        <v>50</v>
      </c>
      <c r="F58" s="16">
        <v>6.8323308270676675E-2</v>
      </c>
      <c r="G58" s="13">
        <v>0.21527255639097742</v>
      </c>
      <c r="K58" s="24"/>
      <c r="M58" s="52"/>
      <c r="N58" s="52"/>
      <c r="O58" s="52"/>
      <c r="P58" s="66">
        <v>2.4405000000000001</v>
      </c>
      <c r="Q58" s="66">
        <v>1.9715</v>
      </c>
      <c r="R58" s="66">
        <v>0.68450000000000011</v>
      </c>
      <c r="S58" s="66"/>
      <c r="T58" s="66"/>
    </row>
    <row r="59" spans="1:20" x14ac:dyDescent="0.2">
      <c r="D59" s="3">
        <v>260888</v>
      </c>
      <c r="E59">
        <v>75</v>
      </c>
      <c r="F59" s="16">
        <v>5.9563909774436083E-2</v>
      </c>
      <c r="G59" s="13">
        <v>0.21698120300751883</v>
      </c>
      <c r="J59" s="22"/>
      <c r="K59" s="32"/>
      <c r="L59" s="31"/>
      <c r="M59" s="52"/>
      <c r="N59" s="52"/>
      <c r="O59" s="52"/>
      <c r="P59" s="66">
        <v>2.7315</v>
      </c>
      <c r="Q59" s="66">
        <v>2.3170000000000002</v>
      </c>
      <c r="R59" s="66">
        <v>0.68300000000000005</v>
      </c>
      <c r="S59" s="66"/>
      <c r="T59" s="66"/>
    </row>
    <row r="60" spans="1:20" x14ac:dyDescent="0.2">
      <c r="D60" s="3">
        <v>260889</v>
      </c>
      <c r="E60" s="30">
        <v>100</v>
      </c>
      <c r="F60" s="65">
        <v>5.7812030075187967E-2</v>
      </c>
      <c r="G60" s="64">
        <v>0.20742293233082709</v>
      </c>
      <c r="J60" s="22"/>
      <c r="K60" s="32"/>
      <c r="L60" s="31"/>
      <c r="M60" s="52"/>
      <c r="N60" s="52"/>
      <c r="O60" s="52"/>
      <c r="P60" s="66">
        <v>3.0649999999999999</v>
      </c>
      <c r="Q60" s="66">
        <v>2.5750000000000002</v>
      </c>
      <c r="R60" s="66">
        <v>0.71649999999999991</v>
      </c>
      <c r="S60" s="66"/>
      <c r="T60" s="66"/>
    </row>
    <row r="61" spans="1:20" x14ac:dyDescent="0.2">
      <c r="D61" s="3">
        <v>260890</v>
      </c>
      <c r="E61" s="30">
        <v>140</v>
      </c>
      <c r="F61" s="65">
        <v>3.5037593984962409E-2</v>
      </c>
      <c r="G61" s="64">
        <v>0.1956654135338346</v>
      </c>
      <c r="K61" s="24"/>
      <c r="M61" s="43">
        <v>91.99599276545905</v>
      </c>
      <c r="N61" s="13">
        <v>6.9459999999999997</v>
      </c>
      <c r="O61" s="43">
        <v>310</v>
      </c>
      <c r="P61" s="66">
        <v>4.9824999999999999</v>
      </c>
      <c r="Q61" s="66">
        <v>4.5460000000000003</v>
      </c>
      <c r="R61" s="66">
        <v>0.83949999999999991</v>
      </c>
      <c r="S61" s="66"/>
      <c r="T61" s="66"/>
    </row>
    <row r="62" spans="1:20" x14ac:dyDescent="0.2">
      <c r="A62" s="6">
        <v>38503</v>
      </c>
      <c r="B62" s="2" t="s">
        <v>96</v>
      </c>
      <c r="C62" s="1" t="s">
        <v>21</v>
      </c>
      <c r="D62" s="3">
        <v>260891</v>
      </c>
      <c r="E62">
        <v>1</v>
      </c>
      <c r="F62" s="16">
        <v>0.22743255118110234</v>
      </c>
      <c r="G62" s="13">
        <v>4.1348501318897626E-2</v>
      </c>
      <c r="H62" s="16">
        <v>37.405499700787402</v>
      </c>
      <c r="I62" s="19">
        <v>27.348255844212606</v>
      </c>
      <c r="J62" s="16">
        <v>13.588257535433069</v>
      </c>
      <c r="K62" s="19">
        <v>5.4326025095669292</v>
      </c>
      <c r="L62" s="24">
        <v>151</v>
      </c>
      <c r="M62" s="43">
        <v>99.691206249147967</v>
      </c>
      <c r="N62" s="13">
        <v>7.3770000000000007</v>
      </c>
      <c r="O62" s="43">
        <v>329.5</v>
      </c>
      <c r="P62" s="13">
        <v>0.83600000000000008</v>
      </c>
      <c r="Q62" s="13">
        <v>1.3935</v>
      </c>
      <c r="R62" s="13">
        <v>0.437</v>
      </c>
      <c r="S62" s="13">
        <v>0.871</v>
      </c>
      <c r="T62" s="13">
        <v>0.1235</v>
      </c>
    </row>
    <row r="63" spans="1:20" x14ac:dyDescent="0.2">
      <c r="D63" s="3">
        <v>260892</v>
      </c>
      <c r="E63">
        <v>5</v>
      </c>
      <c r="F63" s="16">
        <v>0.32121840551181102</v>
      </c>
      <c r="G63" s="13">
        <v>6.4477294488189035E-2</v>
      </c>
      <c r="I63" s="24"/>
      <c r="K63" s="19"/>
      <c r="L63" s="3"/>
      <c r="P63" s="13">
        <v>0.89200000000000002</v>
      </c>
      <c r="Q63" s="13">
        <v>1.5680000000000001</v>
      </c>
      <c r="R63" s="13">
        <v>0.46450000000000002</v>
      </c>
      <c r="S63" s="13">
        <v>1.347</v>
      </c>
      <c r="T63" s="13">
        <v>0.11849999999999999</v>
      </c>
    </row>
    <row r="64" spans="1:20" x14ac:dyDescent="0.2">
      <c r="D64" s="3">
        <v>260893</v>
      </c>
      <c r="E64">
        <v>10</v>
      </c>
      <c r="F64" s="16">
        <v>0.19857137795275592</v>
      </c>
      <c r="G64" s="13">
        <v>4.6197047047244102E-2</v>
      </c>
      <c r="K64" s="24"/>
      <c r="L64" s="3"/>
      <c r="P64" s="13">
        <v>0.90850000000000009</v>
      </c>
      <c r="Q64" s="13">
        <v>1.5865</v>
      </c>
      <c r="R64" s="13">
        <v>0.46450000000000002</v>
      </c>
      <c r="S64" s="13">
        <v>1.7609999999999999</v>
      </c>
      <c r="T64" s="13">
        <v>0.1295</v>
      </c>
    </row>
    <row r="65" spans="1:20" x14ac:dyDescent="0.2">
      <c r="D65" s="3">
        <v>260894</v>
      </c>
      <c r="E65" s="38">
        <v>20</v>
      </c>
      <c r="F65" s="16">
        <v>0.18689070866141738</v>
      </c>
      <c r="G65" s="13">
        <v>5.7877716338582672E-2</v>
      </c>
      <c r="K65" s="24"/>
      <c r="M65" s="52"/>
      <c r="N65" s="52"/>
      <c r="O65" s="52"/>
      <c r="P65" s="13">
        <v>0.82750000000000001</v>
      </c>
      <c r="Q65" s="13">
        <v>1.6625000000000001</v>
      </c>
      <c r="R65" s="13">
        <v>0.46650000000000003</v>
      </c>
      <c r="S65" s="13">
        <v>1.5</v>
      </c>
      <c r="T65" s="13">
        <v>0.10249999999999999</v>
      </c>
    </row>
    <row r="66" spans="1:20" x14ac:dyDescent="0.2">
      <c r="D66" s="3">
        <v>260895</v>
      </c>
      <c r="E66">
        <v>30</v>
      </c>
      <c r="F66" s="16">
        <v>0.2937670452755905</v>
      </c>
      <c r="G66" s="13">
        <v>0.13548030722440943</v>
      </c>
      <c r="I66" s="19"/>
      <c r="K66" s="24"/>
      <c r="M66" s="52"/>
      <c r="N66" s="52"/>
      <c r="O66" s="52"/>
      <c r="P66" s="13">
        <v>0.76</v>
      </c>
      <c r="Q66" s="13">
        <v>1.5009999999999999</v>
      </c>
      <c r="R66" s="13">
        <v>0.48149999999999998</v>
      </c>
      <c r="S66" s="13">
        <v>1.9239999999999999</v>
      </c>
      <c r="T66" s="13">
        <v>0.1575</v>
      </c>
    </row>
    <row r="67" spans="1:20" x14ac:dyDescent="0.2">
      <c r="D67" s="3">
        <v>260896</v>
      </c>
      <c r="E67">
        <v>40</v>
      </c>
      <c r="F67" s="16">
        <v>0.32219611417322835</v>
      </c>
      <c r="G67" s="13">
        <v>0.16321444332677165</v>
      </c>
      <c r="I67" s="19"/>
      <c r="K67" s="24"/>
      <c r="M67" s="43">
        <v>97.710551005575525</v>
      </c>
      <c r="N67" s="13">
        <v>7.2460000000000004</v>
      </c>
      <c r="O67" s="43">
        <v>323.5</v>
      </c>
      <c r="P67" s="13">
        <v>0.90399999999999991</v>
      </c>
      <c r="Q67" s="13">
        <v>1.446</v>
      </c>
      <c r="R67" s="13">
        <v>0.47650000000000003</v>
      </c>
      <c r="S67" s="13">
        <v>1.4</v>
      </c>
      <c r="T67" s="13">
        <v>0.11899999999999999</v>
      </c>
    </row>
    <row r="68" spans="1:20" x14ac:dyDescent="0.2">
      <c r="D68" s="3">
        <v>260897</v>
      </c>
      <c r="E68">
        <v>50</v>
      </c>
      <c r="F68" s="16">
        <v>0.38853060826771652</v>
      </c>
      <c r="G68" s="13">
        <v>0.2212413317322835</v>
      </c>
      <c r="I68" s="19"/>
      <c r="K68" s="24"/>
      <c r="M68" s="52"/>
      <c r="N68" s="52"/>
      <c r="O68" s="52"/>
      <c r="P68" s="13">
        <v>0.81400000000000006</v>
      </c>
      <c r="Q68" s="13">
        <v>1.415</v>
      </c>
      <c r="R68" s="13">
        <v>0.45850000000000002</v>
      </c>
      <c r="S68" s="13">
        <v>1.3170000000000002</v>
      </c>
      <c r="T68" s="13">
        <v>0.159</v>
      </c>
    </row>
    <row r="69" spans="1:20" x14ac:dyDescent="0.2">
      <c r="D69" s="3">
        <v>260898</v>
      </c>
      <c r="E69">
        <v>75</v>
      </c>
      <c r="F69" s="16">
        <v>0.39800696456692908</v>
      </c>
      <c r="G69" s="13">
        <v>0.30403309793307104</v>
      </c>
      <c r="I69" s="19"/>
      <c r="K69" s="24"/>
      <c r="P69" s="13">
        <v>0.68500000000000005</v>
      </c>
      <c r="Q69" s="13">
        <v>1.573</v>
      </c>
      <c r="R69" s="13">
        <v>0.46550000000000002</v>
      </c>
      <c r="S69" s="13">
        <v>1.4580000000000002</v>
      </c>
      <c r="T69" s="13">
        <v>0.14949999999999999</v>
      </c>
    </row>
    <row r="70" spans="1:20" x14ac:dyDescent="0.2">
      <c r="D70" s="3">
        <v>260899</v>
      </c>
      <c r="E70">
        <v>100</v>
      </c>
      <c r="F70" s="16">
        <v>0.18005076968503936</v>
      </c>
      <c r="G70" s="13">
        <v>0.24518492531496067</v>
      </c>
      <c r="I70" s="19"/>
      <c r="K70" s="24"/>
      <c r="M70" s="41"/>
      <c r="N70" s="19"/>
      <c r="O70" s="41"/>
      <c r="P70" s="13">
        <v>2.6494999999999997</v>
      </c>
      <c r="Q70" s="13">
        <v>3.12</v>
      </c>
      <c r="R70" s="13">
        <v>0.64249999999999996</v>
      </c>
      <c r="S70" s="13">
        <v>1.8054999999999999</v>
      </c>
      <c r="T70" s="13">
        <v>0.19500000000000001</v>
      </c>
    </row>
    <row r="71" spans="1:20" x14ac:dyDescent="0.2">
      <c r="D71" s="3">
        <v>260900</v>
      </c>
      <c r="E71">
        <v>140</v>
      </c>
      <c r="F71" s="16">
        <v>0.15793927165354332</v>
      </c>
      <c r="G71" s="13">
        <v>0.17903995834645664</v>
      </c>
      <c r="I71" s="19"/>
      <c r="K71" s="24"/>
      <c r="M71" s="43">
        <v>86.65744485857013</v>
      </c>
      <c r="N71" s="13">
        <v>6.4864999999999995</v>
      </c>
      <c r="O71" s="43">
        <v>289.5</v>
      </c>
      <c r="P71" s="13">
        <v>6.1364999999999998</v>
      </c>
      <c r="Q71" s="13">
        <v>6.5510000000000002</v>
      </c>
      <c r="R71" s="13">
        <v>0.84250000000000003</v>
      </c>
      <c r="S71" s="13">
        <v>1.6919999999999999</v>
      </c>
      <c r="T71" s="13">
        <v>0.20300000000000001</v>
      </c>
    </row>
    <row r="72" spans="1:20" x14ac:dyDescent="0.2">
      <c r="A72" s="6">
        <v>38509</v>
      </c>
      <c r="B72" s="2" t="s">
        <v>104</v>
      </c>
      <c r="C72" s="1" t="s">
        <v>48</v>
      </c>
      <c r="D72" s="3">
        <v>286145</v>
      </c>
      <c r="E72">
        <v>2</v>
      </c>
      <c r="F72" s="16">
        <v>0.36210074803149606</v>
      </c>
      <c r="G72" s="13">
        <v>0.15710500196850397</v>
      </c>
      <c r="H72" s="16">
        <v>26.91994899114173</v>
      </c>
      <c r="I72" s="19">
        <v>21.563667246358271</v>
      </c>
      <c r="J72" s="16">
        <v>17.72788338090551</v>
      </c>
      <c r="K72" s="19">
        <v>9.654414406594487</v>
      </c>
      <c r="L72" s="24">
        <v>157</v>
      </c>
      <c r="M72" s="43">
        <v>106.18384266343095</v>
      </c>
      <c r="N72" s="13">
        <v>7.516</v>
      </c>
      <c r="O72" s="43">
        <v>336</v>
      </c>
      <c r="P72" s="13">
        <v>0.26800000000000002</v>
      </c>
      <c r="Q72" s="13">
        <v>0.83600000000000008</v>
      </c>
      <c r="R72" s="13">
        <v>0.35350000000000004</v>
      </c>
      <c r="S72" s="13">
        <v>0.98100000000000009</v>
      </c>
      <c r="T72" s="13">
        <v>6.7500000000000004E-2</v>
      </c>
    </row>
    <row r="73" spans="1:20" x14ac:dyDescent="0.2">
      <c r="D73" s="3">
        <v>286144</v>
      </c>
      <c r="E73">
        <v>10</v>
      </c>
      <c r="F73" s="16">
        <v>0.16109805708661423</v>
      </c>
      <c r="G73" s="13">
        <v>0.34437078791338571</v>
      </c>
      <c r="K73" s="24"/>
      <c r="P73" s="13">
        <v>0.46500000000000002</v>
      </c>
      <c r="Q73" s="13">
        <v>1.1855</v>
      </c>
      <c r="R73" s="13">
        <v>0.41949999999999998</v>
      </c>
      <c r="S73" s="13">
        <v>1.1135000000000002</v>
      </c>
      <c r="T73" s="13">
        <v>8.1000000000000003E-2</v>
      </c>
    </row>
    <row r="74" spans="1:20" x14ac:dyDescent="0.2">
      <c r="D74" s="3">
        <v>286143</v>
      </c>
      <c r="E74">
        <v>20</v>
      </c>
      <c r="F74" s="16">
        <v>0.3221961141732283</v>
      </c>
      <c r="G74" s="13">
        <v>0.14315615582677177</v>
      </c>
      <c r="K74" s="24"/>
      <c r="M74" s="41"/>
      <c r="N74" s="19"/>
      <c r="O74" s="24"/>
      <c r="P74" s="13">
        <v>0.56000000000000005</v>
      </c>
      <c r="Q74" s="13">
        <v>1.234</v>
      </c>
      <c r="R74" s="13">
        <v>0.435</v>
      </c>
      <c r="S74" s="13">
        <v>1.456</v>
      </c>
      <c r="T74" s="13">
        <v>6.8500000000000005E-2</v>
      </c>
    </row>
    <row r="75" spans="1:20" x14ac:dyDescent="0.2">
      <c r="D75" s="3">
        <v>286142</v>
      </c>
      <c r="E75">
        <v>30</v>
      </c>
      <c r="F75" s="16">
        <v>0.28429068897637794</v>
      </c>
      <c r="G75" s="13">
        <v>0.116875061023622</v>
      </c>
      <c r="K75" s="24"/>
      <c r="M75" s="41"/>
      <c r="N75" s="19"/>
      <c r="O75" s="41"/>
      <c r="P75" s="13">
        <v>0.77</v>
      </c>
      <c r="Q75" s="13">
        <v>1.4319999999999999</v>
      </c>
      <c r="R75" s="13">
        <v>0.46699999999999997</v>
      </c>
      <c r="S75" s="13">
        <v>1.423</v>
      </c>
      <c r="T75" s="13">
        <v>8.1000000000000003E-2</v>
      </c>
    </row>
    <row r="76" spans="1:20" x14ac:dyDescent="0.2">
      <c r="D76" s="3">
        <v>286141</v>
      </c>
      <c r="E76">
        <v>40</v>
      </c>
      <c r="F76" s="16">
        <v>0.25270283464566923</v>
      </c>
      <c r="G76" s="13">
        <v>0.1324162853543307</v>
      </c>
      <c r="K76" s="24"/>
      <c r="M76" s="52"/>
      <c r="N76" s="52"/>
      <c r="O76" s="52"/>
      <c r="P76" s="13">
        <v>0.81600000000000006</v>
      </c>
      <c r="Q76" s="13">
        <v>1.2635000000000001</v>
      </c>
      <c r="R76" s="13">
        <v>0.46250000000000002</v>
      </c>
      <c r="S76" s="13">
        <v>1.548</v>
      </c>
      <c r="T76" s="13">
        <v>8.3499999999999991E-2</v>
      </c>
    </row>
    <row r="77" spans="1:20" x14ac:dyDescent="0.2">
      <c r="D77" s="3">
        <v>286140</v>
      </c>
      <c r="E77">
        <v>50</v>
      </c>
      <c r="F77" s="16">
        <v>0.3790542519685039</v>
      </c>
      <c r="G77" s="13">
        <v>0.13844956553149612</v>
      </c>
      <c r="K77" s="24"/>
      <c r="P77" s="13"/>
      <c r="Q77" s="13"/>
    </row>
    <row r="78" spans="1:20" x14ac:dyDescent="0.2">
      <c r="D78" s="3">
        <v>286139</v>
      </c>
      <c r="E78">
        <v>60</v>
      </c>
      <c r="F78" s="16">
        <v>0.18320955511811027</v>
      </c>
      <c r="G78" s="13">
        <v>0.21394453738188979</v>
      </c>
      <c r="K78" s="24"/>
      <c r="M78" s="41"/>
      <c r="N78" s="19"/>
      <c r="O78" s="24"/>
      <c r="P78" s="13">
        <v>2.0205000000000002</v>
      </c>
      <c r="Q78" s="13">
        <v>2.6890000000000001</v>
      </c>
      <c r="R78" s="13">
        <v>0.57850000000000001</v>
      </c>
      <c r="S78" s="13">
        <v>1.5979999999999999</v>
      </c>
      <c r="T78" s="13">
        <v>0.14449999999999999</v>
      </c>
    </row>
    <row r="79" spans="1:20" x14ac:dyDescent="0.2">
      <c r="D79" s="3">
        <v>286138</v>
      </c>
      <c r="E79">
        <v>80</v>
      </c>
      <c r="F79" s="16">
        <v>0.10108113385826772</v>
      </c>
      <c r="G79" s="13">
        <v>0.15566494614173226</v>
      </c>
      <c r="K79" s="24"/>
      <c r="M79" s="41"/>
      <c r="N79" s="19"/>
      <c r="O79" s="24"/>
      <c r="P79" s="13">
        <v>3.3609999999999998</v>
      </c>
      <c r="Q79" s="13">
        <v>3.1524999999999999</v>
      </c>
      <c r="R79" s="13">
        <v>0.63700000000000001</v>
      </c>
      <c r="S79" s="13">
        <v>2.1180000000000003</v>
      </c>
      <c r="T79" s="13">
        <v>0.19350000000000001</v>
      </c>
    </row>
    <row r="80" spans="1:20" x14ac:dyDescent="0.2">
      <c r="D80" s="3">
        <v>286137</v>
      </c>
      <c r="E80">
        <v>100</v>
      </c>
      <c r="F80" s="16">
        <v>5.0540566929133862E-2</v>
      </c>
      <c r="G80" s="13">
        <v>9.7890760570866153E-2</v>
      </c>
      <c r="K80" s="24"/>
      <c r="M80" s="42"/>
      <c r="N80" s="19"/>
      <c r="O80" s="24"/>
      <c r="P80" s="13">
        <v>5.3070000000000004</v>
      </c>
      <c r="Q80" s="13">
        <v>5.2635000000000005</v>
      </c>
      <c r="R80" s="13">
        <v>0.77100000000000002</v>
      </c>
      <c r="S80" s="13">
        <v>1.6240000000000001</v>
      </c>
      <c r="T80" s="13">
        <v>0.17799999999999999</v>
      </c>
    </row>
    <row r="81" spans="1:20" x14ac:dyDescent="0.2">
      <c r="D81" s="3">
        <v>286136</v>
      </c>
      <c r="E81">
        <v>144</v>
      </c>
      <c r="F81" s="16">
        <v>5.0540566929133862E-2</v>
      </c>
      <c r="G81" s="13">
        <v>9.7890760570866153E-2</v>
      </c>
      <c r="I81" s="19"/>
      <c r="K81" s="24"/>
      <c r="M81" s="43">
        <v>72.522440550112236</v>
      </c>
      <c r="N81" s="13">
        <v>5.1285000000000007</v>
      </c>
      <c r="O81" s="43">
        <v>229</v>
      </c>
      <c r="P81" s="13">
        <v>12.7675</v>
      </c>
      <c r="Q81" s="13">
        <v>12.6835</v>
      </c>
      <c r="R81" s="13">
        <v>1.1415</v>
      </c>
      <c r="S81" s="13">
        <v>0.70950000000000002</v>
      </c>
      <c r="T81" s="13">
        <v>0.1825</v>
      </c>
    </row>
    <row r="82" spans="1:20" x14ac:dyDescent="0.2">
      <c r="A82" s="6">
        <v>38520</v>
      </c>
      <c r="B82" s="2" t="s">
        <v>112</v>
      </c>
      <c r="C82" s="1" t="s">
        <v>48</v>
      </c>
      <c r="D82" s="3">
        <v>282484</v>
      </c>
      <c r="E82">
        <v>2</v>
      </c>
      <c r="F82" s="16">
        <v>0.54345290322580653</v>
      </c>
      <c r="G82" s="13">
        <v>0.29157429677419344</v>
      </c>
      <c r="H82" s="16">
        <v>29.532043709677421</v>
      </c>
      <c r="I82" s="19">
        <v>31.544926090322583</v>
      </c>
      <c r="J82" s="16">
        <v>18.879081290322581</v>
      </c>
      <c r="K82" s="19">
        <v>11.903390709677421</v>
      </c>
      <c r="L82" s="24">
        <v>168</v>
      </c>
      <c r="M82" s="43">
        <v>95.880591238475688</v>
      </c>
      <c r="N82" s="13">
        <v>6.76</v>
      </c>
      <c r="O82" s="43">
        <v>302</v>
      </c>
      <c r="P82" s="13">
        <v>1.95E-2</v>
      </c>
      <c r="Q82" s="13">
        <v>0.71150000000000002</v>
      </c>
      <c r="R82" s="13">
        <v>0.35050000000000003</v>
      </c>
      <c r="S82" s="13">
        <v>0.64600000000000002</v>
      </c>
      <c r="T82" s="13">
        <v>5.3499999999999999E-2</v>
      </c>
    </row>
    <row r="83" spans="1:20" x14ac:dyDescent="0.2">
      <c r="D83" s="3">
        <v>282483</v>
      </c>
      <c r="E83">
        <v>10</v>
      </c>
      <c r="F83" s="16">
        <v>0.50210322580645173</v>
      </c>
      <c r="G83" s="13">
        <v>0.25967597419354843</v>
      </c>
      <c r="I83" s="19"/>
      <c r="K83" s="16"/>
      <c r="P83" s="13">
        <v>2.5500000000000002E-2</v>
      </c>
      <c r="Q83" s="13">
        <v>1.3234999999999999</v>
      </c>
      <c r="R83" s="13">
        <v>0.32950000000000002</v>
      </c>
      <c r="S83" s="13">
        <v>0.86399999999999999</v>
      </c>
      <c r="T83" s="13">
        <v>6.5000000000000002E-2</v>
      </c>
    </row>
    <row r="84" spans="1:20" x14ac:dyDescent="0.2">
      <c r="D84" s="3">
        <v>282482</v>
      </c>
      <c r="E84">
        <v>20</v>
      </c>
      <c r="F84" s="16">
        <v>0.47847483870967744</v>
      </c>
      <c r="G84" s="13">
        <v>0.27597956129032269</v>
      </c>
      <c r="P84" s="13">
        <v>1.3500000000000002E-2</v>
      </c>
      <c r="Q84" s="13">
        <v>1.5285000000000002</v>
      </c>
      <c r="R84" s="13">
        <v>0.34550000000000003</v>
      </c>
      <c r="S84" s="13">
        <v>0.52900000000000003</v>
      </c>
      <c r="T84" s="13">
        <v>4.9000000000000002E-2</v>
      </c>
    </row>
    <row r="85" spans="1:20" x14ac:dyDescent="0.2">
      <c r="D85" s="3">
        <v>282481</v>
      </c>
      <c r="E85">
        <v>30</v>
      </c>
      <c r="F85" s="16">
        <v>0.48438193548387098</v>
      </c>
      <c r="G85" s="13">
        <v>0.26274766451612908</v>
      </c>
      <c r="I85" s="19"/>
      <c r="P85" s="13">
        <v>5.1000000000000004E-2</v>
      </c>
      <c r="Q85" s="13">
        <v>0.83950000000000002</v>
      </c>
      <c r="R85" s="13">
        <v>0.36049999999999999</v>
      </c>
      <c r="S85" s="13">
        <v>0.81349999999999989</v>
      </c>
      <c r="T85" s="13">
        <v>7.0500000000000007E-2</v>
      </c>
    </row>
    <row r="86" spans="1:20" x14ac:dyDescent="0.2">
      <c r="D86" s="3">
        <v>282480</v>
      </c>
      <c r="E86">
        <v>40</v>
      </c>
      <c r="F86" s="16">
        <v>0.25991225806451612</v>
      </c>
      <c r="G86" s="13">
        <v>0.18690054193548389</v>
      </c>
      <c r="I86" s="19"/>
      <c r="M86" s="43">
        <v>95.76583345869517</v>
      </c>
      <c r="N86" s="13">
        <v>7.306</v>
      </c>
      <c r="O86" s="43">
        <v>326.5</v>
      </c>
      <c r="P86" s="13">
        <v>0.58599999999999997</v>
      </c>
      <c r="Q86" s="13">
        <v>1.2475000000000001</v>
      </c>
      <c r="R86" s="13">
        <v>0.439</v>
      </c>
      <c r="S86" s="13">
        <v>1.2469999999999999</v>
      </c>
      <c r="T86" s="13">
        <v>9.5500000000000002E-2</v>
      </c>
    </row>
    <row r="87" spans="1:20" x14ac:dyDescent="0.2">
      <c r="D87" s="3">
        <v>282479</v>
      </c>
      <c r="E87">
        <v>50</v>
      </c>
      <c r="F87" s="16">
        <v>0.23628387096774192</v>
      </c>
      <c r="G87" s="13">
        <v>0.21785372903225808</v>
      </c>
      <c r="I87" s="19"/>
      <c r="M87" s="52"/>
      <c r="N87" s="52"/>
      <c r="O87" s="52"/>
      <c r="P87" s="13">
        <v>1.905</v>
      </c>
      <c r="Q87" s="13">
        <v>2.3199999999999998</v>
      </c>
      <c r="R87" s="13">
        <v>0.55649999999999999</v>
      </c>
      <c r="S87" s="13">
        <v>1.6074999999999999</v>
      </c>
      <c r="T87" s="13">
        <v>0.151</v>
      </c>
    </row>
    <row r="88" spans="1:20" x14ac:dyDescent="0.2">
      <c r="D88" s="3">
        <v>282478</v>
      </c>
      <c r="E88">
        <v>60</v>
      </c>
      <c r="F88" s="16">
        <v>0.31898322580645166</v>
      </c>
      <c r="G88" s="13">
        <v>0.22305197419354827</v>
      </c>
      <c r="I88" s="19"/>
      <c r="M88" s="52"/>
      <c r="N88" s="52"/>
      <c r="O88" s="52"/>
      <c r="P88" s="13">
        <v>0.77950000000000008</v>
      </c>
      <c r="Q88" s="13">
        <v>1.252</v>
      </c>
      <c r="R88" s="13">
        <v>0.42300000000000004</v>
      </c>
      <c r="S88" s="13">
        <v>1.3875</v>
      </c>
      <c r="T88" s="13">
        <v>9.6000000000000002E-2</v>
      </c>
    </row>
    <row r="89" spans="1:20" x14ac:dyDescent="0.2">
      <c r="D89" s="3">
        <v>282477</v>
      </c>
      <c r="E89">
        <v>80</v>
      </c>
      <c r="F89" s="16">
        <v>7.7674709677419337E-2</v>
      </c>
      <c r="G89" s="13">
        <v>0.18196145032258071</v>
      </c>
      <c r="I89" s="19"/>
      <c r="M89" s="52"/>
      <c r="N89" s="52"/>
      <c r="O89" s="52"/>
      <c r="P89" s="13">
        <v>3.9510000000000001</v>
      </c>
      <c r="Q89" s="13">
        <v>4.6040000000000001</v>
      </c>
      <c r="R89" s="13">
        <v>0.72799999999999998</v>
      </c>
      <c r="S89" s="13">
        <v>2.5695000000000001</v>
      </c>
      <c r="T89" s="13">
        <v>0.23899999999999999</v>
      </c>
    </row>
    <row r="90" spans="1:20" x14ac:dyDescent="0.2">
      <c r="D90" s="3">
        <v>282476</v>
      </c>
      <c r="E90">
        <v>100</v>
      </c>
      <c r="F90" s="16">
        <v>0.12664354838709677</v>
      </c>
      <c r="G90" s="13">
        <v>0.29421829161290325</v>
      </c>
      <c r="I90" s="19"/>
      <c r="P90" s="13">
        <v>6.9850000000000003</v>
      </c>
      <c r="Q90" s="13">
        <v>6.4615</v>
      </c>
      <c r="R90" s="13">
        <v>0.88450000000000006</v>
      </c>
      <c r="S90" s="13">
        <v>0.99899999999999989</v>
      </c>
      <c r="T90" s="13">
        <v>0.189</v>
      </c>
    </row>
    <row r="91" spans="1:20" x14ac:dyDescent="0.2">
      <c r="D91" s="3">
        <v>282475</v>
      </c>
      <c r="E91">
        <v>150</v>
      </c>
      <c r="F91" s="16">
        <v>3.0394451612903231E-2</v>
      </c>
      <c r="G91" s="13">
        <v>0.13711274838709675</v>
      </c>
      <c r="I91" s="19"/>
      <c r="M91" s="43">
        <v>78.602012831777955</v>
      </c>
      <c r="N91" s="13">
        <v>5.2565</v>
      </c>
      <c r="O91" s="43">
        <v>235</v>
      </c>
      <c r="P91" s="13">
        <v>11.083</v>
      </c>
      <c r="Q91" s="13">
        <v>11.068999999999999</v>
      </c>
      <c r="R91" s="13">
        <v>1.048</v>
      </c>
      <c r="S91" s="13">
        <v>0.63050000000000006</v>
      </c>
      <c r="T91" s="13">
        <v>0.1235</v>
      </c>
    </row>
    <row r="92" spans="1:20" x14ac:dyDescent="0.2">
      <c r="A92" s="6">
        <v>38534</v>
      </c>
      <c r="B92" s="2" t="s">
        <v>113</v>
      </c>
      <c r="C92" s="1" t="s">
        <v>68</v>
      </c>
      <c r="D92" s="3">
        <v>273910</v>
      </c>
      <c r="E92">
        <v>1</v>
      </c>
      <c r="F92" s="16">
        <v>0.37805419354838699</v>
      </c>
      <c r="G92" s="13">
        <v>0.14200660645161295</v>
      </c>
      <c r="H92" s="16">
        <v>35.900417903225801</v>
      </c>
      <c r="I92" s="19">
        <v>31.128278096774199</v>
      </c>
      <c r="J92" s="16">
        <v>27.462092903225805</v>
      </c>
      <c r="K92" s="19">
        <v>16.761387096774193</v>
      </c>
      <c r="L92" s="24">
        <v>182</v>
      </c>
      <c r="M92" s="44">
        <v>104.02712349377892</v>
      </c>
      <c r="N92" s="44">
        <v>6.4463333333333344</v>
      </c>
      <c r="O92" s="44">
        <v>288</v>
      </c>
      <c r="P92" s="13">
        <v>8.0000000000000002E-3</v>
      </c>
      <c r="Q92" s="13">
        <v>6.9500000000000006E-2</v>
      </c>
      <c r="R92" s="13">
        <v>0.30199999999999999</v>
      </c>
    </row>
    <row r="93" spans="1:20" x14ac:dyDescent="0.2">
      <c r="D93" s="3">
        <v>273909</v>
      </c>
      <c r="E93">
        <v>5</v>
      </c>
      <c r="F93" s="16">
        <v>0.38986838709677407</v>
      </c>
      <c r="G93" s="13">
        <v>0.16681641290322602</v>
      </c>
      <c r="I93" s="19"/>
      <c r="M93" s="44"/>
      <c r="N93" s="44"/>
      <c r="O93" s="44"/>
      <c r="P93" s="13">
        <v>0.01</v>
      </c>
      <c r="Q93" s="13">
        <v>1.7000000000000001E-2</v>
      </c>
      <c r="R93" s="13">
        <v>0.31950000000000001</v>
      </c>
    </row>
    <row r="94" spans="1:20" x14ac:dyDescent="0.2">
      <c r="D94" s="3">
        <v>273908</v>
      </c>
      <c r="E94">
        <v>10</v>
      </c>
      <c r="F94" s="16">
        <v>0.46075354838709681</v>
      </c>
      <c r="G94" s="13">
        <v>0.19115365161290321</v>
      </c>
      <c r="M94" s="44"/>
      <c r="N94" s="44"/>
      <c r="O94" s="44"/>
      <c r="P94" s="13">
        <v>1.7500000000000002E-2</v>
      </c>
      <c r="Q94" s="13">
        <v>4.3999999999999997E-2</v>
      </c>
      <c r="R94" s="13">
        <v>0.32300000000000001</v>
      </c>
    </row>
    <row r="95" spans="1:20" x14ac:dyDescent="0.2">
      <c r="D95" s="3">
        <v>273907</v>
      </c>
      <c r="E95">
        <v>20</v>
      </c>
      <c r="F95" s="16">
        <v>0.62024516129032259</v>
      </c>
      <c r="G95" s="13">
        <v>0.29535483870967749</v>
      </c>
      <c r="I95" s="19"/>
      <c r="K95" s="19"/>
      <c r="P95" s="13">
        <v>3.5000000000000001E-3</v>
      </c>
      <c r="Q95" s="13">
        <v>0</v>
      </c>
      <c r="R95" s="13">
        <v>0.374</v>
      </c>
    </row>
    <row r="96" spans="1:20" x14ac:dyDescent="0.2">
      <c r="D96" s="3">
        <v>273906</v>
      </c>
      <c r="E96">
        <v>30</v>
      </c>
      <c r="F96" s="16">
        <v>0.75020129032258054</v>
      </c>
      <c r="G96" s="13">
        <v>0.45839070967741935</v>
      </c>
      <c r="I96" s="19"/>
      <c r="K96" s="24"/>
      <c r="M96" s="44"/>
      <c r="N96" s="44"/>
      <c r="O96" s="44"/>
      <c r="P96" s="13">
        <v>0.38350000000000001</v>
      </c>
      <c r="Q96" s="13">
        <v>0.66149999999999998</v>
      </c>
      <c r="R96" s="13">
        <v>0.46599999999999997</v>
      </c>
    </row>
    <row r="97" spans="1:20" x14ac:dyDescent="0.2">
      <c r="D97" s="3">
        <v>273905</v>
      </c>
      <c r="E97">
        <v>40</v>
      </c>
      <c r="F97" s="16">
        <v>0.53163870967741933</v>
      </c>
      <c r="G97" s="13">
        <v>0.48650849032258053</v>
      </c>
      <c r="I97" s="19"/>
      <c r="K97" s="24"/>
      <c r="M97" s="44">
        <v>98.847640069509396</v>
      </c>
      <c r="N97" s="44">
        <v>7.2076666666666673</v>
      </c>
      <c r="O97" s="44">
        <v>322</v>
      </c>
      <c r="P97" s="13">
        <v>0.97</v>
      </c>
      <c r="Q97" s="13">
        <v>1.2869999999999999</v>
      </c>
      <c r="R97" s="13">
        <v>0.57199999999999995</v>
      </c>
    </row>
    <row r="98" spans="1:20" x14ac:dyDescent="0.2">
      <c r="D98" s="3">
        <v>273904</v>
      </c>
      <c r="E98">
        <v>50</v>
      </c>
      <c r="F98" s="16">
        <v>0.4194038709677419</v>
      </c>
      <c r="G98" s="13">
        <v>0.34970012903225817</v>
      </c>
      <c r="I98" s="19"/>
      <c r="K98" s="24"/>
      <c r="M98" s="44"/>
      <c r="N98" s="44"/>
      <c r="O98" s="44"/>
      <c r="P98" s="13">
        <v>5.1745000000000001</v>
      </c>
      <c r="Q98" s="13">
        <v>3.9104999999999999</v>
      </c>
      <c r="R98" s="13">
        <v>0.86299999999999999</v>
      </c>
    </row>
    <row r="99" spans="1:20" x14ac:dyDescent="0.2">
      <c r="D99" s="3">
        <v>273903</v>
      </c>
      <c r="E99">
        <v>80</v>
      </c>
      <c r="F99" s="16">
        <v>5.9100322580645161E-2</v>
      </c>
      <c r="G99" s="13">
        <v>0.17750359741935484</v>
      </c>
      <c r="I99" s="19"/>
      <c r="K99" s="24"/>
      <c r="M99" s="44"/>
      <c r="N99" s="44"/>
      <c r="O99" s="44"/>
      <c r="P99" s="13">
        <v>8.3574999999999999</v>
      </c>
      <c r="Q99" s="13">
        <v>6.9779999999999998</v>
      </c>
      <c r="R99" s="13">
        <v>0.97049999999999992</v>
      </c>
    </row>
    <row r="100" spans="1:20" x14ac:dyDescent="0.2">
      <c r="D100" s="3">
        <v>273902</v>
      </c>
      <c r="E100">
        <v>100</v>
      </c>
      <c r="F100" s="16">
        <v>4.2214516129032244E-2</v>
      </c>
      <c r="G100" s="13">
        <v>0.10435428387096779</v>
      </c>
      <c r="I100" s="19"/>
      <c r="K100" s="24"/>
      <c r="P100" s="13">
        <v>8.5859999999999985</v>
      </c>
      <c r="Q100" s="13">
        <v>6.7944999999999993</v>
      </c>
      <c r="R100" s="13">
        <v>0.94499999999999995</v>
      </c>
    </row>
    <row r="101" spans="1:20" x14ac:dyDescent="0.2">
      <c r="D101" s="3">
        <v>273901</v>
      </c>
      <c r="E101">
        <v>140</v>
      </c>
      <c r="F101" s="16">
        <v>1.7314838709677413E-2</v>
      </c>
      <c r="G101" s="13">
        <v>0.10832676129032261</v>
      </c>
      <c r="I101" s="19"/>
      <c r="K101" s="24"/>
      <c r="M101" s="44">
        <v>66.582006789101115</v>
      </c>
      <c r="N101" s="44">
        <v>4.6586666666666661</v>
      </c>
      <c r="O101" s="44">
        <v>208</v>
      </c>
      <c r="P101" s="13">
        <v>13.9475</v>
      </c>
      <c r="Q101" s="13">
        <v>13.165500000000002</v>
      </c>
      <c r="R101" s="13">
        <v>1.1859999999999999</v>
      </c>
    </row>
    <row r="102" spans="1:20" x14ac:dyDescent="0.2">
      <c r="A102" s="6">
        <v>38546</v>
      </c>
      <c r="B102" s="2" t="s">
        <v>114</v>
      </c>
      <c r="C102" s="1" t="s">
        <v>68</v>
      </c>
      <c r="D102" s="24">
        <v>274434</v>
      </c>
      <c r="E102">
        <v>1</v>
      </c>
      <c r="F102" s="16">
        <v>0.21613832258064516</v>
      </c>
      <c r="G102" s="13">
        <v>2.2559437419354855E-2</v>
      </c>
      <c r="H102" s="16">
        <v>30.899965419354839</v>
      </c>
      <c r="I102" s="19">
        <v>19.91669530064517</v>
      </c>
      <c r="J102" s="16">
        <v>18.157604612903224</v>
      </c>
      <c r="K102" s="19">
        <v>7.2536747070967795</v>
      </c>
      <c r="L102" s="24">
        <v>194</v>
      </c>
      <c r="M102" s="44">
        <v>103.19787073374091</v>
      </c>
      <c r="N102" s="44">
        <v>6.2404999999999999</v>
      </c>
      <c r="O102" s="44">
        <v>278.5</v>
      </c>
      <c r="P102" s="13">
        <v>0.439</v>
      </c>
      <c r="Q102" s="13">
        <v>0.96399999999999997</v>
      </c>
      <c r="R102" s="13">
        <v>0.41049999999999998</v>
      </c>
      <c r="S102" s="13">
        <v>0.5169999999999999</v>
      </c>
      <c r="T102" s="13">
        <v>7.5499999999999998E-2</v>
      </c>
    </row>
    <row r="103" spans="1:20" x14ac:dyDescent="0.2">
      <c r="D103" s="34">
        <v>274433</v>
      </c>
      <c r="E103">
        <v>5</v>
      </c>
      <c r="F103" s="16">
        <v>0.24822135483870972</v>
      </c>
      <c r="G103" s="13">
        <v>5.11977651612903E-2</v>
      </c>
      <c r="I103" s="24"/>
      <c r="M103" s="44"/>
      <c r="N103" s="44"/>
      <c r="O103" s="44"/>
      <c r="P103" s="13">
        <v>0.45550000000000002</v>
      </c>
      <c r="Q103" s="13">
        <v>0.85550000000000004</v>
      </c>
      <c r="R103" s="13">
        <v>0.41649999999999998</v>
      </c>
      <c r="S103" s="13">
        <v>0.86899999999999999</v>
      </c>
      <c r="T103" s="13">
        <v>7.7499999999999999E-2</v>
      </c>
    </row>
    <row r="104" spans="1:20" x14ac:dyDescent="0.2">
      <c r="D104" s="34">
        <v>274432</v>
      </c>
      <c r="E104">
        <v>10</v>
      </c>
      <c r="F104" s="16">
        <v>0.31898322580645155</v>
      </c>
      <c r="G104" s="13">
        <v>6.9231174193548531E-2</v>
      </c>
      <c r="M104" s="44"/>
      <c r="N104" s="44"/>
      <c r="O104" s="44"/>
      <c r="P104" s="13">
        <v>0.44</v>
      </c>
      <c r="Q104" s="13">
        <v>0.65300000000000002</v>
      </c>
      <c r="R104" s="13">
        <v>0.47100000000000003</v>
      </c>
      <c r="S104" s="13">
        <v>0.40949999999999998</v>
      </c>
      <c r="T104" s="13">
        <v>5.1000000000000004E-2</v>
      </c>
    </row>
    <row r="105" spans="1:20" x14ac:dyDescent="0.2">
      <c r="D105" s="24">
        <v>274431</v>
      </c>
      <c r="E105">
        <v>20</v>
      </c>
      <c r="F105" s="16">
        <v>0.30126193548387092</v>
      </c>
      <c r="G105" s="13">
        <v>0.10160206451612921</v>
      </c>
      <c r="I105" s="19"/>
      <c r="P105" s="13">
        <v>0.44750000000000001</v>
      </c>
      <c r="Q105" s="13">
        <v>0.91749999999999998</v>
      </c>
      <c r="R105" s="13">
        <v>0.54149999999999998</v>
      </c>
      <c r="S105" s="13">
        <v>0.69700000000000006</v>
      </c>
      <c r="T105" s="13">
        <v>5.6499999999999995E-2</v>
      </c>
    </row>
    <row r="106" spans="1:20" x14ac:dyDescent="0.2">
      <c r="D106" s="24">
        <v>274430</v>
      </c>
      <c r="E106">
        <v>30</v>
      </c>
      <c r="F106" s="16">
        <v>0.49619612903225802</v>
      </c>
      <c r="G106" s="13">
        <v>0.236283870967742</v>
      </c>
      <c r="I106" s="19"/>
      <c r="M106" s="44"/>
      <c r="N106" s="44"/>
      <c r="O106" s="44"/>
      <c r="P106" s="13">
        <v>1.0234999999999999</v>
      </c>
      <c r="Q106" s="13">
        <v>1.603</v>
      </c>
      <c r="R106" s="13">
        <v>0.84599999999999997</v>
      </c>
      <c r="S106" s="13">
        <v>0.94399999999999995</v>
      </c>
      <c r="T106" s="13">
        <v>0.1095</v>
      </c>
    </row>
    <row r="107" spans="1:20" x14ac:dyDescent="0.2">
      <c r="D107" s="24">
        <v>274429</v>
      </c>
      <c r="E107">
        <v>40</v>
      </c>
      <c r="I107" s="19"/>
      <c r="M107" s="44">
        <v>90.846381403722162</v>
      </c>
      <c r="N107" s="44">
        <v>7.0095000000000001</v>
      </c>
      <c r="O107" s="44">
        <v>313</v>
      </c>
      <c r="P107" s="13"/>
      <c r="Q107" s="13"/>
    </row>
    <row r="108" spans="1:20" x14ac:dyDescent="0.2">
      <c r="D108" s="24">
        <v>274428</v>
      </c>
      <c r="E108">
        <v>50</v>
      </c>
      <c r="F108" s="16">
        <v>0.35442580645161287</v>
      </c>
      <c r="G108" s="13">
        <v>0.18760939354838721</v>
      </c>
      <c r="I108" s="19"/>
      <c r="M108" s="44"/>
      <c r="N108" s="44"/>
      <c r="O108" s="44"/>
      <c r="P108" s="13">
        <v>4.0449999999999999</v>
      </c>
      <c r="Q108" s="13">
        <v>4.5335000000000001</v>
      </c>
      <c r="R108" s="13">
        <v>0.95899999999999996</v>
      </c>
      <c r="S108" s="13">
        <v>1.7115</v>
      </c>
      <c r="T108" s="13">
        <v>0.24049999999999999</v>
      </c>
    </row>
    <row r="109" spans="1:20" x14ac:dyDescent="0.2">
      <c r="D109" s="34">
        <v>274427</v>
      </c>
      <c r="E109">
        <v>75</v>
      </c>
      <c r="F109" s="16">
        <v>8.7806193548387118E-2</v>
      </c>
      <c r="G109" s="13">
        <v>0.15717308645161293</v>
      </c>
      <c r="I109" s="19"/>
      <c r="P109" s="13">
        <v>7.9874999999999998</v>
      </c>
      <c r="Q109" s="13">
        <v>7.6295000000000002</v>
      </c>
      <c r="R109" s="13">
        <v>1.159</v>
      </c>
      <c r="S109" s="13">
        <v>0.72750000000000004</v>
      </c>
      <c r="T109" s="13">
        <v>0.1825</v>
      </c>
    </row>
    <row r="110" spans="1:20" x14ac:dyDescent="0.2">
      <c r="D110" s="34">
        <v>274426</v>
      </c>
      <c r="E110">
        <v>100</v>
      </c>
      <c r="F110" s="16">
        <v>0.17054664516129039</v>
      </c>
      <c r="G110" s="13">
        <v>0.13306015483870964</v>
      </c>
      <c r="I110" s="19"/>
      <c r="M110" s="44"/>
      <c r="N110" s="44"/>
      <c r="O110" s="44"/>
      <c r="P110" s="13">
        <v>6.5954999999999995</v>
      </c>
      <c r="Q110" s="13">
        <v>6.3179999999999996</v>
      </c>
      <c r="R110" s="13">
        <v>1.0289999999999999</v>
      </c>
      <c r="S110" s="13">
        <v>1.2894999999999999</v>
      </c>
      <c r="T110" s="13">
        <v>9.7500000000000003E-2</v>
      </c>
    </row>
    <row r="111" spans="1:20" x14ac:dyDescent="0.2">
      <c r="D111" s="24">
        <v>274425</v>
      </c>
      <c r="E111">
        <v>162</v>
      </c>
      <c r="F111" s="16">
        <v>2.870587096774194E-2</v>
      </c>
      <c r="G111" s="13">
        <v>0.10320604903225808</v>
      </c>
      <c r="I111" s="19"/>
      <c r="M111" s="44">
        <v>69.953994600452376</v>
      </c>
      <c r="N111" s="44">
        <v>4.8550000000000004</v>
      </c>
      <c r="O111" s="44">
        <v>217</v>
      </c>
      <c r="P111" s="13">
        <v>12.574999999999999</v>
      </c>
      <c r="Q111" s="13">
        <v>12.907999999999999</v>
      </c>
      <c r="R111" s="13">
        <v>1.3290000000000002</v>
      </c>
      <c r="S111" s="13">
        <v>0.5615</v>
      </c>
      <c r="T111" s="13">
        <v>9.8000000000000004E-2</v>
      </c>
    </row>
    <row r="112" spans="1:20" x14ac:dyDescent="0.2">
      <c r="A112" s="6">
        <v>38560</v>
      </c>
      <c r="B112" s="2" t="s">
        <v>115</v>
      </c>
      <c r="C112" s="1" t="s">
        <v>68</v>
      </c>
      <c r="D112" s="34">
        <v>274914</v>
      </c>
      <c r="E112">
        <v>1</v>
      </c>
      <c r="F112" s="16">
        <v>0.30126193548387092</v>
      </c>
      <c r="G112" s="13">
        <v>0.10160206451612921</v>
      </c>
      <c r="H112" s="16">
        <v>33.898701290322585</v>
      </c>
      <c r="I112" s="19">
        <v>18.095870709677424</v>
      </c>
      <c r="J112" s="16">
        <v>28.563820645161289</v>
      </c>
      <c r="K112" s="19">
        <v>11.685115354838711</v>
      </c>
      <c r="L112" s="24">
        <v>208</v>
      </c>
      <c r="M112" s="44">
        <v>107.99164323525478</v>
      </c>
      <c r="N112" s="44">
        <v>6.9050000000000002</v>
      </c>
      <c r="O112" s="44">
        <v>308</v>
      </c>
      <c r="P112" s="13">
        <v>0.442</v>
      </c>
      <c r="Q112" s="13">
        <v>0.65850000000000009</v>
      </c>
      <c r="R112" s="13">
        <v>0.29300000000000004</v>
      </c>
      <c r="S112" s="13">
        <v>0.17050000000000001</v>
      </c>
      <c r="T112" s="13">
        <v>4.8000000000000001E-2</v>
      </c>
    </row>
    <row r="113" spans="1:20" x14ac:dyDescent="0.2">
      <c r="D113" s="34">
        <v>274913</v>
      </c>
      <c r="E113">
        <v>5</v>
      </c>
      <c r="F113" s="16">
        <v>0.33670451612903218</v>
      </c>
      <c r="G113" s="13">
        <v>6.6159483870967872E-2</v>
      </c>
      <c r="I113" s="19"/>
      <c r="P113" s="13">
        <v>0.46850000000000003</v>
      </c>
      <c r="Q113" s="13">
        <v>0.84600000000000009</v>
      </c>
      <c r="R113" s="13">
        <v>0.40049999999999997</v>
      </c>
      <c r="S113" s="13">
        <v>0.4955</v>
      </c>
      <c r="T113" s="13">
        <v>5.3500000000000006E-2</v>
      </c>
    </row>
    <row r="114" spans="1:20" x14ac:dyDescent="0.2">
      <c r="D114" s="24">
        <v>274912</v>
      </c>
      <c r="E114">
        <v>10</v>
      </c>
      <c r="F114" s="16">
        <v>0.31898322580645155</v>
      </c>
      <c r="G114" s="13">
        <v>9.1205574193548522E-2</v>
      </c>
      <c r="M114" s="44"/>
      <c r="N114" s="44"/>
      <c r="O114" s="44"/>
      <c r="P114" s="13">
        <v>0.47099999999999997</v>
      </c>
      <c r="Q114" s="13">
        <v>0.65200000000000002</v>
      </c>
      <c r="R114" s="13">
        <v>0.35449999999999998</v>
      </c>
      <c r="S114" s="13">
        <v>0.65500000000000003</v>
      </c>
      <c r="T114" s="13">
        <v>5.6500000000000002E-2</v>
      </c>
    </row>
    <row r="115" spans="1:20" x14ac:dyDescent="0.2">
      <c r="D115" s="34">
        <v>274911</v>
      </c>
      <c r="E115">
        <v>20</v>
      </c>
      <c r="F115" s="16">
        <v>0.77177032258064515</v>
      </c>
      <c r="G115" s="13">
        <v>0.2870328774193549</v>
      </c>
      <c r="I115" s="19"/>
      <c r="M115" s="44"/>
      <c r="N115" s="44"/>
      <c r="O115" s="44"/>
      <c r="P115" s="13">
        <v>0.47399999999999998</v>
      </c>
      <c r="Q115" s="13">
        <v>0.24149999999999999</v>
      </c>
      <c r="R115" s="13">
        <v>0.42849999999999999</v>
      </c>
      <c r="S115" s="13">
        <v>0.45750000000000002</v>
      </c>
      <c r="T115" s="13">
        <v>5.7500000000000002E-2</v>
      </c>
    </row>
    <row r="116" spans="1:20" x14ac:dyDescent="0.2">
      <c r="D116" s="34">
        <v>274910</v>
      </c>
      <c r="E116">
        <v>30</v>
      </c>
      <c r="F116" s="16">
        <v>0.93597677419354852</v>
      </c>
      <c r="G116" s="13">
        <v>0.38752722580645171</v>
      </c>
      <c r="I116" s="19"/>
      <c r="M116" s="44"/>
      <c r="N116" s="44"/>
      <c r="O116" s="44"/>
      <c r="P116" s="13">
        <v>0.77249999999999996</v>
      </c>
      <c r="Q116" s="13">
        <v>1.4990000000000001</v>
      </c>
      <c r="R116" s="13">
        <v>0.61799999999999999</v>
      </c>
      <c r="S116" s="13">
        <v>0.58899999999999997</v>
      </c>
      <c r="T116" s="13">
        <v>9.7000000000000003E-2</v>
      </c>
    </row>
    <row r="117" spans="1:20" x14ac:dyDescent="0.2">
      <c r="D117" s="34">
        <v>274909</v>
      </c>
      <c r="E117">
        <v>40</v>
      </c>
      <c r="F117" s="16">
        <v>0.53163870967741933</v>
      </c>
      <c r="G117" s="13">
        <v>0.2887388903225806</v>
      </c>
      <c r="I117" s="19"/>
      <c r="M117" s="44">
        <v>91.420900703238573</v>
      </c>
      <c r="N117" s="44">
        <v>7.0069999999999997</v>
      </c>
      <c r="O117" s="44">
        <v>313</v>
      </c>
      <c r="P117" s="13">
        <v>3.1739999999999999</v>
      </c>
      <c r="Q117" s="13">
        <v>3.51</v>
      </c>
      <c r="R117" s="13">
        <v>0.83499999999999996</v>
      </c>
      <c r="S117" s="13">
        <v>0.53500000000000003</v>
      </c>
      <c r="T117" s="13">
        <v>0.20050000000000001</v>
      </c>
    </row>
    <row r="118" spans="1:20" x14ac:dyDescent="0.2">
      <c r="D118" s="24">
        <v>274908</v>
      </c>
      <c r="E118">
        <v>50</v>
      </c>
      <c r="F118" s="16">
        <v>0.27172645161290321</v>
      </c>
      <c r="G118" s="13">
        <v>0.1531119483870968</v>
      </c>
      <c r="I118" s="19"/>
      <c r="M118" s="44"/>
      <c r="N118" s="44"/>
      <c r="O118" s="44"/>
      <c r="P118" s="13">
        <v>6.9254999999999995</v>
      </c>
      <c r="Q118" s="13">
        <v>6.6124999999999998</v>
      </c>
      <c r="R118" s="13">
        <v>1.0845</v>
      </c>
      <c r="S118" s="13">
        <v>0.30549999999999999</v>
      </c>
      <c r="T118" s="13">
        <v>8.4499999999999992E-2</v>
      </c>
    </row>
    <row r="119" spans="1:20" x14ac:dyDescent="0.2">
      <c r="D119" s="34">
        <v>274907</v>
      </c>
      <c r="E119">
        <v>75</v>
      </c>
      <c r="F119" s="16">
        <v>3.7836129032258053E-2</v>
      </c>
      <c r="G119" s="13">
        <v>6.4744670967741974E-2</v>
      </c>
      <c r="I119" s="19"/>
      <c r="M119" s="44"/>
      <c r="N119" s="44"/>
      <c r="O119" s="44"/>
      <c r="P119" s="13">
        <v>8.0325000000000006</v>
      </c>
      <c r="Q119" s="13">
        <v>8.3699999999999992</v>
      </c>
      <c r="R119" s="13">
        <v>1.1005</v>
      </c>
      <c r="S119" s="13">
        <v>0.36099999999999999</v>
      </c>
      <c r="T119" s="13">
        <v>7.400000000000001E-2</v>
      </c>
    </row>
    <row r="120" spans="1:20" x14ac:dyDescent="0.2">
      <c r="D120" s="34">
        <v>274906</v>
      </c>
      <c r="E120">
        <v>100</v>
      </c>
      <c r="F120" s="16">
        <v>2.5010322580645155E-2</v>
      </c>
      <c r="G120" s="13">
        <v>5.6895277419354851E-2</v>
      </c>
      <c r="I120" s="19"/>
      <c r="M120" s="44"/>
      <c r="N120" s="44"/>
      <c r="O120" s="44"/>
      <c r="P120" s="13">
        <v>8.777000000000001</v>
      </c>
      <c r="Q120" s="13">
        <v>8.4334999999999987</v>
      </c>
      <c r="R120" s="13">
        <v>1.099</v>
      </c>
      <c r="S120" s="13">
        <v>0.66249999999999998</v>
      </c>
      <c r="T120" s="13">
        <v>7.9499999999999987E-2</v>
      </c>
    </row>
    <row r="121" spans="1:20" x14ac:dyDescent="0.2">
      <c r="D121" s="34">
        <v>274905</v>
      </c>
      <c r="E121">
        <v>181</v>
      </c>
      <c r="F121" s="16">
        <v>8.9780645161290345E-3</v>
      </c>
      <c r="G121" s="13">
        <v>5.1457135483870972E-2</v>
      </c>
      <c r="I121" s="19"/>
      <c r="M121" s="44">
        <v>62.145629188862443</v>
      </c>
      <c r="N121" s="44">
        <v>4.1445000000000007</v>
      </c>
      <c r="O121" s="44">
        <v>185.5</v>
      </c>
      <c r="P121" s="13">
        <v>15.522</v>
      </c>
      <c r="Q121" s="13">
        <v>15.045</v>
      </c>
      <c r="R121" s="13">
        <v>1.4464999999999999</v>
      </c>
      <c r="S121" s="13">
        <v>0.214</v>
      </c>
      <c r="T121" s="13">
        <v>0.10200000000000001</v>
      </c>
    </row>
    <row r="122" spans="1:20" x14ac:dyDescent="0.2">
      <c r="A122" s="6">
        <v>38581</v>
      </c>
      <c r="B122" s="2" t="s">
        <v>123</v>
      </c>
      <c r="C122" s="1" t="s">
        <v>21</v>
      </c>
      <c r="D122" s="3">
        <v>261010</v>
      </c>
      <c r="E122">
        <v>1</v>
      </c>
      <c r="F122" s="16">
        <v>0.43121806451612898</v>
      </c>
      <c r="G122" s="13">
        <v>0.33056113548387117</v>
      </c>
      <c r="H122" s="16">
        <v>33.886699677419358</v>
      </c>
      <c r="I122" s="19">
        <v>28.485849722580657</v>
      </c>
      <c r="J122" s="16">
        <v>27.689516129032256</v>
      </c>
      <c r="K122" s="19">
        <v>20.097479070967751</v>
      </c>
      <c r="L122" s="24">
        <v>229</v>
      </c>
      <c r="M122" s="43">
        <v>82.840068777586666</v>
      </c>
      <c r="N122" s="13">
        <v>5.7060000000000004</v>
      </c>
      <c r="O122" s="43">
        <v>255</v>
      </c>
      <c r="P122" s="13">
        <v>4.1500000000000002E-2</v>
      </c>
      <c r="Q122" s="13">
        <v>0.997</v>
      </c>
      <c r="R122" s="13">
        <v>0.10050000000000001</v>
      </c>
      <c r="S122" s="13">
        <v>0.2215</v>
      </c>
      <c r="T122" s="13">
        <v>7.2499999999999995E-2</v>
      </c>
    </row>
    <row r="123" spans="1:20" x14ac:dyDescent="0.2">
      <c r="D123" s="3">
        <v>261009</v>
      </c>
      <c r="E123">
        <v>5</v>
      </c>
      <c r="F123" s="16">
        <v>0.54935999999999985</v>
      </c>
      <c r="G123" s="13">
        <v>0.37356480000000014</v>
      </c>
      <c r="I123" s="19"/>
      <c r="P123" s="13">
        <v>4.0500000000000001E-2</v>
      </c>
      <c r="Q123" s="13">
        <v>1.04</v>
      </c>
      <c r="R123" s="13">
        <v>0.1145</v>
      </c>
      <c r="S123" s="13">
        <v>0.17899999999999999</v>
      </c>
      <c r="T123" s="13">
        <v>6.7500000000000004E-2</v>
      </c>
    </row>
    <row r="124" spans="1:20" x14ac:dyDescent="0.2">
      <c r="D124" s="3">
        <v>261008</v>
      </c>
      <c r="E124">
        <v>10</v>
      </c>
      <c r="F124" s="16">
        <v>0.76792258064516128</v>
      </c>
      <c r="G124" s="13">
        <v>0.59449021935483892</v>
      </c>
      <c r="P124" s="13">
        <v>2.4500000000000001E-2</v>
      </c>
      <c r="Q124" s="13">
        <v>0.89749999999999996</v>
      </c>
      <c r="R124" s="13">
        <v>0.192</v>
      </c>
      <c r="S124" s="13">
        <v>0.47399999999999998</v>
      </c>
      <c r="T124" s="13">
        <v>6.4500000000000002E-2</v>
      </c>
    </row>
    <row r="125" spans="1:20" x14ac:dyDescent="0.2">
      <c r="D125" s="3">
        <v>261007</v>
      </c>
      <c r="E125">
        <v>20</v>
      </c>
      <c r="F125" s="16">
        <v>0.73248000000000013</v>
      </c>
      <c r="G125" s="13">
        <v>0.60795840000000023</v>
      </c>
      <c r="I125" s="19"/>
      <c r="K125" s="24"/>
      <c r="P125" s="13">
        <v>0.1</v>
      </c>
      <c r="Q125" s="13">
        <v>1.248</v>
      </c>
      <c r="R125" s="13">
        <v>0.41249999999999998</v>
      </c>
      <c r="S125" s="13">
        <v>0.41900000000000004</v>
      </c>
      <c r="T125" s="13">
        <v>7.9000000000000001E-2</v>
      </c>
    </row>
    <row r="126" spans="1:20" x14ac:dyDescent="0.2">
      <c r="D126" s="3">
        <v>261006</v>
      </c>
      <c r="E126">
        <v>30</v>
      </c>
      <c r="F126" s="16">
        <v>0.73248000000000002</v>
      </c>
      <c r="G126" s="13">
        <v>0.43216320000000019</v>
      </c>
      <c r="I126" s="19"/>
      <c r="K126" s="24"/>
      <c r="M126" s="62"/>
      <c r="N126" s="62"/>
      <c r="O126" s="60"/>
      <c r="P126" s="13">
        <v>1.67</v>
      </c>
      <c r="Q126" s="13">
        <v>2.2774999999999999</v>
      </c>
      <c r="R126" s="13">
        <v>0.61349999999999993</v>
      </c>
      <c r="S126" s="13">
        <v>0.61050000000000004</v>
      </c>
      <c r="T126" s="13">
        <v>0.158</v>
      </c>
    </row>
    <row r="127" spans="1:20" x14ac:dyDescent="0.2">
      <c r="D127" s="3">
        <v>261005</v>
      </c>
      <c r="E127">
        <v>40</v>
      </c>
      <c r="F127" s="16">
        <v>0.18902709677419352</v>
      </c>
      <c r="G127" s="13">
        <v>0.15523850322580646</v>
      </c>
      <c r="I127" s="19"/>
      <c r="K127" s="24"/>
      <c r="M127" s="43">
        <v>87.095205619492987</v>
      </c>
      <c r="N127" s="13">
        <v>6.69</v>
      </c>
      <c r="O127" s="43">
        <v>298.5</v>
      </c>
      <c r="P127" s="13">
        <v>5.7244999999999999</v>
      </c>
      <c r="Q127" s="13">
        <v>5.4269999999999996</v>
      </c>
      <c r="R127" s="13">
        <v>0.75700000000000001</v>
      </c>
      <c r="S127" s="13">
        <v>0.83650000000000002</v>
      </c>
      <c r="T127" s="13">
        <v>0.185</v>
      </c>
    </row>
    <row r="128" spans="1:20" x14ac:dyDescent="0.2">
      <c r="D128" s="3">
        <v>261004</v>
      </c>
      <c r="E128">
        <v>50</v>
      </c>
      <c r="F128" s="16">
        <v>0.32489032258064521</v>
      </c>
      <c r="G128" s="13">
        <v>0.20249527741935486</v>
      </c>
      <c r="I128" s="19"/>
      <c r="K128" s="24"/>
      <c r="M128" s="60"/>
      <c r="N128" s="61"/>
      <c r="O128" s="60"/>
      <c r="P128" s="13">
        <v>7.2069999999999999</v>
      </c>
      <c r="Q128" s="13">
        <v>5.9504999999999999</v>
      </c>
      <c r="R128" s="13">
        <v>0.92</v>
      </c>
      <c r="S128" s="13">
        <v>0.27799999999999997</v>
      </c>
      <c r="T128" s="13">
        <v>0.11149999999999999</v>
      </c>
    </row>
    <row r="129" spans="1:20" x14ac:dyDescent="0.2">
      <c r="D129" s="3">
        <v>261003</v>
      </c>
      <c r="E129">
        <v>75</v>
      </c>
      <c r="F129" s="16">
        <v>3.2083032258064505E-2</v>
      </c>
      <c r="G129" s="13">
        <v>7.6796647741935509E-2</v>
      </c>
      <c r="I129" s="19"/>
      <c r="K129" s="24"/>
      <c r="M129" s="60"/>
      <c r="N129" s="61"/>
      <c r="O129" s="60"/>
      <c r="P129" s="13">
        <v>9.4009999999999998</v>
      </c>
      <c r="Q129" s="13">
        <v>9.6775000000000002</v>
      </c>
      <c r="R129" s="13">
        <v>1.0425</v>
      </c>
      <c r="S129" s="13">
        <v>0.151</v>
      </c>
      <c r="T129" s="13">
        <v>8.2000000000000003E-2</v>
      </c>
    </row>
    <row r="130" spans="1:20" x14ac:dyDescent="0.2">
      <c r="D130" s="3">
        <v>261002</v>
      </c>
      <c r="E130">
        <v>100</v>
      </c>
      <c r="F130" s="16">
        <v>3.3771612903225806E-2</v>
      </c>
      <c r="G130" s="13">
        <v>7.3014227096774201E-2</v>
      </c>
      <c r="I130" s="19"/>
      <c r="K130" s="24"/>
      <c r="M130" s="60"/>
      <c r="N130" s="61"/>
      <c r="O130" s="60"/>
      <c r="P130" s="13">
        <v>9.6454999999999984</v>
      </c>
      <c r="Q130" s="13">
        <v>9.1199999999999992</v>
      </c>
      <c r="R130" s="13">
        <v>1.073</v>
      </c>
      <c r="S130" s="13">
        <v>0.11</v>
      </c>
      <c r="T130" s="13">
        <v>8.4499999999999992E-2</v>
      </c>
    </row>
    <row r="131" spans="1:20" x14ac:dyDescent="0.2">
      <c r="D131" s="3">
        <v>261001</v>
      </c>
      <c r="E131">
        <v>140</v>
      </c>
      <c r="F131" s="16">
        <v>1.1820064516129035E-2</v>
      </c>
      <c r="G131" s="13">
        <v>7.8215055483870977E-2</v>
      </c>
      <c r="I131" s="19"/>
      <c r="K131" s="24"/>
      <c r="M131" s="43">
        <v>88.428541467908957</v>
      </c>
      <c r="N131" s="13">
        <v>4.8919999999999995</v>
      </c>
      <c r="O131" s="43">
        <v>218.5</v>
      </c>
      <c r="P131" s="13">
        <v>13.27</v>
      </c>
      <c r="Q131" s="13">
        <v>12.541</v>
      </c>
      <c r="R131" s="13">
        <v>1.1555</v>
      </c>
      <c r="S131" s="13">
        <v>0.28300000000000003</v>
      </c>
      <c r="T131" s="13">
        <v>0.1105</v>
      </c>
    </row>
    <row r="132" spans="1:20" x14ac:dyDescent="0.2">
      <c r="A132" s="6">
        <v>38630</v>
      </c>
      <c r="B132" s="2" t="s">
        <v>124</v>
      </c>
      <c r="C132" s="1" t="s">
        <v>21</v>
      </c>
      <c r="D132" s="3">
        <v>261020</v>
      </c>
      <c r="E132">
        <v>1</v>
      </c>
      <c r="F132" s="16">
        <v>0.33670451612903229</v>
      </c>
      <c r="G132" s="13">
        <v>0.16138188387096769</v>
      </c>
      <c r="H132" s="16">
        <v>21.815497741935481</v>
      </c>
      <c r="I132" s="19">
        <v>17.366610258064515</v>
      </c>
      <c r="J132" s="16">
        <v>17.771347096774193</v>
      </c>
      <c r="K132" s="24">
        <v>10.585608103225807</v>
      </c>
      <c r="L132" s="24">
        <v>278</v>
      </c>
      <c r="M132" s="43">
        <v>88.277418141373431</v>
      </c>
      <c r="N132" s="13">
        <v>4.9279999999999999</v>
      </c>
      <c r="O132" s="43">
        <v>220.5</v>
      </c>
      <c r="P132" s="13">
        <v>3.7499999999999999E-2</v>
      </c>
      <c r="Q132" s="13">
        <v>0.77649999999999997</v>
      </c>
      <c r="R132" s="13">
        <v>0.151</v>
      </c>
      <c r="S132" s="13">
        <v>0</v>
      </c>
      <c r="T132" s="13">
        <v>5.0999999999999997E-2</v>
      </c>
    </row>
    <row r="133" spans="1:20" x14ac:dyDescent="0.2">
      <c r="D133" s="3">
        <v>261019</v>
      </c>
      <c r="E133">
        <v>5</v>
      </c>
      <c r="F133" s="16">
        <v>0.34261161290322584</v>
      </c>
      <c r="G133" s="13">
        <v>0.16279958709677417</v>
      </c>
      <c r="H133" s="22"/>
      <c r="I133" s="24"/>
      <c r="K133" s="24"/>
      <c r="P133" s="13">
        <v>4.4499999999999998E-2</v>
      </c>
      <c r="Q133" s="13">
        <v>0.88149999999999995</v>
      </c>
      <c r="R133" s="13">
        <v>0.16300000000000001</v>
      </c>
      <c r="S133" s="13">
        <v>0.13450000000000001</v>
      </c>
      <c r="T133" s="13">
        <v>5.8999999999999997E-2</v>
      </c>
    </row>
    <row r="134" spans="1:20" x14ac:dyDescent="0.2">
      <c r="D134" s="3">
        <v>261018</v>
      </c>
      <c r="E134">
        <v>10</v>
      </c>
      <c r="F134" s="16">
        <v>0.34261161290322584</v>
      </c>
      <c r="G134" s="13">
        <v>0.14814998709677413</v>
      </c>
      <c r="K134" s="24"/>
      <c r="P134" s="13">
        <v>4.2500000000000003E-2</v>
      </c>
      <c r="Q134" s="13">
        <v>0.70750000000000002</v>
      </c>
      <c r="R134" s="13">
        <v>0.152</v>
      </c>
      <c r="S134" s="13">
        <v>0.313</v>
      </c>
      <c r="T134" s="13">
        <v>5.8999999999999997E-2</v>
      </c>
    </row>
    <row r="135" spans="1:20" x14ac:dyDescent="0.2">
      <c r="D135" s="3">
        <v>261017</v>
      </c>
      <c r="E135">
        <v>20</v>
      </c>
      <c r="F135" s="16">
        <v>0.39577548387096761</v>
      </c>
      <c r="G135" s="13">
        <v>0.2121829161290324</v>
      </c>
      <c r="I135" s="19"/>
      <c r="K135" s="24"/>
      <c r="P135" s="13">
        <v>3.6499999999999998E-2</v>
      </c>
      <c r="Q135" s="13">
        <v>2.3584999999999998</v>
      </c>
      <c r="R135" s="13">
        <v>0.19650000000000001</v>
      </c>
      <c r="S135" s="13">
        <v>1.2999999999999999E-2</v>
      </c>
      <c r="T135" s="13">
        <v>5.5E-2</v>
      </c>
    </row>
    <row r="136" spans="1:20" x14ac:dyDescent="0.2">
      <c r="D136" s="3">
        <v>261016</v>
      </c>
      <c r="E136">
        <v>30</v>
      </c>
      <c r="F136" s="16">
        <v>0.54345290322580642</v>
      </c>
      <c r="G136" s="13">
        <v>0.32087349677419374</v>
      </c>
      <c r="I136" s="19"/>
      <c r="K136" s="24"/>
      <c r="P136" s="13">
        <v>3.5430000000000001</v>
      </c>
      <c r="Q136" s="13">
        <v>3.448</v>
      </c>
      <c r="R136" s="13">
        <v>0.69550000000000001</v>
      </c>
      <c r="S136" s="13">
        <v>0.59250000000000003</v>
      </c>
      <c r="T136" s="13">
        <v>0.2135</v>
      </c>
    </row>
    <row r="137" spans="1:20" x14ac:dyDescent="0.2">
      <c r="D137" s="3">
        <v>261015</v>
      </c>
      <c r="E137">
        <v>40</v>
      </c>
      <c r="F137" s="16">
        <v>0.27172645161290326</v>
      </c>
      <c r="G137" s="13">
        <v>0.23368474838709674</v>
      </c>
      <c r="I137" s="19"/>
      <c r="K137" s="24"/>
      <c r="M137" s="43">
        <v>85.691613012824249</v>
      </c>
      <c r="N137" s="13">
        <v>6.5575000000000001</v>
      </c>
      <c r="O137" s="43">
        <v>292.5</v>
      </c>
      <c r="P137" s="13">
        <v>5.5465</v>
      </c>
      <c r="Q137" s="13">
        <v>4.7919999999999998</v>
      </c>
      <c r="R137" s="13">
        <v>0.8015000000000001</v>
      </c>
      <c r="S137" s="13">
        <v>7.5499999999999998E-2</v>
      </c>
      <c r="T137" s="13">
        <v>0.13250000000000001</v>
      </c>
    </row>
    <row r="138" spans="1:20" x14ac:dyDescent="0.2">
      <c r="D138" s="3">
        <v>261014</v>
      </c>
      <c r="E138">
        <v>50</v>
      </c>
      <c r="F138" s="16">
        <v>0.1080691612903226</v>
      </c>
      <c r="G138" s="13">
        <v>0.11806555870967742</v>
      </c>
      <c r="I138" s="19"/>
      <c r="K138" s="24"/>
      <c r="M138" s="43"/>
      <c r="N138" s="13"/>
      <c r="O138" s="43"/>
      <c r="P138" s="13">
        <v>7.1150000000000002</v>
      </c>
      <c r="Q138" s="13">
        <v>7.0259999999999998</v>
      </c>
      <c r="R138" s="13">
        <v>0.89600000000000002</v>
      </c>
      <c r="S138" s="13">
        <v>8.1500000000000003E-2</v>
      </c>
      <c r="T138" s="13">
        <v>0.1245</v>
      </c>
    </row>
    <row r="139" spans="1:20" x14ac:dyDescent="0.2">
      <c r="D139" s="3">
        <v>261013</v>
      </c>
      <c r="E139">
        <v>75</v>
      </c>
      <c r="F139" s="16">
        <v>4.2214516129032251E-2</v>
      </c>
      <c r="G139" s="13">
        <v>7.2946683870967755E-2</v>
      </c>
      <c r="I139" s="19"/>
      <c r="K139" s="24"/>
      <c r="M139" s="43"/>
      <c r="N139" s="13"/>
      <c r="O139" s="43"/>
      <c r="P139" s="13">
        <v>8.9884999999999984</v>
      </c>
      <c r="Q139" s="13">
        <v>9.0259999999999998</v>
      </c>
      <c r="R139" s="13">
        <v>1.0245</v>
      </c>
      <c r="S139" s="13">
        <v>0.21199999999999999</v>
      </c>
      <c r="T139" s="13">
        <v>8.0999999999999989E-2</v>
      </c>
    </row>
    <row r="140" spans="1:20" x14ac:dyDescent="0.2">
      <c r="D140" s="3">
        <v>261012</v>
      </c>
      <c r="E140">
        <v>100</v>
      </c>
      <c r="F140" s="16">
        <v>3.3771612903225806E-2</v>
      </c>
      <c r="G140" s="13">
        <v>7.0920387096774201E-2</v>
      </c>
      <c r="I140" s="19"/>
      <c r="K140" s="24"/>
      <c r="M140" s="43"/>
      <c r="N140" s="13"/>
      <c r="O140" s="43"/>
      <c r="P140" s="13">
        <v>9.6944999999999997</v>
      </c>
      <c r="Q140" s="13">
        <v>10.156000000000001</v>
      </c>
      <c r="R140" s="13">
        <v>1.052</v>
      </c>
      <c r="S140" s="13">
        <v>0.20749999999999999</v>
      </c>
      <c r="T140" s="13">
        <v>7.4999999999999997E-2</v>
      </c>
    </row>
    <row r="141" spans="1:20" x14ac:dyDescent="0.2">
      <c r="D141" s="3">
        <v>261011</v>
      </c>
      <c r="E141">
        <v>150</v>
      </c>
      <c r="F141" s="16">
        <v>2.7017290322580642E-2</v>
      </c>
      <c r="G141" s="13">
        <v>5.8830149677419355E-2</v>
      </c>
      <c r="I141" s="19"/>
      <c r="K141" s="24"/>
      <c r="M141" s="43">
        <v>80.599060585438011</v>
      </c>
      <c r="N141" s="13">
        <v>5.45</v>
      </c>
      <c r="O141" s="43">
        <v>243</v>
      </c>
      <c r="P141" s="13">
        <v>12.031000000000001</v>
      </c>
      <c r="Q141" s="13">
        <v>12.0025</v>
      </c>
      <c r="R141" s="13">
        <v>1.1255000000000002</v>
      </c>
      <c r="S141" s="13">
        <v>0.1835</v>
      </c>
      <c r="T141" s="13">
        <v>7.6999999999999999E-2</v>
      </c>
    </row>
    <row r="142" spans="1:20" x14ac:dyDescent="0.2">
      <c r="A142" s="6">
        <v>38642</v>
      </c>
      <c r="B142" s="2" t="s">
        <v>129</v>
      </c>
      <c r="C142" s="1" t="s">
        <v>48</v>
      </c>
      <c r="D142" s="3">
        <v>294510</v>
      </c>
      <c r="E142">
        <v>1</v>
      </c>
      <c r="F142" s="50">
        <v>0.82699354838709682</v>
      </c>
      <c r="G142" s="51">
        <v>0.29370085161290321</v>
      </c>
      <c r="H142" s="16">
        <v>34.945851612903233</v>
      </c>
      <c r="I142" s="19">
        <v>17.994532387096775</v>
      </c>
      <c r="J142" s="16">
        <v>30.838387096774195</v>
      </c>
      <c r="K142" s="19">
        <v>12.066572903225806</v>
      </c>
      <c r="L142" s="24">
        <v>290</v>
      </c>
      <c r="M142" s="68">
        <v>98.167333363109009</v>
      </c>
      <c r="N142" s="53">
        <v>5.7625000000000002</v>
      </c>
      <c r="O142" s="52">
        <v>257.5</v>
      </c>
      <c r="P142" s="13">
        <v>0.52649999999999997</v>
      </c>
      <c r="Q142" s="13">
        <v>0.98049999999999993</v>
      </c>
      <c r="R142" s="13">
        <v>0.30099999999999999</v>
      </c>
      <c r="S142" s="13">
        <v>0.622</v>
      </c>
      <c r="T142" s="13">
        <v>7.6499999999999999E-2</v>
      </c>
    </row>
    <row r="143" spans="1:20" x14ac:dyDescent="0.2">
      <c r="D143" s="3">
        <v>294509</v>
      </c>
      <c r="E143">
        <v>5</v>
      </c>
      <c r="F143" s="50">
        <v>0.82699354838709671</v>
      </c>
      <c r="G143" s="51">
        <v>0.27172645161290321</v>
      </c>
      <c r="I143" s="19"/>
      <c r="K143" s="24"/>
      <c r="M143" s="68"/>
      <c r="N143" s="53"/>
      <c r="O143" s="52"/>
      <c r="P143" s="13">
        <v>0.52150000000000007</v>
      </c>
      <c r="Q143" s="13">
        <v>0.99099999999999999</v>
      </c>
      <c r="R143" s="13">
        <v>0.27549999999999997</v>
      </c>
      <c r="S143" s="13">
        <v>0.56299999999999994</v>
      </c>
      <c r="T143" s="13">
        <v>7.8E-2</v>
      </c>
    </row>
    <row r="144" spans="1:20" x14ac:dyDescent="0.2">
      <c r="D144" s="3">
        <v>294508</v>
      </c>
      <c r="E144">
        <v>10</v>
      </c>
      <c r="F144" s="50">
        <v>0.83880774193548402</v>
      </c>
      <c r="G144" s="51">
        <v>0.28921145806451604</v>
      </c>
      <c r="M144" s="68"/>
      <c r="N144" s="53"/>
      <c r="O144" s="52"/>
      <c r="P144" s="13">
        <v>0.53500000000000003</v>
      </c>
      <c r="Q144" s="13">
        <v>0.97050000000000003</v>
      </c>
      <c r="R144" s="13">
        <v>0.28499999999999998</v>
      </c>
      <c r="S144" s="13">
        <v>0.55800000000000005</v>
      </c>
      <c r="T144" s="13">
        <v>8.1500000000000003E-2</v>
      </c>
    </row>
    <row r="145" spans="1:20" x14ac:dyDescent="0.2">
      <c r="D145" s="3">
        <v>294507</v>
      </c>
      <c r="E145">
        <v>20</v>
      </c>
      <c r="F145" s="50">
        <v>0.83880774193548402</v>
      </c>
      <c r="G145" s="51">
        <v>0.27456185806451611</v>
      </c>
      <c r="I145" s="19"/>
      <c r="K145" s="24"/>
      <c r="M145" s="68"/>
      <c r="N145" s="53"/>
      <c r="O145" s="52"/>
      <c r="P145" s="13">
        <v>0.63400000000000001</v>
      </c>
      <c r="Q145" s="13">
        <v>0.96350000000000002</v>
      </c>
      <c r="R145" s="13">
        <v>0.28149999999999997</v>
      </c>
      <c r="S145" s="13">
        <v>0.65449999999999997</v>
      </c>
      <c r="T145" s="13">
        <v>0.10450000000000001</v>
      </c>
    </row>
    <row r="146" spans="1:20" x14ac:dyDescent="0.2">
      <c r="D146" s="3">
        <v>294506</v>
      </c>
      <c r="E146">
        <v>30</v>
      </c>
      <c r="F146" s="50">
        <v>0.79155096774193545</v>
      </c>
      <c r="G146" s="51">
        <v>0.30716903225806458</v>
      </c>
      <c r="P146" s="13">
        <v>0.5794999999999999</v>
      </c>
      <c r="Q146" s="13">
        <v>0.95850000000000002</v>
      </c>
      <c r="R146" s="13">
        <v>0.27900000000000003</v>
      </c>
      <c r="S146" s="13">
        <v>1.1214999999999999</v>
      </c>
      <c r="T146" s="13">
        <v>0.108</v>
      </c>
    </row>
    <row r="147" spans="1:20" x14ac:dyDescent="0.2">
      <c r="D147" s="3">
        <v>294505</v>
      </c>
      <c r="E147">
        <v>40</v>
      </c>
      <c r="F147" s="50">
        <v>0.16885806451612911</v>
      </c>
      <c r="G147" s="51">
        <v>0.14940561548387093</v>
      </c>
      <c r="I147" s="19"/>
      <c r="K147" s="24"/>
      <c r="M147" s="68">
        <v>92.136850344452625</v>
      </c>
      <c r="N147" s="53">
        <v>6.5069999999999997</v>
      </c>
      <c r="O147" s="52">
        <v>290.5</v>
      </c>
      <c r="P147" s="13">
        <v>3.0765000000000002</v>
      </c>
      <c r="Q147" s="13">
        <v>3.3935</v>
      </c>
      <c r="R147" s="13">
        <v>0.82400000000000007</v>
      </c>
      <c r="S147" s="13">
        <v>0.20050000000000001</v>
      </c>
      <c r="T147" s="13">
        <v>0.13350000000000001</v>
      </c>
    </row>
    <row r="148" spans="1:20" x14ac:dyDescent="0.2">
      <c r="D148" s="3">
        <v>294504</v>
      </c>
      <c r="E148">
        <v>50</v>
      </c>
      <c r="F148" s="50">
        <v>7.0541935483870971E-2</v>
      </c>
      <c r="G148" s="51">
        <v>9.6450064516129058E-2</v>
      </c>
      <c r="I148" s="19"/>
      <c r="K148" s="24"/>
      <c r="M148" s="68"/>
      <c r="N148" s="53"/>
      <c r="O148" s="52"/>
      <c r="P148" s="13">
        <v>6.3254999999999999</v>
      </c>
      <c r="Q148" s="13">
        <v>6.4314999999999998</v>
      </c>
      <c r="R148" s="13">
        <v>1.0954999999999999</v>
      </c>
      <c r="S148" s="13">
        <v>0.39900000000000002</v>
      </c>
      <c r="T148" s="13">
        <v>7.1999999999999995E-2</v>
      </c>
    </row>
    <row r="149" spans="1:20" x14ac:dyDescent="0.2">
      <c r="D149" s="3">
        <v>294503</v>
      </c>
      <c r="E149">
        <v>75</v>
      </c>
      <c r="F149" s="50">
        <v>8.7215483870967739E-2</v>
      </c>
      <c r="G149" s="51">
        <v>8.9318916129032269E-2</v>
      </c>
      <c r="I149" s="19"/>
      <c r="K149" s="24"/>
      <c r="M149" s="68"/>
      <c r="N149" s="53"/>
      <c r="O149" s="52"/>
      <c r="P149" s="13">
        <v>6.8744999999999994</v>
      </c>
      <c r="Q149" s="13">
        <v>7.3040000000000003</v>
      </c>
      <c r="R149" s="13">
        <v>1.0640000000000001</v>
      </c>
      <c r="S149" s="13">
        <v>0.16400000000000001</v>
      </c>
      <c r="T149" s="13">
        <v>7.3499999999999996E-2</v>
      </c>
    </row>
    <row r="150" spans="1:20" x14ac:dyDescent="0.2">
      <c r="D150" s="3">
        <v>294502</v>
      </c>
      <c r="E150">
        <v>100</v>
      </c>
      <c r="F150" s="50">
        <v>2.8216774193548386E-2</v>
      </c>
      <c r="G150" s="51">
        <v>5.6074425806451611E-2</v>
      </c>
      <c r="I150" s="19"/>
      <c r="K150" s="24"/>
      <c r="P150" s="13">
        <v>9.8204999999999991</v>
      </c>
      <c r="Q150" s="13">
        <v>9.843</v>
      </c>
      <c r="R150" s="13">
        <v>1.1915</v>
      </c>
      <c r="S150" s="13">
        <v>0.23949999999999999</v>
      </c>
      <c r="T150" s="13">
        <v>6.2E-2</v>
      </c>
    </row>
    <row r="151" spans="1:20" x14ac:dyDescent="0.2">
      <c r="D151" s="3">
        <v>294501</v>
      </c>
      <c r="E151">
        <v>150</v>
      </c>
      <c r="F151" s="50">
        <v>6.412903225806451E-3</v>
      </c>
      <c r="G151" s="51">
        <v>3.3347096774193563E-2</v>
      </c>
      <c r="I151" s="19"/>
      <c r="K151" s="24"/>
      <c r="M151" s="68">
        <v>59.078017559362905</v>
      </c>
      <c r="N151" s="53">
        <v>3.9504999999999999</v>
      </c>
      <c r="O151" s="52">
        <v>176.5</v>
      </c>
      <c r="P151" s="13">
        <v>13.981</v>
      </c>
      <c r="Q151" s="13">
        <v>13.564</v>
      </c>
      <c r="R151" s="13">
        <v>1.444</v>
      </c>
      <c r="S151" s="13">
        <v>0.33750000000000002</v>
      </c>
      <c r="T151" s="13">
        <v>7.9000000000000001E-2</v>
      </c>
    </row>
    <row r="152" spans="1:20" x14ac:dyDescent="0.2">
      <c r="A152" s="6">
        <v>38653</v>
      </c>
      <c r="B152" s="2" t="s">
        <v>130</v>
      </c>
      <c r="C152" s="1" t="s">
        <v>48</v>
      </c>
      <c r="D152" s="3">
        <v>294743</v>
      </c>
      <c r="E152">
        <v>1</v>
      </c>
      <c r="F152" s="50">
        <v>1.4121754838709677</v>
      </c>
      <c r="G152" s="51">
        <v>0.33892211612903245</v>
      </c>
      <c r="H152" s="16">
        <v>48.457215483870968</v>
      </c>
      <c r="I152" s="24">
        <v>24.621919316129041</v>
      </c>
      <c r="J152" s="16">
        <v>44.594615483870967</v>
      </c>
      <c r="K152" s="24">
        <v>14.981617316129039</v>
      </c>
      <c r="L152" s="24">
        <v>301</v>
      </c>
      <c r="M152" s="68">
        <v>97.18359322999703</v>
      </c>
      <c r="N152" s="53">
        <v>6.0404999999999998</v>
      </c>
      <c r="O152" s="52">
        <v>269.5</v>
      </c>
      <c r="P152" s="13">
        <v>0.71899999999999997</v>
      </c>
      <c r="Q152" s="13">
        <v>1.7464999999999999</v>
      </c>
      <c r="R152" s="13">
        <v>0.34850000000000003</v>
      </c>
      <c r="S152" s="13">
        <v>0.2</v>
      </c>
      <c r="T152" s="13">
        <v>0.11550000000000001</v>
      </c>
    </row>
    <row r="153" spans="1:20" x14ac:dyDescent="0.2">
      <c r="D153" s="3">
        <v>294742</v>
      </c>
      <c r="E153">
        <v>5</v>
      </c>
      <c r="F153" s="50">
        <v>1.3300722580645161</v>
      </c>
      <c r="G153" s="51">
        <v>0.29885574193548409</v>
      </c>
      <c r="I153" s="24"/>
      <c r="M153" s="68"/>
      <c r="N153" s="53"/>
      <c r="O153" s="52"/>
      <c r="P153" s="13">
        <v>0.73250000000000004</v>
      </c>
      <c r="Q153" s="13">
        <v>1.6875</v>
      </c>
      <c r="R153" s="13">
        <v>0.36099999999999999</v>
      </c>
      <c r="S153" s="13">
        <v>0.49849999999999994</v>
      </c>
      <c r="T153" s="13">
        <v>0.11549999999999999</v>
      </c>
    </row>
    <row r="154" spans="1:20" x14ac:dyDescent="0.2">
      <c r="D154" s="3">
        <v>294741</v>
      </c>
      <c r="E154">
        <v>10</v>
      </c>
      <c r="F154" s="50">
        <v>1.2808103225806451</v>
      </c>
      <c r="G154" s="51">
        <v>0.34811767741935495</v>
      </c>
      <c r="I154" s="19"/>
      <c r="M154" s="68"/>
      <c r="N154" s="53"/>
      <c r="O154" s="52"/>
      <c r="P154" s="13">
        <v>0.71899999999999997</v>
      </c>
      <c r="Q154" s="13">
        <v>1.7825</v>
      </c>
      <c r="R154" s="13">
        <v>0.38600000000000001</v>
      </c>
      <c r="S154" s="13">
        <v>0.26450000000000001</v>
      </c>
      <c r="T154" s="13">
        <v>0.11550000000000001</v>
      </c>
    </row>
    <row r="155" spans="1:20" x14ac:dyDescent="0.2">
      <c r="D155" s="3">
        <v>294740</v>
      </c>
      <c r="E155">
        <v>20</v>
      </c>
      <c r="F155" s="50">
        <v>1.2479690322580645</v>
      </c>
      <c r="G155" s="51">
        <v>0.31987416774193578</v>
      </c>
      <c r="I155" s="19"/>
      <c r="K155" s="24"/>
      <c r="M155" s="68"/>
      <c r="N155" s="53"/>
      <c r="O155" s="52"/>
      <c r="P155" s="13">
        <v>0.67749999999999999</v>
      </c>
      <c r="Q155" s="13">
        <v>1.6920000000000002</v>
      </c>
      <c r="R155" s="13">
        <v>0.36099999999999999</v>
      </c>
      <c r="S155" s="13">
        <v>0.30599999999999999</v>
      </c>
      <c r="T155" s="13">
        <v>0.12</v>
      </c>
    </row>
    <row r="156" spans="1:20" x14ac:dyDescent="0.2">
      <c r="D156" s="3">
        <v>294739</v>
      </c>
      <c r="E156">
        <v>30</v>
      </c>
      <c r="F156" s="50">
        <v>0.89787870967741945</v>
      </c>
      <c r="G156" s="51">
        <v>0.34001249032258074</v>
      </c>
      <c r="I156" s="19"/>
      <c r="K156" s="24"/>
      <c r="P156" s="13">
        <v>0.7</v>
      </c>
      <c r="Q156" s="13">
        <v>1.6404999999999998</v>
      </c>
      <c r="R156" s="13">
        <v>0.36599999999999999</v>
      </c>
      <c r="S156" s="13">
        <v>0.22850000000000001</v>
      </c>
      <c r="T156" s="13">
        <v>0.1245</v>
      </c>
    </row>
    <row r="157" spans="1:20" x14ac:dyDescent="0.2">
      <c r="D157" s="3">
        <v>294738</v>
      </c>
      <c r="E157">
        <v>40</v>
      </c>
      <c r="F157" s="50">
        <v>0.28354064516129029</v>
      </c>
      <c r="G157" s="51">
        <v>0.27314415483870974</v>
      </c>
      <c r="I157" s="19"/>
      <c r="K157" s="24"/>
      <c r="M157" s="68">
        <v>95.293875420694889</v>
      </c>
      <c r="N157" s="53">
        <v>5.8710000000000004</v>
      </c>
      <c r="O157" s="52">
        <v>262</v>
      </c>
      <c r="P157" s="13">
        <v>1.3285</v>
      </c>
      <c r="Q157" s="13">
        <v>2.3624999999999998</v>
      </c>
      <c r="R157" s="13">
        <v>0.51700000000000002</v>
      </c>
      <c r="S157" s="13">
        <v>0.49950000000000006</v>
      </c>
      <c r="T157" s="13">
        <v>0.20450000000000002</v>
      </c>
    </row>
    <row r="158" spans="1:20" x14ac:dyDescent="0.2">
      <c r="D158" s="3">
        <v>294737</v>
      </c>
      <c r="E158">
        <v>50</v>
      </c>
      <c r="F158" s="50">
        <v>9.4560516129032254E-2</v>
      </c>
      <c r="G158" s="51">
        <v>0.13576188387096774</v>
      </c>
      <c r="I158" s="19"/>
      <c r="K158" s="24"/>
      <c r="M158" s="68"/>
      <c r="N158" s="53"/>
      <c r="O158" s="52"/>
      <c r="P158" s="13">
        <v>4.0120000000000005</v>
      </c>
      <c r="Q158" s="13">
        <v>4.4904999999999999</v>
      </c>
      <c r="R158" s="13">
        <v>0.92400000000000004</v>
      </c>
      <c r="S158" s="13">
        <v>0.43049999999999999</v>
      </c>
      <c r="T158" s="13">
        <v>0.14649999999999999</v>
      </c>
    </row>
    <row r="159" spans="1:20" x14ac:dyDescent="0.2">
      <c r="D159" s="3">
        <v>294736</v>
      </c>
      <c r="E159">
        <v>75</v>
      </c>
      <c r="F159" s="50">
        <v>4.8738064516129026E-2</v>
      </c>
      <c r="G159" s="51">
        <v>0.13574833548387105</v>
      </c>
      <c r="I159" s="19"/>
      <c r="K159" s="24"/>
      <c r="M159" s="68"/>
      <c r="N159" s="53"/>
      <c r="O159" s="52"/>
      <c r="P159" s="13">
        <v>7.7629999999999999</v>
      </c>
      <c r="Q159" s="13">
        <v>8.7880000000000003</v>
      </c>
      <c r="R159" s="13">
        <v>1.1945000000000001</v>
      </c>
      <c r="S159" s="13">
        <v>0.51849999999999996</v>
      </c>
      <c r="T159" s="13">
        <v>8.2500000000000004E-2</v>
      </c>
    </row>
    <row r="160" spans="1:20" x14ac:dyDescent="0.2">
      <c r="D160" s="3">
        <v>294735</v>
      </c>
      <c r="E160">
        <v>100</v>
      </c>
      <c r="F160" s="50">
        <v>3.0781935483870974E-2</v>
      </c>
      <c r="G160" s="51">
        <v>9.645006451612903E-2</v>
      </c>
      <c r="I160" s="19"/>
      <c r="K160" s="24"/>
      <c r="P160" s="13">
        <v>9.2899999999999991</v>
      </c>
      <c r="Q160" s="13">
        <v>10.4275</v>
      </c>
      <c r="R160" s="13">
        <v>1.3035000000000001</v>
      </c>
      <c r="S160" s="13">
        <v>0.2535</v>
      </c>
      <c r="T160" s="13">
        <v>7.2999999999999995E-2</v>
      </c>
    </row>
    <row r="161" spans="4:20" x14ac:dyDescent="0.2">
      <c r="D161" s="3">
        <v>294734</v>
      </c>
      <c r="E161">
        <v>140</v>
      </c>
      <c r="F161" s="50">
        <v>2.3086451612903219E-2</v>
      </c>
      <c r="G161" s="51">
        <v>7.0747148387096781E-2</v>
      </c>
      <c r="I161" s="19"/>
      <c r="K161" s="24"/>
      <c r="M161" s="68">
        <v>73.094073430355053</v>
      </c>
      <c r="N161" s="53">
        <v>5.2814999999999994</v>
      </c>
      <c r="O161" s="52">
        <v>235.5</v>
      </c>
      <c r="P161" s="13">
        <v>10.867000000000001</v>
      </c>
      <c r="Q161" s="13">
        <v>12.449</v>
      </c>
      <c r="R161" s="13">
        <v>1.3774999999999999</v>
      </c>
      <c r="S161" s="13">
        <v>0.44400000000000006</v>
      </c>
      <c r="T161" s="13">
        <v>9.1499999999999998E-2</v>
      </c>
    </row>
    <row r="162" spans="4:20" x14ac:dyDescent="0.2">
      <c r="D162" s="56"/>
      <c r="E162" s="55">
        <v>2</v>
      </c>
      <c r="F162" s="50"/>
      <c r="G162" s="51"/>
      <c r="I162" s="19"/>
      <c r="K162" s="19"/>
      <c r="M162" s="43"/>
      <c r="N162" s="13"/>
      <c r="O162" s="43"/>
      <c r="P162" s="13"/>
      <c r="Q162" s="13"/>
    </row>
    <row r="163" spans="4:20" x14ac:dyDescent="0.2">
      <c r="D163" s="56"/>
      <c r="E163" s="55">
        <v>5</v>
      </c>
      <c r="F163" s="50"/>
      <c r="G163" s="51"/>
      <c r="I163" s="19"/>
      <c r="M163" s="43"/>
      <c r="N163" s="13"/>
      <c r="O163" s="43"/>
      <c r="P163" s="13"/>
      <c r="Q163" s="13"/>
    </row>
    <row r="164" spans="4:20" x14ac:dyDescent="0.2">
      <c r="D164" s="56"/>
      <c r="E164" s="55">
        <v>10</v>
      </c>
      <c r="F164" s="50"/>
      <c r="G164" s="51"/>
      <c r="I164" s="19"/>
      <c r="M164" s="41"/>
      <c r="N164" s="16"/>
      <c r="P164" s="13"/>
      <c r="Q164" s="13"/>
    </row>
    <row r="165" spans="4:20" x14ac:dyDescent="0.2">
      <c r="D165" s="56"/>
      <c r="E165" s="55">
        <v>20</v>
      </c>
      <c r="F165" s="50"/>
      <c r="G165" s="51"/>
      <c r="I165" s="19"/>
      <c r="M165" s="41"/>
      <c r="N165" s="16"/>
      <c r="P165" s="13"/>
      <c r="Q165" s="13"/>
    </row>
    <row r="166" spans="4:20" x14ac:dyDescent="0.2">
      <c r="D166" s="56"/>
      <c r="E166" s="55">
        <v>30</v>
      </c>
      <c r="F166" s="50"/>
      <c r="G166" s="51"/>
      <c r="I166" s="19"/>
      <c r="M166" s="41"/>
      <c r="N166" s="16"/>
      <c r="P166" s="13"/>
      <c r="Q166" s="13"/>
    </row>
    <row r="167" spans="4:20" x14ac:dyDescent="0.2">
      <c r="D167" s="56"/>
      <c r="E167" s="55">
        <v>40</v>
      </c>
      <c r="F167" s="50"/>
      <c r="G167" s="51"/>
      <c r="I167" s="19"/>
      <c r="M167" s="43"/>
      <c r="N167" s="13"/>
      <c r="O167" s="43"/>
      <c r="P167" s="13"/>
      <c r="Q167" s="13"/>
    </row>
    <row r="168" spans="4:20" x14ac:dyDescent="0.2">
      <c r="D168" s="56"/>
      <c r="E168" s="55">
        <v>50</v>
      </c>
      <c r="F168" s="50"/>
      <c r="G168" s="51"/>
      <c r="I168" s="19"/>
      <c r="M168" s="43"/>
      <c r="N168" s="13"/>
      <c r="O168" s="43"/>
      <c r="P168" s="13"/>
      <c r="Q168" s="13"/>
    </row>
    <row r="169" spans="4:20" x14ac:dyDescent="0.2">
      <c r="D169" s="56"/>
      <c r="E169" s="55">
        <v>75</v>
      </c>
      <c r="F169" s="50"/>
      <c r="G169" s="51"/>
      <c r="I169" s="19"/>
      <c r="M169" s="41"/>
      <c r="N169" s="16"/>
      <c r="P169" s="13"/>
      <c r="Q169" s="13"/>
    </row>
    <row r="170" spans="4:20" x14ac:dyDescent="0.2">
      <c r="D170" s="56"/>
      <c r="E170" s="54">
        <v>100</v>
      </c>
      <c r="F170" s="50"/>
      <c r="G170" s="51"/>
      <c r="I170" s="19"/>
      <c r="M170" s="41"/>
      <c r="N170" s="16"/>
      <c r="P170" s="13"/>
      <c r="Q170" s="13"/>
    </row>
    <row r="171" spans="4:20" x14ac:dyDescent="0.2">
      <c r="D171" s="56"/>
      <c r="E171" s="54">
        <v>147</v>
      </c>
      <c r="F171" s="50"/>
      <c r="G171" s="51"/>
      <c r="I171" s="19"/>
      <c r="M171" s="43"/>
      <c r="N171" s="13"/>
      <c r="O171" s="43"/>
      <c r="P171" s="13"/>
      <c r="Q171" s="13"/>
    </row>
    <row r="172" spans="4:20" x14ac:dyDescent="0.2">
      <c r="D172" s="56"/>
      <c r="E172" s="55">
        <v>3</v>
      </c>
      <c r="F172" s="50"/>
      <c r="G172" s="51"/>
      <c r="I172" s="19"/>
      <c r="K172" s="19"/>
      <c r="M172" s="43"/>
      <c r="N172" s="13"/>
      <c r="O172" s="43"/>
      <c r="P172" s="13"/>
      <c r="Q172" s="13"/>
    </row>
    <row r="173" spans="4:20" x14ac:dyDescent="0.2">
      <c r="D173" s="56"/>
      <c r="E173" s="55">
        <v>5</v>
      </c>
      <c r="F173" s="50"/>
      <c r="G173" s="51"/>
      <c r="H173" s="22"/>
      <c r="M173" s="41"/>
      <c r="N173" s="16"/>
      <c r="P173" s="13"/>
      <c r="Q173" s="13"/>
    </row>
    <row r="174" spans="4:20" x14ac:dyDescent="0.2">
      <c r="D174" s="56"/>
      <c r="E174" s="55">
        <v>10</v>
      </c>
      <c r="F174" s="50"/>
      <c r="G174" s="51"/>
      <c r="M174" s="41"/>
      <c r="N174" s="16"/>
      <c r="P174" s="13"/>
      <c r="Q174" s="13"/>
    </row>
    <row r="175" spans="4:20" x14ac:dyDescent="0.2">
      <c r="D175" s="56"/>
      <c r="E175" s="55">
        <v>20</v>
      </c>
      <c r="F175" s="50"/>
      <c r="G175" s="51"/>
      <c r="H175" s="22"/>
      <c r="K175" s="24"/>
      <c r="M175" s="26"/>
      <c r="N175" s="16"/>
      <c r="P175" s="13"/>
      <c r="Q175" s="13"/>
    </row>
    <row r="176" spans="4:20" x14ac:dyDescent="0.2">
      <c r="D176" s="56"/>
      <c r="E176" s="55">
        <v>30</v>
      </c>
      <c r="F176" s="50"/>
      <c r="G176" s="51"/>
      <c r="H176" s="22"/>
      <c r="K176" s="24"/>
      <c r="M176" s="26"/>
      <c r="N176" s="16"/>
      <c r="P176" s="13"/>
      <c r="Q176" s="13"/>
    </row>
    <row r="177" spans="1:20" x14ac:dyDescent="0.2">
      <c r="D177" s="56"/>
      <c r="E177" s="55">
        <v>40</v>
      </c>
      <c r="F177" s="50"/>
      <c r="G177" s="51"/>
      <c r="H177" s="22"/>
      <c r="K177" s="24"/>
      <c r="M177" s="43"/>
      <c r="N177" s="13"/>
      <c r="O177" s="43"/>
      <c r="P177" s="13"/>
      <c r="Q177" s="13"/>
    </row>
    <row r="178" spans="1:20" x14ac:dyDescent="0.2">
      <c r="D178" s="56"/>
      <c r="E178" s="55">
        <v>50</v>
      </c>
      <c r="F178" s="50"/>
      <c r="G178" s="51"/>
      <c r="H178" s="22"/>
      <c r="K178" s="24"/>
      <c r="M178" s="26"/>
      <c r="N178" s="16"/>
      <c r="P178" s="13"/>
      <c r="Q178" s="13"/>
    </row>
    <row r="179" spans="1:20" x14ac:dyDescent="0.2">
      <c r="D179" s="56"/>
      <c r="E179" s="55">
        <v>60</v>
      </c>
      <c r="F179" s="50"/>
      <c r="G179" s="51"/>
      <c r="H179" s="22"/>
      <c r="K179" s="24"/>
      <c r="M179" s="41"/>
      <c r="N179" s="16"/>
      <c r="P179" s="13"/>
      <c r="Q179" s="13"/>
    </row>
    <row r="180" spans="1:20" x14ac:dyDescent="0.2">
      <c r="D180" s="56"/>
      <c r="E180" s="55">
        <v>75</v>
      </c>
      <c r="F180" s="50"/>
      <c r="G180" s="51"/>
      <c r="H180" s="63"/>
      <c r="K180" s="24"/>
      <c r="M180" s="41"/>
      <c r="N180" s="16"/>
      <c r="P180" s="13"/>
      <c r="Q180" s="13"/>
    </row>
    <row r="181" spans="1:20" x14ac:dyDescent="0.2">
      <c r="D181" s="56"/>
      <c r="E181" s="55">
        <v>80</v>
      </c>
      <c r="F181" s="50"/>
      <c r="G181" s="51"/>
      <c r="H181" s="63"/>
      <c r="K181" s="24"/>
      <c r="M181" s="43"/>
      <c r="N181" s="13"/>
      <c r="O181" s="43"/>
      <c r="P181" s="13"/>
      <c r="Q181" s="13"/>
    </row>
    <row r="182" spans="1:20" x14ac:dyDescent="0.2">
      <c r="D182" s="56"/>
      <c r="E182" s="55">
        <v>100</v>
      </c>
      <c r="F182" s="50"/>
      <c r="G182" s="51"/>
      <c r="H182" s="63"/>
      <c r="K182" s="24"/>
      <c r="M182" s="43"/>
      <c r="N182" s="13"/>
      <c r="O182" s="43"/>
      <c r="P182" s="13"/>
      <c r="Q182" s="13"/>
    </row>
    <row r="183" spans="1:20" x14ac:dyDescent="0.2">
      <c r="D183" s="56"/>
      <c r="E183" s="55">
        <v>148</v>
      </c>
      <c r="F183" s="50"/>
      <c r="G183" s="51"/>
      <c r="H183" s="63"/>
      <c r="K183" s="24"/>
      <c r="M183" s="43"/>
      <c r="N183" s="13"/>
      <c r="O183" s="43"/>
      <c r="P183" s="13"/>
      <c r="Q183" s="13"/>
    </row>
    <row r="184" spans="1:20" x14ac:dyDescent="0.2">
      <c r="A184" s="35"/>
      <c r="D184" s="17"/>
      <c r="E184" s="55">
        <v>1</v>
      </c>
      <c r="F184" s="50"/>
      <c r="G184" s="32"/>
      <c r="K184" s="24"/>
      <c r="M184" s="43"/>
      <c r="N184" s="13"/>
      <c r="O184" s="43"/>
      <c r="P184" s="69"/>
      <c r="Q184" s="69"/>
      <c r="R184" s="69"/>
      <c r="S184" s="69"/>
      <c r="T184" s="69"/>
    </row>
    <row r="185" spans="1:20" x14ac:dyDescent="0.2">
      <c r="D185" s="17"/>
      <c r="E185">
        <v>5</v>
      </c>
      <c r="G185" s="32"/>
      <c r="I185" s="19"/>
      <c r="K185" s="24"/>
      <c r="N185" s="24"/>
      <c r="O185" s="41"/>
      <c r="P185" s="69"/>
      <c r="Q185" s="69"/>
      <c r="R185" s="69"/>
      <c r="S185" s="69"/>
      <c r="T185" s="69"/>
    </row>
    <row r="186" spans="1:20" x14ac:dyDescent="0.2">
      <c r="D186" s="17"/>
      <c r="E186">
        <v>10</v>
      </c>
      <c r="G186" s="32"/>
      <c r="I186" s="24"/>
      <c r="K186" s="22"/>
      <c r="N186" s="24"/>
      <c r="O186" s="41"/>
      <c r="P186" s="69"/>
      <c r="Q186" s="69"/>
      <c r="R186" s="69"/>
      <c r="S186" s="69"/>
      <c r="T186" s="69"/>
    </row>
    <row r="187" spans="1:20" x14ac:dyDescent="0.2">
      <c r="D187" s="17"/>
      <c r="E187">
        <v>20</v>
      </c>
      <c r="G187" s="32"/>
      <c r="K187" s="22"/>
      <c r="N187" s="24"/>
      <c r="O187" s="41"/>
      <c r="P187" s="69"/>
      <c r="Q187" s="69"/>
      <c r="R187" s="69"/>
      <c r="S187" s="69"/>
      <c r="T187" s="69"/>
    </row>
    <row r="188" spans="1:20" x14ac:dyDescent="0.2">
      <c r="D188" s="17"/>
      <c r="E188">
        <v>30</v>
      </c>
      <c r="G188" s="32"/>
      <c r="K188" s="22"/>
      <c r="N188" s="24"/>
      <c r="O188" s="41"/>
      <c r="P188" s="69"/>
      <c r="Q188" s="69"/>
      <c r="R188" s="69"/>
      <c r="S188" s="69"/>
      <c r="T188" s="69"/>
    </row>
    <row r="189" spans="1:20" x14ac:dyDescent="0.2">
      <c r="D189" s="17"/>
      <c r="E189">
        <v>40</v>
      </c>
      <c r="G189" s="32"/>
      <c r="K189" s="22"/>
      <c r="N189" s="24"/>
      <c r="O189" s="41"/>
      <c r="P189" s="69"/>
      <c r="Q189" s="69"/>
      <c r="R189" s="69"/>
      <c r="S189" s="69"/>
      <c r="T189" s="69"/>
    </row>
    <row r="190" spans="1:20" x14ac:dyDescent="0.2">
      <c r="D190" s="17"/>
      <c r="E190">
        <v>50</v>
      </c>
      <c r="G190" s="32"/>
      <c r="K190" s="22"/>
      <c r="N190" s="24"/>
      <c r="O190" s="41"/>
      <c r="P190" s="69"/>
      <c r="Q190" s="69"/>
      <c r="R190" s="69"/>
      <c r="S190" s="69"/>
      <c r="T190" s="69"/>
    </row>
    <row r="191" spans="1:20" x14ac:dyDescent="0.2">
      <c r="D191" s="17"/>
      <c r="E191">
        <v>75</v>
      </c>
      <c r="G191" s="32"/>
      <c r="K191" s="22"/>
      <c r="N191" s="24"/>
      <c r="O191" s="41"/>
      <c r="P191" s="69"/>
      <c r="Q191" s="69"/>
      <c r="R191" s="69"/>
      <c r="S191" s="69"/>
      <c r="T191" s="69"/>
    </row>
    <row r="192" spans="1:20" x14ac:dyDescent="0.2">
      <c r="D192" s="17"/>
      <c r="E192">
        <v>100</v>
      </c>
      <c r="G192" s="32"/>
      <c r="K192" s="22"/>
      <c r="N192" s="24"/>
      <c r="O192" s="41"/>
      <c r="P192" s="69"/>
      <c r="Q192" s="69"/>
      <c r="R192" s="69"/>
      <c r="S192" s="69"/>
      <c r="T192" s="69"/>
    </row>
    <row r="193" spans="1:20" x14ac:dyDescent="0.2">
      <c r="D193" s="17"/>
      <c r="E193">
        <v>130</v>
      </c>
      <c r="F193" s="63"/>
      <c r="G193" s="51"/>
      <c r="K193" s="22"/>
      <c r="N193" s="24"/>
      <c r="O193" s="41"/>
      <c r="P193" s="69"/>
      <c r="Q193" s="69"/>
      <c r="R193" s="69"/>
      <c r="S193" s="69"/>
      <c r="T193" s="69"/>
    </row>
    <row r="194" spans="1:20" x14ac:dyDescent="0.2">
      <c r="D194" s="17"/>
      <c r="E194">
        <v>1</v>
      </c>
      <c r="G194" s="13"/>
      <c r="I194" s="3"/>
      <c r="K194" s="19"/>
      <c r="M194" s="44"/>
      <c r="N194" s="13"/>
      <c r="O194" s="44"/>
      <c r="P194" s="13"/>
      <c r="Q194" s="13"/>
    </row>
    <row r="195" spans="1:20" x14ac:dyDescent="0.2">
      <c r="A195" s="35"/>
      <c r="E195">
        <v>5</v>
      </c>
      <c r="G195" s="13"/>
      <c r="I195" s="13"/>
      <c r="M195" s="44"/>
      <c r="N195" s="13"/>
      <c r="O195" s="44"/>
      <c r="P195" s="13"/>
      <c r="Q195" s="13"/>
    </row>
    <row r="196" spans="1:20" x14ac:dyDescent="0.2">
      <c r="D196" s="17"/>
      <c r="E196">
        <v>10</v>
      </c>
      <c r="G196" s="13"/>
      <c r="K196" s="22"/>
      <c r="M196" s="45"/>
      <c r="N196" s="16"/>
      <c r="O196" s="49"/>
      <c r="P196" s="13"/>
      <c r="Q196" s="13"/>
    </row>
    <row r="197" spans="1:20" x14ac:dyDescent="0.2">
      <c r="E197">
        <v>20</v>
      </c>
      <c r="G197" s="13"/>
      <c r="J197" s="22"/>
      <c r="K197" s="22"/>
      <c r="M197" s="44"/>
      <c r="N197" s="13"/>
      <c r="O197" s="44"/>
      <c r="P197" s="13"/>
      <c r="Q197" s="13"/>
    </row>
    <row r="198" spans="1:20" x14ac:dyDescent="0.2">
      <c r="D198" s="17"/>
      <c r="E198">
        <v>30</v>
      </c>
      <c r="G198" s="13"/>
      <c r="I198" s="3"/>
      <c r="J198" s="22"/>
      <c r="K198" s="22"/>
      <c r="M198" s="45"/>
      <c r="N198" s="16"/>
      <c r="O198" s="49"/>
      <c r="P198" s="13"/>
      <c r="Q198" s="13"/>
    </row>
    <row r="199" spans="1:20" x14ac:dyDescent="0.2">
      <c r="E199">
        <v>40</v>
      </c>
      <c r="G199" s="13"/>
      <c r="I199" s="3"/>
      <c r="J199" s="22"/>
      <c r="K199" s="22"/>
      <c r="M199" s="44"/>
      <c r="N199" s="13"/>
      <c r="O199" s="44"/>
      <c r="P199" s="13"/>
      <c r="Q199" s="13"/>
    </row>
    <row r="200" spans="1:20" x14ac:dyDescent="0.2">
      <c r="D200" s="17"/>
      <c r="E200">
        <v>50</v>
      </c>
      <c r="G200" s="13"/>
      <c r="I200" s="3"/>
      <c r="J200" s="22"/>
      <c r="K200" s="22"/>
      <c r="M200" s="45"/>
      <c r="N200" s="16"/>
      <c r="O200" s="49"/>
      <c r="P200" s="13"/>
      <c r="Q200" s="13"/>
    </row>
    <row r="201" spans="1:20" x14ac:dyDescent="0.2">
      <c r="E201">
        <v>75</v>
      </c>
      <c r="G201" s="13"/>
      <c r="I201" s="3"/>
      <c r="J201" s="22"/>
      <c r="K201" s="22"/>
      <c r="M201" s="45"/>
      <c r="N201" s="16"/>
      <c r="O201" s="49"/>
      <c r="P201" s="13"/>
      <c r="Q201" s="13"/>
    </row>
    <row r="202" spans="1:20" x14ac:dyDescent="0.2">
      <c r="D202" s="17"/>
      <c r="E202">
        <v>100</v>
      </c>
      <c r="G202" s="13"/>
      <c r="I202" s="3"/>
      <c r="J202" s="22"/>
      <c r="K202" s="22"/>
      <c r="M202" s="45"/>
      <c r="N202" s="16"/>
      <c r="O202" s="49"/>
      <c r="P202" s="13"/>
      <c r="Q202" s="13"/>
    </row>
    <row r="203" spans="1:20" x14ac:dyDescent="0.2">
      <c r="E203">
        <v>140</v>
      </c>
      <c r="G203" s="13"/>
      <c r="I203" s="3"/>
      <c r="J203" s="22"/>
      <c r="K203" s="22"/>
      <c r="M203" s="44"/>
      <c r="N203" s="13"/>
      <c r="O203" s="44"/>
      <c r="P203" s="13"/>
      <c r="Q203" s="13"/>
    </row>
    <row r="204" spans="1:20" x14ac:dyDescent="0.2">
      <c r="D204" s="17"/>
      <c r="E204">
        <v>1</v>
      </c>
      <c r="G204" s="13"/>
      <c r="I204" s="19"/>
      <c r="K204" s="19"/>
      <c r="M204" s="44"/>
      <c r="N204" s="13"/>
      <c r="O204" s="44"/>
      <c r="Q204" s="19"/>
      <c r="R204" s="19"/>
      <c r="S204" s="19"/>
      <c r="T204" s="19"/>
    </row>
    <row r="205" spans="1:20" x14ac:dyDescent="0.2">
      <c r="E205">
        <v>5</v>
      </c>
      <c r="G205" s="13"/>
      <c r="I205" s="19"/>
      <c r="K205" s="19"/>
      <c r="M205" s="44"/>
      <c r="N205" s="13"/>
      <c r="O205" s="44"/>
      <c r="R205" s="16"/>
      <c r="S205" s="16"/>
      <c r="T205" s="16"/>
    </row>
    <row r="206" spans="1:20" x14ac:dyDescent="0.2">
      <c r="D206" s="17"/>
      <c r="E206">
        <v>10</v>
      </c>
      <c r="G206" s="13"/>
      <c r="M206" s="45"/>
      <c r="N206" s="16"/>
      <c r="O206" s="49"/>
      <c r="R206" s="16"/>
      <c r="S206" s="16"/>
      <c r="T206" s="16"/>
    </row>
    <row r="207" spans="1:20" x14ac:dyDescent="0.2">
      <c r="E207">
        <v>20</v>
      </c>
      <c r="G207" s="13"/>
      <c r="M207" s="44"/>
      <c r="N207" s="13"/>
      <c r="O207" s="44"/>
      <c r="R207" s="16"/>
      <c r="S207" s="16"/>
      <c r="T207" s="16"/>
    </row>
    <row r="208" spans="1:20" x14ac:dyDescent="0.2">
      <c r="D208" s="17"/>
      <c r="E208">
        <v>30</v>
      </c>
      <c r="G208" s="13"/>
      <c r="M208" s="45"/>
      <c r="N208" s="16"/>
      <c r="O208" s="49"/>
      <c r="R208" s="16"/>
      <c r="S208" s="16"/>
      <c r="T208" s="16"/>
    </row>
    <row r="209" spans="4:20" x14ac:dyDescent="0.2">
      <c r="E209">
        <v>40</v>
      </c>
      <c r="G209" s="13"/>
      <c r="M209" s="44"/>
      <c r="N209" s="13"/>
      <c r="O209" s="44"/>
      <c r="R209" s="16"/>
      <c r="S209" s="16"/>
      <c r="T209" s="16"/>
    </row>
    <row r="210" spans="4:20" x14ac:dyDescent="0.2">
      <c r="D210" s="17"/>
      <c r="E210">
        <v>50</v>
      </c>
      <c r="G210" s="13"/>
      <c r="M210" s="45"/>
      <c r="N210" s="31"/>
      <c r="O210" s="59"/>
      <c r="R210" s="16"/>
      <c r="S210" s="16"/>
      <c r="T210" s="16"/>
    </row>
    <row r="211" spans="4:20" x14ac:dyDescent="0.2">
      <c r="E211">
        <v>75</v>
      </c>
      <c r="G211" s="13"/>
      <c r="M211" s="45"/>
      <c r="N211" s="31"/>
      <c r="O211" s="59"/>
      <c r="R211" s="16"/>
      <c r="S211" s="16"/>
      <c r="T211" s="16"/>
    </row>
    <row r="212" spans="4:20" x14ac:dyDescent="0.2">
      <c r="D212" s="17"/>
      <c r="E212">
        <v>100</v>
      </c>
      <c r="G212" s="13"/>
      <c r="M212" s="45"/>
      <c r="N212" s="31"/>
      <c r="O212" s="59"/>
      <c r="R212" s="16"/>
      <c r="S212" s="16"/>
      <c r="T212" s="16"/>
    </row>
    <row r="213" spans="4:20" x14ac:dyDescent="0.2">
      <c r="E213" s="30">
        <v>140</v>
      </c>
      <c r="G213" s="13"/>
      <c r="M213" s="44"/>
      <c r="N213" s="13"/>
      <c r="O213" s="44"/>
      <c r="R213" s="16"/>
      <c r="S213" s="16"/>
      <c r="T213" s="16"/>
    </row>
    <row r="214" spans="4:20" x14ac:dyDescent="0.2">
      <c r="F214" s="31"/>
      <c r="G214" s="32"/>
      <c r="I214" s="19"/>
      <c r="K214" s="19"/>
      <c r="N214" s="31"/>
      <c r="O214" s="31"/>
      <c r="R214" s="16"/>
      <c r="S214" s="16"/>
      <c r="T214" s="16"/>
    </row>
    <row r="215" spans="4:20" x14ac:dyDescent="0.2">
      <c r="F215" s="31"/>
      <c r="G215" s="32"/>
      <c r="H215" s="22"/>
      <c r="R215" s="16"/>
      <c r="S215" s="16"/>
      <c r="T215" s="16"/>
    </row>
    <row r="216" spans="4:20" x14ac:dyDescent="0.2">
      <c r="F216" s="31"/>
      <c r="G216" s="32"/>
      <c r="N216" s="31"/>
      <c r="O216" s="31"/>
      <c r="R216" s="16"/>
      <c r="S216" s="16"/>
      <c r="T216" s="16"/>
    </row>
    <row r="217" spans="4:20" x14ac:dyDescent="0.2">
      <c r="F217" s="31"/>
      <c r="G217" s="32"/>
      <c r="N217" s="31"/>
      <c r="O217" s="31"/>
      <c r="R217" s="16"/>
      <c r="S217" s="16"/>
      <c r="T217" s="16"/>
    </row>
    <row r="218" spans="4:20" x14ac:dyDescent="0.2">
      <c r="F218" s="31"/>
      <c r="G218" s="32"/>
      <c r="R218" s="16"/>
      <c r="S218" s="16"/>
      <c r="T218" s="16"/>
    </row>
    <row r="219" spans="4:20" x14ac:dyDescent="0.2">
      <c r="F219" s="31"/>
      <c r="G219" s="32"/>
      <c r="N219" s="31"/>
      <c r="O219" s="31"/>
      <c r="R219" s="16"/>
      <c r="S219" s="16"/>
      <c r="T219" s="16"/>
    </row>
    <row r="220" spans="4:20" x14ac:dyDescent="0.2">
      <c r="F220" s="31"/>
      <c r="G220" s="32"/>
      <c r="N220" s="31"/>
      <c r="O220" s="31"/>
      <c r="R220" s="16"/>
      <c r="S220" s="16"/>
      <c r="T220" s="16"/>
    </row>
    <row r="221" spans="4:20" x14ac:dyDescent="0.2">
      <c r="F221" s="31"/>
      <c r="G221" s="32"/>
      <c r="N221" s="31"/>
      <c r="O221" s="31"/>
      <c r="R221" s="16"/>
      <c r="S221" s="16"/>
      <c r="T221" s="16"/>
    </row>
    <row r="222" spans="4:20" x14ac:dyDescent="0.2">
      <c r="F222" s="31"/>
      <c r="G222" s="32"/>
      <c r="N222" s="31"/>
      <c r="O222" s="31"/>
      <c r="R222" s="16"/>
      <c r="S222" s="16"/>
      <c r="T222" s="16"/>
    </row>
    <row r="223" spans="4:20" x14ac:dyDescent="0.2">
      <c r="F223" s="31"/>
      <c r="G223" s="32"/>
      <c r="N223" s="31"/>
      <c r="O223" s="31"/>
      <c r="R223" s="16"/>
      <c r="S223" s="16"/>
      <c r="T223" s="16"/>
    </row>
    <row r="224" spans="4:20" x14ac:dyDescent="0.2">
      <c r="F224" s="31"/>
      <c r="G224" s="32"/>
      <c r="I224" s="3"/>
      <c r="R224" s="16"/>
      <c r="S224" s="16"/>
      <c r="T224" s="16"/>
    </row>
    <row r="225" spans="6:20" x14ac:dyDescent="0.2">
      <c r="F225" s="31"/>
      <c r="G225" s="32"/>
      <c r="H225" s="22"/>
      <c r="I225" s="3"/>
      <c r="N225" s="31"/>
      <c r="O225" s="31"/>
      <c r="R225" s="16"/>
      <c r="S225" s="16"/>
      <c r="T225" s="16"/>
    </row>
    <row r="226" spans="6:20" x14ac:dyDescent="0.2">
      <c r="F226" s="31"/>
      <c r="G226" s="32"/>
      <c r="L226" s="31"/>
      <c r="M226" s="31"/>
      <c r="N226" s="31"/>
      <c r="O226" s="31"/>
      <c r="R226" s="16"/>
      <c r="S226" s="16"/>
      <c r="T226" s="16"/>
    </row>
    <row r="227" spans="6:20" x14ac:dyDescent="0.2">
      <c r="F227" s="31"/>
      <c r="G227" s="32"/>
      <c r="L227" s="31"/>
      <c r="M227" s="31"/>
      <c r="N227" s="31"/>
      <c r="O227" s="31"/>
      <c r="R227" s="16"/>
      <c r="S227" s="16"/>
      <c r="T227" s="16"/>
    </row>
    <row r="228" spans="6:20" x14ac:dyDescent="0.2">
      <c r="F228" s="31"/>
      <c r="G228" s="32"/>
      <c r="L228" s="31"/>
      <c r="M228" s="31"/>
      <c r="N228" s="31"/>
      <c r="O228" s="31"/>
      <c r="R228" s="16"/>
      <c r="S228" s="16"/>
      <c r="T228" s="16"/>
    </row>
    <row r="229" spans="6:20" x14ac:dyDescent="0.2">
      <c r="F229" s="31"/>
      <c r="G229" s="32"/>
      <c r="L229" s="31"/>
      <c r="M229" s="31"/>
      <c r="R229" s="16"/>
      <c r="S229" s="16"/>
      <c r="T229" s="16"/>
    </row>
    <row r="230" spans="6:20" x14ac:dyDescent="0.2">
      <c r="F230" s="31"/>
      <c r="G230" s="32"/>
      <c r="L230" s="31"/>
      <c r="M230" s="31"/>
      <c r="N230" s="31"/>
      <c r="O230" s="31"/>
      <c r="R230" s="16"/>
      <c r="S230" s="16"/>
      <c r="T230" s="16"/>
    </row>
    <row r="231" spans="6:20" x14ac:dyDescent="0.2">
      <c r="F231" s="31"/>
      <c r="G231" s="32"/>
      <c r="L231" s="31"/>
      <c r="M231" s="31"/>
      <c r="N231" s="31"/>
      <c r="O231" s="31"/>
      <c r="R231" s="16"/>
      <c r="S231" s="16"/>
      <c r="T231" s="16"/>
    </row>
    <row r="232" spans="6:20" x14ac:dyDescent="0.2">
      <c r="F232" s="31"/>
      <c r="G232" s="32"/>
      <c r="L232" s="31"/>
      <c r="M232" s="31"/>
      <c r="N232" s="31"/>
      <c r="O232" s="31"/>
      <c r="R232" s="16"/>
      <c r="S232" s="16"/>
      <c r="T232" s="16"/>
    </row>
    <row r="233" spans="6:20" x14ac:dyDescent="0.2">
      <c r="F233" s="31"/>
      <c r="G233" s="32"/>
      <c r="L233" s="31"/>
      <c r="M233" s="31"/>
      <c r="N233" s="31"/>
      <c r="O233" s="31"/>
      <c r="R233" s="16"/>
      <c r="S233" s="16"/>
      <c r="T233" s="16"/>
    </row>
    <row r="234" spans="6:20" x14ac:dyDescent="0.2">
      <c r="I234" s="19"/>
      <c r="K234" s="19"/>
      <c r="L234" s="33"/>
      <c r="M234" s="33"/>
      <c r="N234" s="31"/>
      <c r="O234" s="31"/>
      <c r="R234" s="16"/>
      <c r="S234" s="16"/>
      <c r="T234" s="16"/>
    </row>
    <row r="235" spans="6:20" x14ac:dyDescent="0.2">
      <c r="I235" s="19"/>
      <c r="L235" s="31"/>
      <c r="M235" s="31"/>
      <c r="N235" s="31"/>
      <c r="O235" s="31"/>
      <c r="R235" s="16"/>
      <c r="S235" s="16"/>
      <c r="T235" s="16"/>
    </row>
    <row r="236" spans="6:20" x14ac:dyDescent="0.2">
      <c r="L236" s="31"/>
      <c r="M236" s="31"/>
      <c r="R236" s="16"/>
      <c r="S236" s="16"/>
      <c r="T236" s="16"/>
    </row>
    <row r="237" spans="6:20" x14ac:dyDescent="0.2">
      <c r="L237" s="31"/>
      <c r="M237" s="31"/>
      <c r="N237" s="31"/>
      <c r="O237" s="31"/>
      <c r="R237" s="16"/>
      <c r="S237" s="16"/>
      <c r="T237" s="16"/>
    </row>
    <row r="238" spans="6:20" x14ac:dyDescent="0.2">
      <c r="L238" s="31"/>
      <c r="M238" s="31"/>
      <c r="N238" s="31"/>
      <c r="O238" s="31"/>
      <c r="R238" s="16"/>
      <c r="S238" s="16"/>
      <c r="T238" s="16"/>
    </row>
    <row r="239" spans="6:20" x14ac:dyDescent="0.2">
      <c r="L239" s="31"/>
      <c r="M239" s="31"/>
      <c r="N239" s="31"/>
      <c r="O239" s="31"/>
      <c r="R239" s="16"/>
      <c r="S239" s="16"/>
      <c r="T239" s="16"/>
    </row>
    <row r="240" spans="6:20" x14ac:dyDescent="0.2">
      <c r="R240" s="16"/>
      <c r="S240" s="16"/>
      <c r="T240" s="16"/>
    </row>
    <row r="241" spans="7:20" x14ac:dyDescent="0.2">
      <c r="R241" s="16"/>
      <c r="S241" s="16"/>
      <c r="T241" s="16"/>
    </row>
    <row r="242" spans="7:20" x14ac:dyDescent="0.2">
      <c r="R242" s="16"/>
      <c r="S242" s="16"/>
      <c r="T242" s="16"/>
    </row>
    <row r="243" spans="7:20" x14ac:dyDescent="0.2">
      <c r="R243" s="16"/>
      <c r="S243" s="16"/>
      <c r="T243" s="16"/>
    </row>
    <row r="244" spans="7:20" x14ac:dyDescent="0.2">
      <c r="R244" s="16"/>
      <c r="S244" s="16"/>
      <c r="T244" s="16"/>
    </row>
    <row r="245" spans="7:20" x14ac:dyDescent="0.2">
      <c r="G245" s="13"/>
      <c r="I245" s="19"/>
      <c r="K245" s="19"/>
      <c r="R245" s="16"/>
      <c r="S245" s="16"/>
      <c r="T245" s="16"/>
    </row>
    <row r="246" spans="7:20" x14ac:dyDescent="0.2">
      <c r="G246" s="13"/>
      <c r="R246" s="16"/>
      <c r="S246" s="16"/>
      <c r="T246" s="16"/>
    </row>
    <row r="247" spans="7:20" x14ac:dyDescent="0.2">
      <c r="G247" s="13"/>
      <c r="R247" s="16"/>
      <c r="S247" s="16"/>
      <c r="T247" s="16"/>
    </row>
    <row r="248" spans="7:20" x14ac:dyDescent="0.2">
      <c r="G248" s="13"/>
      <c r="R248" s="16"/>
      <c r="S248" s="16"/>
      <c r="T248" s="16"/>
    </row>
    <row r="249" spans="7:20" x14ac:dyDescent="0.2">
      <c r="G249" s="13"/>
      <c r="R249" s="16"/>
      <c r="S249" s="16"/>
      <c r="T249" s="16"/>
    </row>
    <row r="250" spans="7:20" x14ac:dyDescent="0.2">
      <c r="G250" s="13"/>
      <c r="R250" s="16"/>
      <c r="S250" s="16"/>
      <c r="T250" s="16"/>
    </row>
    <row r="251" spans="7:20" x14ac:dyDescent="0.2">
      <c r="G251" s="13"/>
      <c r="R251" s="16"/>
      <c r="S251" s="16"/>
      <c r="T251" s="16"/>
    </row>
    <row r="252" spans="7:20" x14ac:dyDescent="0.2">
      <c r="G252" s="13"/>
      <c r="R252" s="16"/>
      <c r="S252" s="16"/>
      <c r="T252" s="16"/>
    </row>
    <row r="253" spans="7:20" x14ac:dyDescent="0.2">
      <c r="G253" s="13"/>
      <c r="R253" s="16"/>
      <c r="S253" s="16"/>
      <c r="T253" s="16"/>
    </row>
    <row r="254" spans="7:20" x14ac:dyDescent="0.2">
      <c r="G254" s="13"/>
      <c r="R254" s="16"/>
      <c r="S254" s="16"/>
      <c r="T254" s="16"/>
    </row>
    <row r="255" spans="7:20" x14ac:dyDescent="0.2">
      <c r="R255" s="16"/>
      <c r="S255" s="16"/>
      <c r="T255" s="16"/>
    </row>
    <row r="256" spans="7:20" x14ac:dyDescent="0.2">
      <c r="R256" s="16"/>
      <c r="S256" s="16"/>
      <c r="T256" s="16"/>
    </row>
    <row r="257" spans="18:20" x14ac:dyDescent="0.2">
      <c r="R257" s="16"/>
      <c r="S257" s="16"/>
      <c r="T257" s="16"/>
    </row>
    <row r="258" spans="18:20" x14ac:dyDescent="0.2">
      <c r="R258" s="16"/>
      <c r="S258" s="16"/>
      <c r="T258" s="16"/>
    </row>
    <row r="259" spans="18:20" x14ac:dyDescent="0.2">
      <c r="R259" s="16"/>
      <c r="S259" s="16"/>
      <c r="T259" s="16"/>
    </row>
    <row r="260" spans="18:20" x14ac:dyDescent="0.2">
      <c r="R260" s="16"/>
      <c r="S260" s="16"/>
      <c r="T260" s="16"/>
    </row>
    <row r="261" spans="18:20" x14ac:dyDescent="0.2">
      <c r="R261" s="16"/>
      <c r="S261" s="16"/>
      <c r="T261" s="16"/>
    </row>
    <row r="262" spans="18:20" x14ac:dyDescent="0.2">
      <c r="R262" s="16"/>
      <c r="S262" s="16"/>
      <c r="T262" s="16"/>
    </row>
    <row r="263" spans="18:20" x14ac:dyDescent="0.2">
      <c r="R263" s="16"/>
      <c r="S263" s="16"/>
      <c r="T263" s="16"/>
    </row>
    <row r="264" spans="18:20" x14ac:dyDescent="0.2">
      <c r="R264" s="16"/>
      <c r="S264" s="16"/>
      <c r="T264" s="16"/>
    </row>
    <row r="265" spans="18:20" x14ac:dyDescent="0.2">
      <c r="R265" s="16"/>
      <c r="S265" s="16"/>
      <c r="T265" s="16"/>
    </row>
    <row r="266" spans="18:20" x14ac:dyDescent="0.2">
      <c r="R266" s="16"/>
      <c r="S266" s="16"/>
      <c r="T266" s="16"/>
    </row>
    <row r="267" spans="18:20" x14ac:dyDescent="0.2">
      <c r="R267" s="16"/>
      <c r="S267" s="16"/>
      <c r="T267" s="16"/>
    </row>
    <row r="268" spans="18:20" x14ac:dyDescent="0.2">
      <c r="R268" s="16"/>
      <c r="S268" s="16"/>
      <c r="T268" s="16"/>
    </row>
    <row r="269" spans="18:20" x14ac:dyDescent="0.2">
      <c r="R269" s="16"/>
      <c r="S269" s="16"/>
      <c r="T269" s="16"/>
    </row>
    <row r="270" spans="18:20" x14ac:dyDescent="0.2">
      <c r="R270" s="16"/>
      <c r="S270" s="16"/>
      <c r="T270" s="16"/>
    </row>
    <row r="271" spans="18:20" x14ac:dyDescent="0.2">
      <c r="R271" s="16"/>
      <c r="S271" s="16"/>
      <c r="T271" s="16"/>
    </row>
    <row r="272" spans="18:20" x14ac:dyDescent="0.2">
      <c r="R272" s="16"/>
      <c r="S272" s="16"/>
      <c r="T272" s="16"/>
    </row>
    <row r="273" spans="18:20" x14ac:dyDescent="0.2">
      <c r="R273" s="16"/>
      <c r="S273" s="16"/>
      <c r="T273" s="16"/>
    </row>
    <row r="274" spans="18:20" x14ac:dyDescent="0.2">
      <c r="R274" s="16"/>
      <c r="S274" s="16"/>
      <c r="T274" s="16"/>
    </row>
    <row r="275" spans="18:20" x14ac:dyDescent="0.2">
      <c r="R275" s="16"/>
      <c r="S275" s="16"/>
      <c r="T275" s="16"/>
    </row>
    <row r="276" spans="18:20" x14ac:dyDescent="0.2">
      <c r="R276" s="16"/>
      <c r="S276" s="16"/>
      <c r="T276" s="16"/>
    </row>
    <row r="277" spans="18:20" x14ac:dyDescent="0.2">
      <c r="R277" s="16"/>
      <c r="S277" s="16"/>
      <c r="T277" s="16"/>
    </row>
    <row r="278" spans="18:20" x14ac:dyDescent="0.2">
      <c r="R278" s="16"/>
      <c r="S278" s="16"/>
      <c r="T278" s="16"/>
    </row>
    <row r="279" spans="18:20" x14ac:dyDescent="0.2">
      <c r="R279" s="16"/>
      <c r="S279" s="16"/>
      <c r="T279" s="16"/>
    </row>
    <row r="280" spans="18:20" x14ac:dyDescent="0.2">
      <c r="R280" s="16"/>
      <c r="S280" s="16"/>
      <c r="T280" s="16"/>
    </row>
    <row r="281" spans="18:20" x14ac:dyDescent="0.2">
      <c r="R281" s="16"/>
      <c r="S281" s="16"/>
      <c r="T281" s="16"/>
    </row>
    <row r="282" spans="18:20" x14ac:dyDescent="0.2">
      <c r="R282" s="16"/>
      <c r="S282" s="16"/>
      <c r="T282" s="16"/>
    </row>
    <row r="283" spans="18:20" x14ac:dyDescent="0.2">
      <c r="R283" s="16"/>
      <c r="S283" s="16"/>
      <c r="T283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A7" sqref="A7:IV7"/>
    </sheetView>
  </sheetViews>
  <sheetFormatPr defaultRowHeight="12.75" x14ac:dyDescent="0.2"/>
  <sheetData>
    <row r="1" spans="1:21" x14ac:dyDescent="0.2">
      <c r="A1" s="8" t="s">
        <v>66</v>
      </c>
      <c r="B1" s="2"/>
      <c r="C1" s="1"/>
      <c r="D1" s="3"/>
      <c r="F1" s="16"/>
      <c r="G1" s="19"/>
      <c r="H1" s="16"/>
      <c r="I1" s="13"/>
      <c r="J1" s="16"/>
      <c r="K1" s="13"/>
      <c r="L1" s="24"/>
      <c r="M1" s="24"/>
      <c r="N1" s="22"/>
      <c r="O1" s="26"/>
      <c r="P1" s="16"/>
      <c r="Q1" s="16"/>
      <c r="R1" s="16"/>
      <c r="S1" s="16"/>
      <c r="T1" s="16"/>
      <c r="U1" s="3"/>
    </row>
    <row r="2" spans="1:21" x14ac:dyDescent="0.2">
      <c r="A2" s="6" t="s">
        <v>38</v>
      </c>
      <c r="B2" s="2"/>
      <c r="C2" s="1"/>
      <c r="D2" s="3"/>
      <c r="F2" s="16"/>
      <c r="G2" s="19"/>
      <c r="H2" s="16"/>
      <c r="I2" s="13"/>
      <c r="J2" s="16"/>
      <c r="K2" s="13"/>
      <c r="L2" s="24"/>
      <c r="M2" s="22" t="s">
        <v>61</v>
      </c>
      <c r="N2" s="22" t="s">
        <v>41</v>
      </c>
      <c r="O2" s="26" t="s">
        <v>41</v>
      </c>
      <c r="P2" s="16"/>
      <c r="Q2" s="16"/>
      <c r="R2" s="16"/>
      <c r="S2" s="16"/>
      <c r="T2" s="16"/>
      <c r="U2" s="22" t="s">
        <v>59</v>
      </c>
    </row>
    <row r="3" spans="1:21" x14ac:dyDescent="0.2">
      <c r="A3" s="6" t="s">
        <v>5</v>
      </c>
      <c r="B3" s="2"/>
      <c r="C3" s="1"/>
      <c r="D3" s="3"/>
      <c r="F3" s="16"/>
      <c r="G3" s="19"/>
      <c r="H3" s="16"/>
      <c r="I3" s="13"/>
      <c r="J3" s="16"/>
      <c r="K3" s="13"/>
      <c r="L3" s="24"/>
      <c r="M3" s="22" t="s">
        <v>51</v>
      </c>
      <c r="N3" s="22" t="s">
        <v>42</v>
      </c>
      <c r="O3" s="26" t="s">
        <v>42</v>
      </c>
      <c r="P3" s="16"/>
      <c r="Q3" s="16" t="s">
        <v>37</v>
      </c>
      <c r="R3" s="16"/>
      <c r="S3" s="16"/>
      <c r="T3" s="16"/>
      <c r="U3" s="22" t="s">
        <v>54</v>
      </c>
    </row>
    <row r="4" spans="1:21" x14ac:dyDescent="0.2">
      <c r="A4" s="6" t="s">
        <v>6</v>
      </c>
      <c r="B4" s="2"/>
      <c r="C4" s="1"/>
      <c r="D4" s="22" t="s">
        <v>47</v>
      </c>
      <c r="F4" s="16"/>
      <c r="G4" s="19"/>
      <c r="H4" s="16" t="s">
        <v>19</v>
      </c>
      <c r="I4" s="16"/>
      <c r="J4" s="16" t="s">
        <v>20</v>
      </c>
      <c r="K4" s="13"/>
      <c r="L4" s="24"/>
      <c r="M4" s="22" t="s">
        <v>52</v>
      </c>
      <c r="N4" s="22" t="s">
        <v>39</v>
      </c>
      <c r="O4" s="26" t="s">
        <v>39</v>
      </c>
      <c r="P4" s="16"/>
      <c r="Q4" s="16" t="s">
        <v>28</v>
      </c>
      <c r="R4" s="16"/>
      <c r="S4" s="16"/>
      <c r="T4" s="16"/>
      <c r="U4" s="3"/>
    </row>
    <row r="5" spans="1:21" s="22" customFormat="1" x14ac:dyDescent="0.2">
      <c r="A5" s="28" t="s">
        <v>7</v>
      </c>
      <c r="B5" s="36" t="s">
        <v>43</v>
      </c>
      <c r="C5" s="29" t="s">
        <v>44</v>
      </c>
      <c r="D5" s="22" t="s">
        <v>8</v>
      </c>
      <c r="E5" s="22" t="s">
        <v>0</v>
      </c>
      <c r="F5" s="16" t="s">
        <v>9</v>
      </c>
      <c r="G5" s="16" t="s">
        <v>10</v>
      </c>
      <c r="H5" s="16" t="s">
        <v>3</v>
      </c>
      <c r="I5" s="16" t="s">
        <v>10</v>
      </c>
      <c r="J5" s="16" t="s">
        <v>3</v>
      </c>
      <c r="K5" s="16" t="s">
        <v>10</v>
      </c>
      <c r="L5" s="22" t="s">
        <v>46</v>
      </c>
      <c r="M5" s="22" t="s">
        <v>53</v>
      </c>
      <c r="N5" s="22" t="s">
        <v>45</v>
      </c>
      <c r="O5" s="26" t="s">
        <v>40</v>
      </c>
      <c r="P5" s="16" t="s">
        <v>135</v>
      </c>
      <c r="Q5" s="16" t="s">
        <v>26</v>
      </c>
      <c r="R5" s="16" t="s">
        <v>27</v>
      </c>
      <c r="S5" s="16" t="s">
        <v>133</v>
      </c>
      <c r="T5" s="16" t="s">
        <v>134</v>
      </c>
    </row>
    <row r="7" spans="1:21" x14ac:dyDescent="0.2">
      <c r="A7" s="70" t="s">
        <v>147</v>
      </c>
      <c r="B7" s="70" t="s">
        <v>148</v>
      </c>
      <c r="C7" s="70" t="s">
        <v>149</v>
      </c>
      <c r="D7" s="70" t="s">
        <v>150</v>
      </c>
      <c r="E7" s="70" t="s">
        <v>151</v>
      </c>
      <c r="F7" s="70" t="s">
        <v>152</v>
      </c>
      <c r="G7" s="70" t="s">
        <v>153</v>
      </c>
      <c r="H7" s="19" t="s">
        <v>154</v>
      </c>
      <c r="I7" s="70" t="s">
        <v>155</v>
      </c>
      <c r="J7" s="19" t="s">
        <v>156</v>
      </c>
      <c r="K7" s="70" t="s">
        <v>157</v>
      </c>
      <c r="L7" s="19" t="s">
        <v>158</v>
      </c>
      <c r="M7" s="71" t="s">
        <v>159</v>
      </c>
      <c r="N7" s="72" t="s">
        <v>160</v>
      </c>
      <c r="O7" s="71" t="s">
        <v>161</v>
      </c>
      <c r="P7" s="72" t="s">
        <v>162</v>
      </c>
      <c r="Q7" s="72" t="s">
        <v>163</v>
      </c>
      <c r="R7" s="51" t="s">
        <v>164</v>
      </c>
      <c r="S7" s="51" t="s">
        <v>165</v>
      </c>
      <c r="T7" s="51" t="s">
        <v>166</v>
      </c>
      <c r="U7" s="51" t="s">
        <v>167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tabSelected="1" workbookViewId="0">
      <selection activeCell="S11" sqref="S11"/>
    </sheetView>
  </sheetViews>
  <sheetFormatPr defaultRowHeight="12.75" x14ac:dyDescent="0.2"/>
  <sheetData>
    <row r="2" spans="1:1" x14ac:dyDescent="0.2">
      <c r="A2" s="6">
        <v>42684</v>
      </c>
    </row>
    <row r="4" spans="1:1" x14ac:dyDescent="0.2">
      <c r="A4" t="s">
        <v>146</v>
      </c>
    </row>
    <row r="5" spans="1:1" x14ac:dyDescent="0.2">
      <c r="A5" s="7" t="s">
        <v>141</v>
      </c>
    </row>
    <row r="6" spans="1:1" x14ac:dyDescent="0.2">
      <c r="A6" s="7" t="s">
        <v>142</v>
      </c>
    </row>
    <row r="7" spans="1:1" x14ac:dyDescent="0.2">
      <c r="A7" s="7" t="s">
        <v>143</v>
      </c>
    </row>
    <row r="8" spans="1:1" x14ac:dyDescent="0.2">
      <c r="A8" s="7" t="s">
        <v>144</v>
      </c>
    </row>
    <row r="10" spans="1:1" x14ac:dyDescent="0.2">
      <c r="A10" s="7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STN2SUM</vt:lpstr>
      <vt:lpstr>ChlPlt</vt:lpstr>
      <vt:lpstr>STN2PLT</vt:lpstr>
      <vt:lpstr>DIARY</vt:lpstr>
      <vt:lpstr>1uM_Nut</vt:lpstr>
      <vt:lpstr>FLUORCALIB</vt:lpstr>
      <vt:lpstr>BIOLSUMS_FOR_RELOAD</vt:lpstr>
      <vt:lpstr>MAP</vt:lpstr>
      <vt:lpstr>README</vt:lpstr>
      <vt:lpstr>DIARY!Print_Area</vt:lpstr>
      <vt:lpstr>STN2PLT!Print_Area</vt:lpstr>
      <vt:lpstr>STN2SUM!Print_Area</vt:lpstr>
    </vt:vector>
  </TitlesOfParts>
  <Company>Dept. Of Fisheries and Oceans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 User</dc:creator>
  <cp:lastModifiedBy>Landry, Claudette</cp:lastModifiedBy>
  <cp:lastPrinted>2002-11-07T20:32:27Z</cp:lastPrinted>
  <dcterms:created xsi:type="dcterms:W3CDTF">2000-03-27T17:24:05Z</dcterms:created>
  <dcterms:modified xsi:type="dcterms:W3CDTF">2019-07-23T16:18:09Z</dcterms:modified>
</cp:coreProperties>
</file>