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DRYCL\Documents\summer projects\Biochem Fixed Stations\convertingtoBCDBCS\Gordanas scripts\original Biolsums\"/>
    </mc:Choice>
  </mc:AlternateContent>
  <bookViews>
    <workbookView xWindow="-15" yWindow="6165" windowWidth="25230" windowHeight="6210" activeTab="7"/>
  </bookViews>
  <sheets>
    <sheet name="STN2SUM" sheetId="1" r:id="rId1"/>
    <sheet name="ChlPlt" sheetId="5" r:id="rId2"/>
    <sheet name="STN2PLT" sheetId="2" r:id="rId3"/>
    <sheet name="DIARY" sheetId="3" r:id="rId4"/>
    <sheet name="1uM_Nut" sheetId="7" r:id="rId5"/>
    <sheet name="FLUORCALIB" sheetId="6" r:id="rId6"/>
    <sheet name="Work" sheetId="8" r:id="rId7"/>
    <sheet name="BIOLSUMS_FOR_RELOAD" sheetId="9" r:id="rId8"/>
    <sheet name="MAP" sheetId="10" r:id="rId9"/>
    <sheet name="README" sheetId="11" r:id="rId10"/>
  </sheets>
  <definedNames>
    <definedName name="_xlnm.Print_Area" localSheetId="3">DIARY!$A$1:$G$22</definedName>
    <definedName name="_xlnm.Print_Area" localSheetId="2">STN2PLT!$A$6:$S$238</definedName>
    <definedName name="_xlnm.Print_Area" localSheetId="0">STN2SUM!$A$2:$G$21</definedName>
    <definedName name="_xlnm.Print_Area" localSheetId="6">Work!$N$1:$Y$15</definedName>
  </definedNames>
  <calcPr calcId="162913"/>
</workbook>
</file>

<file path=xl/calcChain.xml><?xml version="1.0" encoding="utf-8"?>
<calcChain xmlns="http://schemas.openxmlformats.org/spreadsheetml/2006/main">
  <c r="W25" i="8" l="1"/>
  <c r="X25" i="8"/>
  <c r="Y25" i="8"/>
  <c r="I169" i="7"/>
  <c r="I158" i="7"/>
  <c r="I141" i="7"/>
  <c r="H199" i="7"/>
  <c r="H189" i="7"/>
  <c r="H180" i="7"/>
  <c r="H170" i="7"/>
  <c r="H160" i="7"/>
  <c r="H151" i="7"/>
  <c r="H132" i="7"/>
  <c r="AC51" i="2"/>
  <c r="AC83" i="2"/>
  <c r="AC84" i="2"/>
  <c r="AC104" i="2"/>
  <c r="AC105" i="2"/>
  <c r="AE105" i="2" s="1"/>
  <c r="AU228" i="2"/>
  <c r="AT228" i="2"/>
  <c r="AN228" i="2" s="1"/>
  <c r="AS228" i="2"/>
  <c r="AL228" i="2"/>
  <c r="AL227" i="2"/>
  <c r="AO227" i="2"/>
  <c r="AL226" i="2"/>
  <c r="AO226" i="2" s="1"/>
  <c r="AL225" i="2"/>
  <c r="AN225" i="2"/>
  <c r="AL224" i="2"/>
  <c r="AO224" i="2" s="1"/>
  <c r="AN224" i="2"/>
  <c r="AM224" i="2"/>
  <c r="AL223" i="2"/>
  <c r="AO223" i="2" s="1"/>
  <c r="AN223" i="2"/>
  <c r="AM223" i="2"/>
  <c r="AL222" i="2"/>
  <c r="AN222" i="2" s="1"/>
  <c r="AL221" i="2"/>
  <c r="AL220" i="2"/>
  <c r="AL219" i="2"/>
  <c r="AU218" i="2"/>
  <c r="AT218" i="2"/>
  <c r="AS218" i="2"/>
  <c r="AL218" i="2"/>
  <c r="AM218" i="2" s="1"/>
  <c r="AL217" i="2"/>
  <c r="AL216" i="2"/>
  <c r="AO216" i="2"/>
  <c r="AL215" i="2"/>
  <c r="AM215" i="2"/>
  <c r="AL214" i="2"/>
  <c r="AL213" i="2"/>
  <c r="AM213" i="2"/>
  <c r="AL212" i="2"/>
  <c r="AL211" i="2"/>
  <c r="AL210" i="2"/>
  <c r="AO210" i="2"/>
  <c r="AN210" i="2"/>
  <c r="AM210" i="2"/>
  <c r="AL209" i="2"/>
  <c r="AO209" i="2"/>
  <c r="AU208" i="2"/>
  <c r="AT208" i="2"/>
  <c r="AS208" i="2"/>
  <c r="AL208" i="2"/>
  <c r="AO208" i="2"/>
  <c r="AL207" i="2"/>
  <c r="AN207" i="2"/>
  <c r="AL206" i="2"/>
  <c r="AO206" i="2" s="1"/>
  <c r="AN206" i="2"/>
  <c r="AM206" i="2"/>
  <c r="AL205" i="2"/>
  <c r="AN205" i="2" s="1"/>
  <c r="AO205" i="2"/>
  <c r="AL204" i="2"/>
  <c r="AN204" i="2" s="1"/>
  <c r="AL203" i="2"/>
  <c r="AO203" i="2"/>
  <c r="AN203" i="2"/>
  <c r="AM203" i="2"/>
  <c r="AL202" i="2"/>
  <c r="AO202" i="2"/>
  <c r="AL201" i="2"/>
  <c r="AN201" i="2" s="1"/>
  <c r="AL200" i="2"/>
  <c r="AO200" i="2"/>
  <c r="AN200" i="2"/>
  <c r="AM200" i="2"/>
  <c r="AL199" i="2"/>
  <c r="AM199" i="2"/>
  <c r="AN199" i="2"/>
  <c r="AU198" i="2"/>
  <c r="AT198" i="2"/>
  <c r="AS198" i="2"/>
  <c r="AL198" i="2"/>
  <c r="AM198" i="2"/>
  <c r="AL197" i="2"/>
  <c r="AL196" i="2"/>
  <c r="AL195" i="2"/>
  <c r="AM195" i="2"/>
  <c r="AL194" i="2"/>
  <c r="AL193" i="2"/>
  <c r="AL192" i="2"/>
  <c r="AO192" i="2" s="1"/>
  <c r="AN192" i="2"/>
  <c r="AM192" i="2"/>
  <c r="AL191" i="2"/>
  <c r="AM191" i="2" s="1"/>
  <c r="AO191" i="2"/>
  <c r="AL190" i="2"/>
  <c r="AL189" i="2"/>
  <c r="AO189" i="2" s="1"/>
  <c r="AN189" i="2"/>
  <c r="AM189" i="2"/>
  <c r="AC204" i="2"/>
  <c r="AC194" i="2"/>
  <c r="AF194" i="2"/>
  <c r="AC184" i="2"/>
  <c r="AL125" i="2"/>
  <c r="AL123" i="2"/>
  <c r="AC125" i="2"/>
  <c r="AC123" i="2"/>
  <c r="AC122" i="2"/>
  <c r="AC121" i="2"/>
  <c r="AC120" i="2"/>
  <c r="AC119" i="2"/>
  <c r="AF119" i="2" s="1"/>
  <c r="V125" i="2"/>
  <c r="V123" i="2"/>
  <c r="V228" i="2"/>
  <c r="V227" i="2"/>
  <c r="Y227" i="2" s="1"/>
  <c r="X227" i="2"/>
  <c r="W227" i="2"/>
  <c r="V226" i="2"/>
  <c r="W226" i="2" s="1"/>
  <c r="Y226" i="2"/>
  <c r="X226" i="2"/>
  <c r="AC225" i="2"/>
  <c r="V225" i="2"/>
  <c r="Y225" i="2"/>
  <c r="X225" i="2"/>
  <c r="W225" i="2"/>
  <c r="AC224" i="2"/>
  <c r="AF224" i="2"/>
  <c r="V224" i="2"/>
  <c r="AC223" i="2"/>
  <c r="AF223" i="2" s="1"/>
  <c r="AE223" i="2"/>
  <c r="AD223" i="2"/>
  <c r="V223" i="2"/>
  <c r="W223" i="2" s="1"/>
  <c r="Y223" i="2"/>
  <c r="X223" i="2"/>
  <c r="AC222" i="2"/>
  <c r="V222" i="2"/>
  <c r="Y222" i="2"/>
  <c r="X222" i="2"/>
  <c r="W222" i="2"/>
  <c r="AC221" i="2"/>
  <c r="AD221" i="2"/>
  <c r="AF221" i="2"/>
  <c r="V221" i="2"/>
  <c r="AC220" i="2"/>
  <c r="AF220" i="2"/>
  <c r="AE220" i="2"/>
  <c r="AD220" i="2"/>
  <c r="V220" i="2"/>
  <c r="Y220" i="2"/>
  <c r="AC219" i="2"/>
  <c r="V219" i="2"/>
  <c r="X219" i="2" s="1"/>
  <c r="Y219" i="2"/>
  <c r="W219" i="2"/>
  <c r="AM117" i="2"/>
  <c r="AS118" i="2"/>
  <c r="AM118" i="2"/>
  <c r="H141" i="7"/>
  <c r="H119" i="7"/>
  <c r="AR21" i="1"/>
  <c r="AR19" i="1"/>
  <c r="AS98" i="2"/>
  <c r="AM98" i="2" s="1"/>
  <c r="AT98" i="2"/>
  <c r="AN98" i="2"/>
  <c r="AU98" i="2"/>
  <c r="AO98" i="2" s="1"/>
  <c r="AM97" i="2"/>
  <c r="AO97" i="2"/>
  <c r="AL97" i="2"/>
  <c r="AN97" i="2" s="1"/>
  <c r="W5" i="8"/>
  <c r="X5" i="8"/>
  <c r="Y5" i="8"/>
  <c r="W6" i="8"/>
  <c r="X6" i="8"/>
  <c r="Y6" i="8"/>
  <c r="W7" i="8"/>
  <c r="X7" i="8"/>
  <c r="Y7" i="8"/>
  <c r="W8" i="8"/>
  <c r="X8" i="8"/>
  <c r="Y8" i="8"/>
  <c r="W9" i="8"/>
  <c r="X9" i="8"/>
  <c r="Y9" i="8"/>
  <c r="W10" i="8"/>
  <c r="X10" i="8"/>
  <c r="Y10" i="8"/>
  <c r="W11" i="8"/>
  <c r="X11" i="8"/>
  <c r="Y11" i="8"/>
  <c r="W12" i="8"/>
  <c r="X12" i="8"/>
  <c r="Y12" i="8"/>
  <c r="W13" i="8"/>
  <c r="X13" i="8"/>
  <c r="Y13" i="8"/>
  <c r="W14" i="8"/>
  <c r="X14" i="8"/>
  <c r="Y14" i="8"/>
  <c r="W15" i="8"/>
  <c r="X15" i="8"/>
  <c r="Y15" i="8"/>
  <c r="W16" i="8"/>
  <c r="X16" i="8"/>
  <c r="Y16" i="8"/>
  <c r="W17" i="8"/>
  <c r="X17" i="8"/>
  <c r="Y17" i="8"/>
  <c r="W18" i="8"/>
  <c r="X18" i="8"/>
  <c r="Y18" i="8"/>
  <c r="W19" i="8"/>
  <c r="X19" i="8"/>
  <c r="Y19" i="8"/>
  <c r="W20" i="8"/>
  <c r="X20" i="8"/>
  <c r="Y20" i="8"/>
  <c r="W21" i="8"/>
  <c r="X21" i="8"/>
  <c r="Y21" i="8"/>
  <c r="W22" i="8"/>
  <c r="X22" i="8"/>
  <c r="Y22" i="8"/>
  <c r="W23" i="8"/>
  <c r="X23" i="8"/>
  <c r="Y23" i="8"/>
  <c r="W24" i="8"/>
  <c r="X24" i="8"/>
  <c r="Y24" i="8"/>
  <c r="X4" i="8"/>
  <c r="Y4" i="8"/>
  <c r="W4" i="8"/>
  <c r="AU188" i="2"/>
  <c r="AT188" i="2"/>
  <c r="AS188" i="2"/>
  <c r="AL188" i="2"/>
  <c r="AO188" i="2" s="1"/>
  <c r="AN188" i="2"/>
  <c r="AL187" i="2"/>
  <c r="AL186" i="2"/>
  <c r="AO186" i="2" s="1"/>
  <c r="AN186" i="2"/>
  <c r="AM186" i="2"/>
  <c r="AL185" i="2"/>
  <c r="AM185" i="2" s="1"/>
  <c r="AO185" i="2"/>
  <c r="AN185" i="2"/>
  <c r="AL184" i="2"/>
  <c r="AL183" i="2"/>
  <c r="AO183" i="2"/>
  <c r="AL182" i="2"/>
  <c r="AL181" i="2"/>
  <c r="AN181" i="2" s="1"/>
  <c r="AL180" i="2"/>
  <c r="AM180" i="2" s="1"/>
  <c r="AL179" i="2"/>
  <c r="AO179" i="2" s="1"/>
  <c r="AU178" i="2"/>
  <c r="AT178" i="2"/>
  <c r="AS178" i="2"/>
  <c r="AL178" i="2"/>
  <c r="AO178" i="2"/>
  <c r="AN178" i="2"/>
  <c r="AM178" i="2"/>
  <c r="AL177" i="2"/>
  <c r="AL176" i="2"/>
  <c r="AM176" i="2" s="1"/>
  <c r="AO176" i="2"/>
  <c r="AN176" i="2"/>
  <c r="AL175" i="2"/>
  <c r="AM175" i="2" s="1"/>
  <c r="AO175" i="2"/>
  <c r="AN175" i="2"/>
  <c r="AL174" i="2"/>
  <c r="AN174" i="2"/>
  <c r="AL173" i="2"/>
  <c r="AL172" i="2"/>
  <c r="AM172" i="2" s="1"/>
  <c r="AL171" i="2"/>
  <c r="AN171" i="2" s="1"/>
  <c r="AL170" i="2"/>
  <c r="AM170" i="2" s="1"/>
  <c r="AO170" i="2"/>
  <c r="AN170" i="2"/>
  <c r="AL169" i="2"/>
  <c r="AM169" i="2"/>
  <c r="AU168" i="2"/>
  <c r="AT168" i="2"/>
  <c r="AS168" i="2"/>
  <c r="AL168" i="2"/>
  <c r="AO168" i="2" s="1"/>
  <c r="AL167" i="2"/>
  <c r="AM167" i="2"/>
  <c r="AN167" i="2"/>
  <c r="AL166" i="2"/>
  <c r="AM166" i="2" s="1"/>
  <c r="AL165" i="2"/>
  <c r="AL164" i="2"/>
  <c r="AN164" i="2" s="1"/>
  <c r="AL163" i="2"/>
  <c r="AL162" i="2"/>
  <c r="AO162" i="2" s="1"/>
  <c r="AL161" i="2"/>
  <c r="AO161" i="2"/>
  <c r="AL160" i="2"/>
  <c r="AO160" i="2" s="1"/>
  <c r="AL159" i="2"/>
  <c r="AO159" i="2" s="1"/>
  <c r="AU158" i="2"/>
  <c r="AO158" i="2" s="1"/>
  <c r="AT158" i="2"/>
  <c r="AN158" i="2" s="1"/>
  <c r="AS158" i="2"/>
  <c r="AL158" i="2"/>
  <c r="AM158" i="2"/>
  <c r="AL157" i="2"/>
  <c r="AO157" i="2"/>
  <c r="AN157" i="2"/>
  <c r="AM157" i="2"/>
  <c r="AL156" i="2"/>
  <c r="AN156" i="2"/>
  <c r="AL155" i="2"/>
  <c r="AO155" i="2" s="1"/>
  <c r="AL154" i="2"/>
  <c r="AM154" i="2" s="1"/>
  <c r="AO154" i="2"/>
  <c r="AN154" i="2"/>
  <c r="AL153" i="2"/>
  <c r="AM153" i="2" s="1"/>
  <c r="AO153" i="2"/>
  <c r="AN153" i="2"/>
  <c r="AL152" i="2"/>
  <c r="AM152" i="2" s="1"/>
  <c r="AO152" i="2"/>
  <c r="AN152" i="2"/>
  <c r="AL151" i="2"/>
  <c r="AM151" i="2" s="1"/>
  <c r="AO151" i="2"/>
  <c r="AN151" i="2"/>
  <c r="AL150" i="2"/>
  <c r="AO150" i="2"/>
  <c r="AM150" i="2"/>
  <c r="AL149" i="2"/>
  <c r="AU148" i="2"/>
  <c r="AT148" i="2"/>
  <c r="AN148" i="2" s="1"/>
  <c r="AS148" i="2"/>
  <c r="AL148" i="2"/>
  <c r="AM148" i="2"/>
  <c r="AO148" i="2"/>
  <c r="AL147" i="2"/>
  <c r="AO147" i="2"/>
  <c r="AL146" i="2"/>
  <c r="AM146" i="2" s="1"/>
  <c r="AL145" i="2"/>
  <c r="AL144" i="2"/>
  <c r="AO144" i="2" s="1"/>
  <c r="AL143" i="2"/>
  <c r="AL142" i="2"/>
  <c r="AM142" i="2" s="1"/>
  <c r="AO142" i="2"/>
  <c r="AN142" i="2"/>
  <c r="AL141" i="2"/>
  <c r="AL140" i="2"/>
  <c r="AO140" i="2" s="1"/>
  <c r="AL139" i="2"/>
  <c r="AM139" i="2" s="1"/>
  <c r="AO139" i="2"/>
  <c r="AN139" i="2"/>
  <c r="AU138" i="2"/>
  <c r="AT138" i="2"/>
  <c r="AN138" i="2" s="1"/>
  <c r="AS138" i="2"/>
  <c r="AM138" i="2" s="1"/>
  <c r="AL138" i="2"/>
  <c r="AL137" i="2"/>
  <c r="AL136" i="2"/>
  <c r="AL135" i="2"/>
  <c r="AO135" i="2"/>
  <c r="AN135" i="2"/>
  <c r="AL134" i="2"/>
  <c r="AO134" i="2"/>
  <c r="AN134" i="2"/>
  <c r="AM134" i="2"/>
  <c r="AL133" i="2"/>
  <c r="AL132" i="2"/>
  <c r="AM132" i="2" s="1"/>
  <c r="AO132" i="2"/>
  <c r="AN132" i="2"/>
  <c r="AL131" i="2"/>
  <c r="AM131" i="2" s="1"/>
  <c r="AO131" i="2"/>
  <c r="AN131" i="2"/>
  <c r="AL130" i="2"/>
  <c r="AN130" i="2" s="1"/>
  <c r="AM130" i="2"/>
  <c r="AO130" i="2"/>
  <c r="AL129" i="2"/>
  <c r="AO129" i="2"/>
  <c r="AU128" i="2"/>
  <c r="AT128" i="2"/>
  <c r="AS128" i="2"/>
  <c r="AL128" i="2"/>
  <c r="AO128" i="2" s="1"/>
  <c r="AL127" i="2"/>
  <c r="AO127" i="2"/>
  <c r="AL126" i="2"/>
  <c r="AO126" i="2"/>
  <c r="AO125" i="2"/>
  <c r="AN125" i="2"/>
  <c r="AM125" i="2"/>
  <c r="AL124" i="2"/>
  <c r="AM124" i="2" s="1"/>
  <c r="AO124" i="2"/>
  <c r="AN124" i="2"/>
  <c r="AO123" i="2"/>
  <c r="AN123" i="2"/>
  <c r="AM123" i="2"/>
  <c r="AL122" i="2"/>
  <c r="AO122" i="2"/>
  <c r="AN122" i="2"/>
  <c r="AM122" i="2"/>
  <c r="AL121" i="2"/>
  <c r="AL120" i="2"/>
  <c r="AN120" i="2" s="1"/>
  <c r="AM120" i="2"/>
  <c r="AO120" i="2"/>
  <c r="AL119" i="2"/>
  <c r="AN119" i="2" s="1"/>
  <c r="AM119" i="2"/>
  <c r="AO119" i="2"/>
  <c r="AU118" i="2"/>
  <c r="AO118" i="2" s="1"/>
  <c r="AT118" i="2"/>
  <c r="AN118" i="2" s="1"/>
  <c r="AO117" i="2"/>
  <c r="AN117" i="2"/>
  <c r="AL116" i="2"/>
  <c r="AM116" i="2" s="1"/>
  <c r="AL115" i="2"/>
  <c r="AL114" i="2"/>
  <c r="AN114" i="2" s="1"/>
  <c r="AL113" i="2"/>
  <c r="AL112" i="2"/>
  <c r="AM112" i="2" s="1"/>
  <c r="AL111" i="2"/>
  <c r="AL110" i="2"/>
  <c r="AO110" i="2" s="1"/>
  <c r="AL109" i="2"/>
  <c r="AO109" i="2"/>
  <c r="AU108" i="2"/>
  <c r="AT108" i="2"/>
  <c r="AS108" i="2"/>
  <c r="AL108" i="2"/>
  <c r="AO108" i="2"/>
  <c r="AL107" i="2"/>
  <c r="AL106" i="2"/>
  <c r="AO106" i="2" s="1"/>
  <c r="AN106" i="2"/>
  <c r="AL105" i="2"/>
  <c r="AN105" i="2" s="1"/>
  <c r="AL104" i="2"/>
  <c r="AN104" i="2"/>
  <c r="AL103" i="2"/>
  <c r="AO103" i="2" s="1"/>
  <c r="AL102" i="2"/>
  <c r="AM102" i="2"/>
  <c r="AO102" i="2"/>
  <c r="AN102" i="2"/>
  <c r="AL101" i="2"/>
  <c r="AM101" i="2"/>
  <c r="AO101" i="2"/>
  <c r="AN101" i="2"/>
  <c r="AL100" i="2"/>
  <c r="AM100" i="2" s="1"/>
  <c r="AO100" i="2"/>
  <c r="AN100" i="2"/>
  <c r="AL99" i="2"/>
  <c r="AN99" i="2"/>
  <c r="AM99" i="2"/>
  <c r="AL96" i="2"/>
  <c r="AO96" i="2" s="1"/>
  <c r="AL95" i="2"/>
  <c r="AN95" i="2" s="1"/>
  <c r="AL94" i="2"/>
  <c r="AM94" i="2" s="1"/>
  <c r="AO94" i="2"/>
  <c r="AN94" i="2"/>
  <c r="AL93" i="2"/>
  <c r="AL92" i="2"/>
  <c r="AN92" i="2" s="1"/>
  <c r="AO92" i="2"/>
  <c r="AL91" i="2"/>
  <c r="AM91" i="2" s="1"/>
  <c r="AO91" i="2"/>
  <c r="AN91" i="2"/>
  <c r="AL90" i="2"/>
  <c r="AO90" i="2"/>
  <c r="AL89" i="2"/>
  <c r="AL88" i="2"/>
  <c r="AO88" i="2"/>
  <c r="AU87" i="2"/>
  <c r="AT87" i="2"/>
  <c r="AS87" i="2"/>
  <c r="AL87" i="2"/>
  <c r="AL86" i="2"/>
  <c r="AO86" i="2" s="1"/>
  <c r="AL85" i="2"/>
  <c r="AO85" i="2"/>
  <c r="AL84" i="2"/>
  <c r="AO84" i="2" s="1"/>
  <c r="AN84" i="2"/>
  <c r="AM84" i="2"/>
  <c r="AL83" i="2"/>
  <c r="AO83" i="2" s="1"/>
  <c r="AL82" i="2"/>
  <c r="AO82" i="2" s="1"/>
  <c r="AL81" i="2"/>
  <c r="AL80" i="2"/>
  <c r="AL79" i="2"/>
  <c r="AO79" i="2" s="1"/>
  <c r="AL78" i="2"/>
  <c r="AO78" i="2"/>
  <c r="AU76" i="2"/>
  <c r="AT76" i="2"/>
  <c r="AS76" i="2"/>
  <c r="AL76" i="2"/>
  <c r="AL75" i="2"/>
  <c r="AL74" i="2"/>
  <c r="AO74" i="2"/>
  <c r="AN74" i="2"/>
  <c r="AL73" i="2"/>
  <c r="AO73" i="2" s="1"/>
  <c r="AN73" i="2"/>
  <c r="AM73" i="2"/>
  <c r="AL72" i="2"/>
  <c r="AO72" i="2" s="1"/>
  <c r="AL71" i="2"/>
  <c r="AO71" i="2" s="1"/>
  <c r="AL70" i="2"/>
  <c r="AO70" i="2" s="1"/>
  <c r="AN70" i="2"/>
  <c r="AM70" i="2"/>
  <c r="AL69" i="2"/>
  <c r="AM69" i="2" s="1"/>
  <c r="AN69" i="2"/>
  <c r="AL68" i="2"/>
  <c r="AL67" i="2"/>
  <c r="AM67" i="2" s="1"/>
  <c r="AO65" i="2"/>
  <c r="AN65" i="2"/>
  <c r="AM65" i="2"/>
  <c r="AU66" i="2"/>
  <c r="AO66" i="2" s="1"/>
  <c r="AT66" i="2"/>
  <c r="AN66" i="2"/>
  <c r="AS66" i="2"/>
  <c r="AM66" i="2" s="1"/>
  <c r="AL64" i="2"/>
  <c r="AO64" i="2" s="1"/>
  <c r="AL63" i="2"/>
  <c r="AL62" i="2"/>
  <c r="AO62" i="2" s="1"/>
  <c r="AL61" i="2"/>
  <c r="AL60" i="2"/>
  <c r="AM60" i="2" s="1"/>
  <c r="AL59" i="2"/>
  <c r="AO59" i="2"/>
  <c r="AM59" i="2"/>
  <c r="AL58" i="2"/>
  <c r="AL57" i="2"/>
  <c r="AM57" i="2" s="1"/>
  <c r="AN57" i="2"/>
  <c r="AO57" i="2"/>
  <c r="AU55" i="2"/>
  <c r="AT55" i="2"/>
  <c r="AN55" i="2" s="1"/>
  <c r="AS55" i="2"/>
  <c r="AL55" i="2"/>
  <c r="AO55" i="2"/>
  <c r="AL54" i="2"/>
  <c r="AL53" i="2"/>
  <c r="AM53" i="2" s="1"/>
  <c r="AO53" i="2"/>
  <c r="AL52" i="2"/>
  <c r="AO52" i="2" s="1"/>
  <c r="AL51" i="2"/>
  <c r="AO51" i="2" s="1"/>
  <c r="AL50" i="2"/>
  <c r="AL49" i="2"/>
  <c r="AL48" i="2"/>
  <c r="AL47" i="2"/>
  <c r="AN47" i="2" s="1"/>
  <c r="AL46" i="2"/>
  <c r="AO46" i="2" s="1"/>
  <c r="AN46" i="2"/>
  <c r="AM46" i="2"/>
  <c r="AO44" i="2"/>
  <c r="AN44" i="2"/>
  <c r="AM44" i="2"/>
  <c r="AU45" i="2"/>
  <c r="AO45" i="2" s="1"/>
  <c r="AT45" i="2"/>
  <c r="AN45" i="2"/>
  <c r="AS45" i="2"/>
  <c r="AM45" i="2" s="1"/>
  <c r="AL43" i="2"/>
  <c r="AM43" i="2"/>
  <c r="AL42" i="2"/>
  <c r="AO42" i="2" s="1"/>
  <c r="AL41" i="2"/>
  <c r="AL40" i="2"/>
  <c r="AL39" i="2"/>
  <c r="AL38" i="2"/>
  <c r="AL37" i="2"/>
  <c r="AL36" i="2"/>
  <c r="AM36" i="2" s="1"/>
  <c r="AN36" i="2"/>
  <c r="AU35" i="2"/>
  <c r="AT35" i="2"/>
  <c r="AS35" i="2"/>
  <c r="AO34" i="2"/>
  <c r="AM31" i="2"/>
  <c r="AM30" i="2"/>
  <c r="AL35" i="2"/>
  <c r="AL34" i="2"/>
  <c r="AN34" i="2" s="1"/>
  <c r="AL33" i="2"/>
  <c r="AM33" i="2" s="1"/>
  <c r="AL32" i="2"/>
  <c r="AO32" i="2" s="1"/>
  <c r="AL31" i="2"/>
  <c r="AO31" i="2" s="1"/>
  <c r="AL30" i="2"/>
  <c r="AL29" i="2"/>
  <c r="AO29" i="2" s="1"/>
  <c r="AL28" i="2"/>
  <c r="AL27" i="2"/>
  <c r="AL26" i="2"/>
  <c r="AO26" i="2" s="1"/>
  <c r="V111" i="2"/>
  <c r="AC113" i="2"/>
  <c r="AC111" i="2"/>
  <c r="V113" i="2"/>
  <c r="AC82" i="2"/>
  <c r="V80" i="2"/>
  <c r="Y80" i="2" s="1"/>
  <c r="V81" i="2"/>
  <c r="V82" i="2"/>
  <c r="X82" i="2" s="1"/>
  <c r="V83" i="2"/>
  <c r="X83" i="2"/>
  <c r="V84" i="2"/>
  <c r="V85" i="2"/>
  <c r="Y85" i="2" s="1"/>
  <c r="V78" i="2"/>
  <c r="V79" i="2"/>
  <c r="V86" i="2"/>
  <c r="V87" i="2"/>
  <c r="V76" i="2"/>
  <c r="V77" i="2"/>
  <c r="W55" i="2"/>
  <c r="V53" i="2"/>
  <c r="X53" i="2"/>
  <c r="V54" i="2"/>
  <c r="V55" i="2"/>
  <c r="Y55" i="2" s="1"/>
  <c r="AC39" i="2"/>
  <c r="AC40" i="2"/>
  <c r="AE40" i="2" s="1"/>
  <c r="AC41" i="2"/>
  <c r="AC42" i="2"/>
  <c r="V38" i="2"/>
  <c r="V39" i="2"/>
  <c r="X39" i="2" s="1"/>
  <c r="V40" i="2"/>
  <c r="V41" i="2"/>
  <c r="W41" i="2" s="1"/>
  <c r="V42" i="2"/>
  <c r="V43" i="2"/>
  <c r="V21" i="2"/>
  <c r="V22" i="2"/>
  <c r="W22" i="2" s="1"/>
  <c r="V23" i="2"/>
  <c r="V24" i="2"/>
  <c r="AQ21" i="1"/>
  <c r="AP21" i="1"/>
  <c r="AQ19" i="1"/>
  <c r="AP19" i="1"/>
  <c r="AJ19" i="1"/>
  <c r="AO21" i="1"/>
  <c r="AN21" i="1"/>
  <c r="AO19" i="1"/>
  <c r="AN19" i="1"/>
  <c r="AM21" i="1"/>
  <c r="AL21" i="1"/>
  <c r="AM19" i="1"/>
  <c r="AL19" i="1"/>
  <c r="AK21" i="1"/>
  <c r="AJ21" i="1"/>
  <c r="AK19" i="1"/>
  <c r="AH19" i="1"/>
  <c r="AF19" i="1"/>
  <c r="AD19" i="1"/>
  <c r="AE19" i="1"/>
  <c r="AG19" i="1"/>
  <c r="AI19" i="1"/>
  <c r="AD21" i="1"/>
  <c r="AE21" i="1"/>
  <c r="AF21" i="1"/>
  <c r="AG21" i="1"/>
  <c r="AH21" i="1"/>
  <c r="AI21" i="1"/>
  <c r="AB21" i="1"/>
  <c r="AB19" i="1"/>
  <c r="V97" i="2"/>
  <c r="V98" i="2"/>
  <c r="Y98" i="2" s="1"/>
  <c r="X98" i="2"/>
  <c r="W98" i="2"/>
  <c r="Z19" i="1"/>
  <c r="V19" i="1"/>
  <c r="U19" i="1"/>
  <c r="Y21" i="1"/>
  <c r="X21" i="1"/>
  <c r="Y19" i="1"/>
  <c r="X19" i="1"/>
  <c r="W21" i="1"/>
  <c r="V21" i="1"/>
  <c r="W19" i="1"/>
  <c r="U21" i="1"/>
  <c r="T21" i="1"/>
  <c r="T19" i="1"/>
  <c r="P19" i="1"/>
  <c r="V108" i="2"/>
  <c r="S21" i="1"/>
  <c r="R21" i="1"/>
  <c r="S19" i="1"/>
  <c r="R19" i="1"/>
  <c r="Q21" i="1"/>
  <c r="P21" i="1"/>
  <c r="Q19" i="1"/>
  <c r="N19" i="1"/>
  <c r="O21" i="1"/>
  <c r="N21" i="1"/>
  <c r="O19" i="1"/>
  <c r="M19" i="1"/>
  <c r="L19" i="1"/>
  <c r="L21" i="1"/>
  <c r="M21" i="1"/>
  <c r="K21" i="1"/>
  <c r="J21" i="1"/>
  <c r="K19" i="1"/>
  <c r="J19" i="1"/>
  <c r="H19" i="1"/>
  <c r="C19" i="1"/>
  <c r="G19" i="1"/>
  <c r="F19" i="1"/>
  <c r="D19" i="1"/>
  <c r="B19" i="1"/>
  <c r="AU25" i="2"/>
  <c r="AT25" i="2"/>
  <c r="AS25" i="2"/>
  <c r="AM25" i="2" s="1"/>
  <c r="AL25" i="2"/>
  <c r="AO25" i="2" s="1"/>
  <c r="AL24" i="2"/>
  <c r="AO24" i="2" s="1"/>
  <c r="AM24" i="2"/>
  <c r="AL23" i="2"/>
  <c r="AL22" i="2"/>
  <c r="AN22" i="2" s="1"/>
  <c r="AO22" i="2"/>
  <c r="AM22" i="2"/>
  <c r="AL21" i="2"/>
  <c r="AO21" i="2" s="1"/>
  <c r="AN21" i="2"/>
  <c r="AM21" i="2"/>
  <c r="AL20" i="2"/>
  <c r="AO20" i="2" s="1"/>
  <c r="AL19" i="2"/>
  <c r="AL18" i="2"/>
  <c r="AO18" i="2"/>
  <c r="AN18" i="2"/>
  <c r="AM18" i="2"/>
  <c r="AL17" i="2"/>
  <c r="AL16" i="2"/>
  <c r="AM16" i="2" s="1"/>
  <c r="AU15" i="2"/>
  <c r="AT15" i="2"/>
  <c r="AS15" i="2"/>
  <c r="AL15" i="2"/>
  <c r="AO15" i="2" s="1"/>
  <c r="AL14" i="2"/>
  <c r="AM14" i="2"/>
  <c r="AN14" i="2"/>
  <c r="AL13" i="2"/>
  <c r="AO13" i="2"/>
  <c r="AN13" i="2"/>
  <c r="AM13" i="2"/>
  <c r="AL12" i="2"/>
  <c r="AM12" i="2" s="1"/>
  <c r="AO12" i="2"/>
  <c r="AN12" i="2"/>
  <c r="AL11" i="2"/>
  <c r="AM11" i="2" s="1"/>
  <c r="AL10" i="2"/>
  <c r="AL9" i="2"/>
  <c r="AL8" i="2"/>
  <c r="AL7" i="2"/>
  <c r="AL6" i="2"/>
  <c r="C21" i="1"/>
  <c r="B21" i="1"/>
  <c r="AC165" i="2"/>
  <c r="AD165" i="2" s="1"/>
  <c r="AC164" i="2"/>
  <c r="AD164" i="2" s="1"/>
  <c r="AC163" i="2"/>
  <c r="AF163" i="2" s="1"/>
  <c r="AC162" i="2"/>
  <c r="AC161" i="2"/>
  <c r="AD161" i="2"/>
  <c r="AC160" i="2"/>
  <c r="AD160" i="2" s="1"/>
  <c r="AC159" i="2"/>
  <c r="AD159" i="2"/>
  <c r="V159" i="2"/>
  <c r="X159" i="2" s="1"/>
  <c r="V160" i="2"/>
  <c r="W160" i="2" s="1"/>
  <c r="V161" i="2"/>
  <c r="W161" i="2" s="1"/>
  <c r="V162" i="2"/>
  <c r="W162" i="2" s="1"/>
  <c r="V163" i="2"/>
  <c r="W163" i="2" s="1"/>
  <c r="V164" i="2"/>
  <c r="W164" i="2" s="1"/>
  <c r="V165" i="2"/>
  <c r="W165" i="2" s="1"/>
  <c r="V166" i="2"/>
  <c r="V167" i="2"/>
  <c r="W167" i="2"/>
  <c r="V168" i="2"/>
  <c r="W168" i="2" s="1"/>
  <c r="V187" i="2"/>
  <c r="W187" i="2" s="1"/>
  <c r="Y187" i="2"/>
  <c r="X187" i="2"/>
  <c r="V186" i="2"/>
  <c r="W186" i="2" s="1"/>
  <c r="Y186" i="2"/>
  <c r="X186" i="2"/>
  <c r="V185" i="2"/>
  <c r="Y185" i="2"/>
  <c r="V179" i="2"/>
  <c r="Y179" i="2" s="1"/>
  <c r="V180" i="2"/>
  <c r="X180" i="2" s="1"/>
  <c r="W180" i="2"/>
  <c r="V181" i="2"/>
  <c r="W181" i="2" s="1"/>
  <c r="V182" i="2"/>
  <c r="V183" i="2"/>
  <c r="W183" i="2"/>
  <c r="V184" i="2"/>
  <c r="Y184" i="2" s="1"/>
  <c r="V188" i="2"/>
  <c r="X188" i="2" s="1"/>
  <c r="Y188" i="2"/>
  <c r="X179" i="2"/>
  <c r="X182" i="2"/>
  <c r="X184" i="2"/>
  <c r="W184" i="2"/>
  <c r="W188" i="2"/>
  <c r="AA19" i="1"/>
  <c r="Z21" i="1"/>
  <c r="AA21" i="1"/>
  <c r="AC19" i="1"/>
  <c r="AC21" i="1"/>
  <c r="AC103" i="2"/>
  <c r="AC102" i="2"/>
  <c r="AC101" i="2"/>
  <c r="AC100" i="2"/>
  <c r="AD100" i="2"/>
  <c r="V107" i="2"/>
  <c r="V106" i="2"/>
  <c r="V105" i="2"/>
  <c r="W105" i="2"/>
  <c r="V104" i="2"/>
  <c r="W104" i="2" s="1"/>
  <c r="V103" i="2"/>
  <c r="V102" i="2"/>
  <c r="V101" i="2"/>
  <c r="V100" i="2"/>
  <c r="V89" i="2"/>
  <c r="AC99" i="2"/>
  <c r="V99" i="2"/>
  <c r="Y99" i="2" s="1"/>
  <c r="X100" i="2"/>
  <c r="X105" i="2"/>
  <c r="X106" i="2"/>
  <c r="Y100" i="2"/>
  <c r="Y104" i="2"/>
  <c r="Y106" i="2"/>
  <c r="W100" i="2"/>
  <c r="W106" i="2"/>
  <c r="I21" i="1"/>
  <c r="H21" i="1"/>
  <c r="I19" i="1"/>
  <c r="E19" i="1"/>
  <c r="G21" i="1"/>
  <c r="F21" i="1"/>
  <c r="E21" i="1"/>
  <c r="D21" i="1"/>
  <c r="Y76" i="2"/>
  <c r="X76" i="2"/>
  <c r="W76" i="2"/>
  <c r="V75" i="2"/>
  <c r="X75" i="2" s="1"/>
  <c r="V74" i="2"/>
  <c r="Y74" i="2"/>
  <c r="V73" i="2"/>
  <c r="Y73" i="2" s="1"/>
  <c r="W73" i="2"/>
  <c r="V72" i="2"/>
  <c r="Y72" i="2" s="1"/>
  <c r="W72" i="2"/>
  <c r="V71" i="2"/>
  <c r="Y71" i="2" s="1"/>
  <c r="W71" i="2"/>
  <c r="V70" i="2"/>
  <c r="Y70" i="2" s="1"/>
  <c r="W70" i="2"/>
  <c r="V69" i="2"/>
  <c r="Y69" i="2" s="1"/>
  <c r="W69" i="2"/>
  <c r="V68" i="2"/>
  <c r="V67" i="2"/>
  <c r="X67" i="2" s="1"/>
  <c r="Y67" i="2"/>
  <c r="W67" i="2"/>
  <c r="V6" i="2"/>
  <c r="W6" i="2" s="1"/>
  <c r="V7" i="2"/>
  <c r="W7" i="2" s="1"/>
  <c r="V8" i="2"/>
  <c r="V9" i="2"/>
  <c r="W9" i="2"/>
  <c r="V10" i="2"/>
  <c r="W10" i="2" s="1"/>
  <c r="V11" i="2"/>
  <c r="W11" i="2"/>
  <c r="V12" i="2"/>
  <c r="W12" i="2" s="1"/>
  <c r="V13" i="2"/>
  <c r="W13" i="2"/>
  <c r="V14" i="2"/>
  <c r="V15" i="2"/>
  <c r="W15" i="2"/>
  <c r="V16" i="2"/>
  <c r="W16" i="2" s="1"/>
  <c r="V17" i="2"/>
  <c r="W17" i="2"/>
  <c r="V18" i="2"/>
  <c r="W18" i="2" s="1"/>
  <c r="V19" i="2"/>
  <c r="W19" i="2"/>
  <c r="V20" i="2"/>
  <c r="W21" i="2"/>
  <c r="W23" i="2"/>
  <c r="W24" i="2"/>
  <c r="V25" i="2"/>
  <c r="W25" i="2" s="1"/>
  <c r="V26" i="2"/>
  <c r="W26" i="2"/>
  <c r="V27" i="2"/>
  <c r="X27" i="2" s="1"/>
  <c r="V28" i="2"/>
  <c r="W28" i="2" s="1"/>
  <c r="V29" i="2"/>
  <c r="W29" i="2"/>
  <c r="V30" i="2"/>
  <c r="W30" i="2" s="1"/>
  <c r="V31" i="2"/>
  <c r="X31" i="2"/>
  <c r="W31" i="2"/>
  <c r="V32" i="2"/>
  <c r="X32" i="2" s="1"/>
  <c r="V33" i="2"/>
  <c r="W33" i="2" s="1"/>
  <c r="V34" i="2"/>
  <c r="W34" i="2"/>
  <c r="V35" i="2"/>
  <c r="W35" i="2" s="1"/>
  <c r="V36" i="2"/>
  <c r="Y36" i="2"/>
  <c r="W36" i="2"/>
  <c r="V37" i="2"/>
  <c r="W37" i="2" s="1"/>
  <c r="W38" i="2"/>
  <c r="W39" i="2"/>
  <c r="W40" i="2"/>
  <c r="W42" i="2"/>
  <c r="W43" i="2"/>
  <c r="V44" i="2"/>
  <c r="W44" i="2"/>
  <c r="V45" i="2"/>
  <c r="W45" i="2" s="1"/>
  <c r="V46" i="2"/>
  <c r="W46" i="2"/>
  <c r="V47" i="2"/>
  <c r="W47" i="2" s="1"/>
  <c r="V48" i="2"/>
  <c r="W48" i="2"/>
  <c r="V49" i="2"/>
  <c r="W49" i="2" s="1"/>
  <c r="V50" i="2"/>
  <c r="W50" i="2"/>
  <c r="V51" i="2"/>
  <c r="W51" i="2" s="1"/>
  <c r="V52" i="2"/>
  <c r="Y52" i="2"/>
  <c r="W52" i="2"/>
  <c r="W53" i="2"/>
  <c r="V56" i="2"/>
  <c r="W56" i="2"/>
  <c r="V57" i="2"/>
  <c r="Y57" i="2" s="1"/>
  <c r="V58" i="2"/>
  <c r="V59" i="2"/>
  <c r="X59" i="2"/>
  <c r="V60" i="2"/>
  <c r="X60" i="2" s="1"/>
  <c r="V61" i="2"/>
  <c r="V62" i="2"/>
  <c r="X62" i="2" s="1"/>
  <c r="V63" i="2"/>
  <c r="W63" i="2"/>
  <c r="X63" i="2"/>
  <c r="V64" i="2"/>
  <c r="X64" i="2" s="1"/>
  <c r="V65" i="2"/>
  <c r="V66" i="2"/>
  <c r="X66" i="2" s="1"/>
  <c r="Y63" i="2"/>
  <c r="Y64" i="2"/>
  <c r="Y66" i="2"/>
  <c r="W66" i="2"/>
  <c r="AT19" i="1"/>
  <c r="AT21" i="1"/>
  <c r="AC190" i="2"/>
  <c r="V190" i="2"/>
  <c r="Y190" i="2"/>
  <c r="V198" i="2"/>
  <c r="W198" i="2"/>
  <c r="Y198" i="2"/>
  <c r="X198" i="2"/>
  <c r="V197" i="2"/>
  <c r="Y197" i="2" s="1"/>
  <c r="X197" i="2"/>
  <c r="W197" i="2"/>
  <c r="V196" i="2"/>
  <c r="Y196" i="2" s="1"/>
  <c r="V195" i="2"/>
  <c r="AE194" i="2"/>
  <c r="AD194" i="2"/>
  <c r="V194" i="2"/>
  <c r="W194" i="2" s="1"/>
  <c r="Y194" i="2"/>
  <c r="X194" i="2"/>
  <c r="AC193" i="2"/>
  <c r="AF193" i="2" s="1"/>
  <c r="V193" i="2"/>
  <c r="AC192" i="2"/>
  <c r="AD192" i="2"/>
  <c r="V192" i="2"/>
  <c r="Y192" i="2" s="1"/>
  <c r="AC191" i="2"/>
  <c r="AF191" i="2" s="1"/>
  <c r="AE191" i="2"/>
  <c r="AD191" i="2"/>
  <c r="V191" i="2"/>
  <c r="W191" i="2" s="1"/>
  <c r="Y191" i="2"/>
  <c r="X191" i="2"/>
  <c r="AF190" i="2"/>
  <c r="AE190" i="2"/>
  <c r="AD190" i="2"/>
  <c r="AC189" i="2"/>
  <c r="V189" i="2"/>
  <c r="X189" i="2" s="1"/>
  <c r="Y189" i="2"/>
  <c r="W189" i="2"/>
  <c r="V218" i="2"/>
  <c r="W218" i="2" s="1"/>
  <c r="X218" i="2"/>
  <c r="V217" i="2"/>
  <c r="Y217" i="2" s="1"/>
  <c r="V216" i="2"/>
  <c r="Y216" i="2"/>
  <c r="X216" i="2"/>
  <c r="W216" i="2"/>
  <c r="AC215" i="2"/>
  <c r="AD215" i="2"/>
  <c r="AF215" i="2"/>
  <c r="AE215" i="2"/>
  <c r="V215" i="2"/>
  <c r="Y215" i="2"/>
  <c r="AC214" i="2"/>
  <c r="AE214" i="2" s="1"/>
  <c r="AF214" i="2"/>
  <c r="AD214" i="2"/>
  <c r="V214" i="2"/>
  <c r="W214" i="2" s="1"/>
  <c r="Y214" i="2"/>
  <c r="X214" i="2"/>
  <c r="AC213" i="2"/>
  <c r="AF213" i="2" s="1"/>
  <c r="V213" i="2"/>
  <c r="X213" i="2" s="1"/>
  <c r="Y213" i="2"/>
  <c r="AC212" i="2"/>
  <c r="AE212" i="2" s="1"/>
  <c r="AD212" i="2"/>
  <c r="V212" i="2"/>
  <c r="Y212" i="2"/>
  <c r="AC211" i="2"/>
  <c r="V211" i="2"/>
  <c r="AC210" i="2"/>
  <c r="AF210" i="2" s="1"/>
  <c r="V210" i="2"/>
  <c r="Y210" i="2"/>
  <c r="X210" i="2"/>
  <c r="W210" i="2"/>
  <c r="AC209" i="2"/>
  <c r="AF209" i="2"/>
  <c r="V209" i="2"/>
  <c r="V208" i="2"/>
  <c r="V207" i="2"/>
  <c r="X207" i="2" s="1"/>
  <c r="Y207" i="2"/>
  <c r="W207" i="2"/>
  <c r="V206" i="2"/>
  <c r="Y206" i="2" s="1"/>
  <c r="X206" i="2"/>
  <c r="W206" i="2"/>
  <c r="V205" i="2"/>
  <c r="AF204" i="2"/>
  <c r="AE204" i="2"/>
  <c r="AD204" i="2"/>
  <c r="V204" i="2"/>
  <c r="Y204" i="2" s="1"/>
  <c r="X204" i="2"/>
  <c r="W204" i="2"/>
  <c r="AC203" i="2"/>
  <c r="AF203" i="2" s="1"/>
  <c r="V203" i="2"/>
  <c r="Y203" i="2" s="1"/>
  <c r="W203" i="2"/>
  <c r="AC202" i="2"/>
  <c r="AE202" i="2" s="1"/>
  <c r="AF202" i="2"/>
  <c r="V202" i="2"/>
  <c r="Y202" i="2"/>
  <c r="AC201" i="2"/>
  <c r="AD201" i="2" s="1"/>
  <c r="AF201" i="2"/>
  <c r="AE201" i="2"/>
  <c r="V201" i="2"/>
  <c r="Y201" i="2" s="1"/>
  <c r="X201" i="2"/>
  <c r="W201" i="2"/>
  <c r="AC200" i="2"/>
  <c r="AF200" i="2" s="1"/>
  <c r="V200" i="2"/>
  <c r="Y200" i="2" s="1"/>
  <c r="W200" i="2"/>
  <c r="AC199" i="2"/>
  <c r="AE199" i="2" s="1"/>
  <c r="AH199" i="2" s="1"/>
  <c r="AF199" i="2"/>
  <c r="AD199" i="2"/>
  <c r="V199" i="2"/>
  <c r="Y199" i="2" s="1"/>
  <c r="AS19" i="1"/>
  <c r="AS21" i="1"/>
  <c r="AF184" i="2"/>
  <c r="AE184" i="2"/>
  <c r="AD184" i="2"/>
  <c r="AC183" i="2"/>
  <c r="AF183" i="2"/>
  <c r="AC182" i="2"/>
  <c r="AF182" i="2"/>
  <c r="AE182" i="2"/>
  <c r="AD182" i="2"/>
  <c r="AC181" i="2"/>
  <c r="AD181" i="2"/>
  <c r="AF181" i="2"/>
  <c r="AE181" i="2"/>
  <c r="AC180" i="2"/>
  <c r="AF180" i="2"/>
  <c r="AC179" i="2"/>
  <c r="V178" i="2"/>
  <c r="V177" i="2"/>
  <c r="V176" i="2"/>
  <c r="V175" i="2"/>
  <c r="Y175" i="2" s="1"/>
  <c r="X175" i="2"/>
  <c r="W175" i="2"/>
  <c r="V174" i="2"/>
  <c r="Y174" i="2" s="1"/>
  <c r="X174" i="2"/>
  <c r="W174" i="2"/>
  <c r="V173" i="2"/>
  <c r="Y173" i="2" s="1"/>
  <c r="X173" i="2"/>
  <c r="W173" i="2"/>
  <c r="V172" i="2"/>
  <c r="Y172" i="2" s="1"/>
  <c r="X172" i="2"/>
  <c r="W172" i="2"/>
  <c r="V171" i="2"/>
  <c r="Y171" i="2" s="1"/>
  <c r="X171" i="2"/>
  <c r="W171" i="2"/>
  <c r="V170" i="2"/>
  <c r="Y170" i="2" s="1"/>
  <c r="X170" i="2"/>
  <c r="W170" i="2"/>
  <c r="V169" i="2"/>
  <c r="Y169" i="2" s="1"/>
  <c r="X169" i="2"/>
  <c r="W169" i="2"/>
  <c r="AC175" i="2"/>
  <c r="AF175" i="2" s="1"/>
  <c r="AE175" i="2"/>
  <c r="AD175" i="2"/>
  <c r="AC174" i="2"/>
  <c r="AF174" i="2" s="1"/>
  <c r="AD174" i="2"/>
  <c r="AC173" i="2"/>
  <c r="AC172" i="2"/>
  <c r="AC171" i="2"/>
  <c r="AF171" i="2" s="1"/>
  <c r="AC170" i="2"/>
  <c r="AF170" i="2"/>
  <c r="AE170" i="2"/>
  <c r="AD170" i="2"/>
  <c r="AC169" i="2"/>
  <c r="AF169" i="2"/>
  <c r="AE169" i="2"/>
  <c r="AD169" i="2"/>
  <c r="X9" i="2"/>
  <c r="X10" i="2"/>
  <c r="X11" i="2"/>
  <c r="X12" i="2"/>
  <c r="X15" i="2"/>
  <c r="Y9" i="2"/>
  <c r="Y10" i="2"/>
  <c r="Y12" i="2"/>
  <c r="Y15" i="2"/>
  <c r="AC6" i="2"/>
  <c r="AE6" i="2" s="1"/>
  <c r="AD6" i="2"/>
  <c r="AC7" i="2"/>
  <c r="AD7" i="2" s="1"/>
  <c r="AF7" i="2"/>
  <c r="AC8" i="2"/>
  <c r="AD8" i="2"/>
  <c r="AC9" i="2"/>
  <c r="AC10" i="2"/>
  <c r="AE10" i="2"/>
  <c r="AC11" i="2"/>
  <c r="AC12" i="2"/>
  <c r="AD12" i="2" s="1"/>
  <c r="AE12" i="2"/>
  <c r="AE8" i="2"/>
  <c r="AE9" i="2"/>
  <c r="AF8" i="2"/>
  <c r="AF10" i="2"/>
  <c r="AF11" i="2"/>
  <c r="X16" i="2"/>
  <c r="Y16" i="2"/>
  <c r="X17" i="2"/>
  <c r="X21" i="2"/>
  <c r="X22" i="2"/>
  <c r="X23" i="2"/>
  <c r="X24" i="2"/>
  <c r="X25" i="2"/>
  <c r="Y17" i="2"/>
  <c r="Y21" i="2"/>
  <c r="Y22" i="2"/>
  <c r="Y23" i="2"/>
  <c r="AB16" i="2" s="1"/>
  <c r="Y24" i="2"/>
  <c r="Y25" i="2"/>
  <c r="AC16" i="2"/>
  <c r="AC17" i="2"/>
  <c r="AC18" i="2"/>
  <c r="AF18" i="2"/>
  <c r="AD18" i="2"/>
  <c r="AC19" i="2"/>
  <c r="AF19" i="2" s="1"/>
  <c r="AD19" i="2"/>
  <c r="AC20" i="2"/>
  <c r="AC21" i="2"/>
  <c r="AE21" i="2"/>
  <c r="AC22" i="2"/>
  <c r="AE18" i="2"/>
  <c r="AE19" i="2"/>
  <c r="X26" i="2"/>
  <c r="AA26" i="2" s="1"/>
  <c r="Y26" i="2"/>
  <c r="X28" i="2"/>
  <c r="X29" i="2"/>
  <c r="X30" i="2"/>
  <c r="X34" i="2"/>
  <c r="X35" i="2"/>
  <c r="Y28" i="2"/>
  <c r="Y29" i="2"/>
  <c r="Y30" i="2"/>
  <c r="Y31" i="2"/>
  <c r="Y32" i="2"/>
  <c r="Y34" i="2"/>
  <c r="Y35" i="2"/>
  <c r="AC26" i="2"/>
  <c r="AD26" i="2"/>
  <c r="AE26" i="2"/>
  <c r="AF26" i="2"/>
  <c r="AC27" i="2"/>
  <c r="AC28" i="2"/>
  <c r="AD28" i="2" s="1"/>
  <c r="AF28" i="2"/>
  <c r="AC29" i="2"/>
  <c r="AD29" i="2"/>
  <c r="AC30" i="2"/>
  <c r="AC31" i="2"/>
  <c r="AE31" i="2" s="1"/>
  <c r="AD31" i="2"/>
  <c r="AC32" i="2"/>
  <c r="AE32" i="2" s="1"/>
  <c r="AD32" i="2"/>
  <c r="AE29" i="2"/>
  <c r="AF29" i="2"/>
  <c r="AF31" i="2"/>
  <c r="X36" i="2"/>
  <c r="X37" i="2"/>
  <c r="X38" i="2"/>
  <c r="X41" i="2"/>
  <c r="X42" i="2"/>
  <c r="X43" i="2"/>
  <c r="X44" i="2"/>
  <c r="X45" i="2"/>
  <c r="Y37" i="2"/>
  <c r="Y38" i="2"/>
  <c r="Y39" i="2"/>
  <c r="Y41" i="2"/>
  <c r="Y42" i="2"/>
  <c r="Y43" i="2"/>
  <c r="Y44" i="2"/>
  <c r="Y45" i="2"/>
  <c r="AC36" i="2"/>
  <c r="AF36" i="2" s="1"/>
  <c r="AD36" i="2"/>
  <c r="AE36" i="2"/>
  <c r="AC37" i="2"/>
  <c r="AE37" i="2" s="1"/>
  <c r="AC38" i="2"/>
  <c r="AF38" i="2" s="1"/>
  <c r="AD38" i="2"/>
  <c r="AD39" i="2"/>
  <c r="AD40" i="2"/>
  <c r="AE38" i="2"/>
  <c r="AE39" i="2"/>
  <c r="AH36" i="2" s="1"/>
  <c r="AF39" i="2"/>
  <c r="AF40" i="2"/>
  <c r="X46" i="2"/>
  <c r="Y46" i="2"/>
  <c r="X47" i="2"/>
  <c r="X48" i="2"/>
  <c r="X49" i="2"/>
  <c r="X50" i="2"/>
  <c r="X51" i="2"/>
  <c r="X52" i="2"/>
  <c r="X54" i="2"/>
  <c r="X56" i="2"/>
  <c r="Y47" i="2"/>
  <c r="Y48" i="2"/>
  <c r="Y49" i="2"/>
  <c r="Y51" i="2"/>
  <c r="Y56" i="2"/>
  <c r="AC46" i="2"/>
  <c r="AC47" i="2"/>
  <c r="AF47" i="2" s="1"/>
  <c r="AD47" i="2"/>
  <c r="AC48" i="2"/>
  <c r="AF48" i="2" s="1"/>
  <c r="AC49" i="2"/>
  <c r="AD49" i="2"/>
  <c r="AC50" i="2"/>
  <c r="AD51" i="2"/>
  <c r="AE51" i="2"/>
  <c r="AF51" i="2"/>
  <c r="AC57" i="2"/>
  <c r="AF57" i="2" s="1"/>
  <c r="AI57" i="2" s="1"/>
  <c r="AD57" i="2"/>
  <c r="AE57" i="2"/>
  <c r="AC58" i="2"/>
  <c r="AD58" i="2" s="1"/>
  <c r="AC59" i="2"/>
  <c r="AD59" i="2" s="1"/>
  <c r="AE59" i="2"/>
  <c r="AC60" i="2"/>
  <c r="AD60" i="2"/>
  <c r="AC61" i="2"/>
  <c r="AC62" i="2"/>
  <c r="AD63" i="2"/>
  <c r="AE60" i="2"/>
  <c r="AE63" i="2"/>
  <c r="AF58" i="2"/>
  <c r="AF59" i="2"/>
  <c r="AF60" i="2"/>
  <c r="AF63" i="2"/>
  <c r="AC67" i="2"/>
  <c r="AF67" i="2" s="1"/>
  <c r="AD67" i="2"/>
  <c r="AC68" i="2"/>
  <c r="AF68" i="2"/>
  <c r="AD68" i="2"/>
  <c r="AC69" i="2"/>
  <c r="AD69" i="2" s="1"/>
  <c r="AC70" i="2"/>
  <c r="AD70" i="2" s="1"/>
  <c r="AE70" i="2"/>
  <c r="AC71" i="2"/>
  <c r="AD71" i="2"/>
  <c r="AC72" i="2"/>
  <c r="AD73" i="2"/>
  <c r="AE68" i="2"/>
  <c r="AE69" i="2"/>
  <c r="AE71" i="2"/>
  <c r="AE73" i="2"/>
  <c r="AF69" i="2"/>
  <c r="AF71" i="2"/>
  <c r="AF73" i="2"/>
  <c r="W78" i="2"/>
  <c r="X78" i="2"/>
  <c r="Y78" i="2"/>
  <c r="W80" i="2"/>
  <c r="W81" i="2"/>
  <c r="W82" i="2"/>
  <c r="W83" i="2"/>
  <c r="W84" i="2"/>
  <c r="W85" i="2"/>
  <c r="W86" i="2"/>
  <c r="W87" i="2"/>
  <c r="X79" i="2"/>
  <c r="X80" i="2"/>
  <c r="X81" i="2"/>
  <c r="X84" i="2"/>
  <c r="X85" i="2"/>
  <c r="X86" i="2"/>
  <c r="X87" i="2"/>
  <c r="Y81" i="2"/>
  <c r="Y82" i="2"/>
  <c r="Y83" i="2"/>
  <c r="Y84" i="2"/>
  <c r="Y86" i="2"/>
  <c r="Y87" i="2"/>
  <c r="AC78" i="2"/>
  <c r="AF78" i="2"/>
  <c r="AC79" i="2"/>
  <c r="AF79" i="2" s="1"/>
  <c r="AC80" i="2"/>
  <c r="AD80" i="2"/>
  <c r="AC81" i="2"/>
  <c r="AD82" i="2"/>
  <c r="AD83" i="2"/>
  <c r="AD84" i="2"/>
  <c r="AE82" i="2"/>
  <c r="AE83" i="2"/>
  <c r="AF82" i="2"/>
  <c r="AF83" i="2"/>
  <c r="V88" i="2"/>
  <c r="W89" i="2"/>
  <c r="V90" i="2"/>
  <c r="X90" i="2" s="1"/>
  <c r="W90" i="2"/>
  <c r="V91" i="2"/>
  <c r="W91" i="2" s="1"/>
  <c r="V92" i="2"/>
  <c r="X92" i="2"/>
  <c r="W92" i="2"/>
  <c r="V93" i="2"/>
  <c r="W93" i="2" s="1"/>
  <c r="V94" i="2"/>
  <c r="W94" i="2" s="1"/>
  <c r="Y94" i="2"/>
  <c r="V95" i="2"/>
  <c r="W95" i="2"/>
  <c r="V96" i="2"/>
  <c r="W96" i="2" s="1"/>
  <c r="W97" i="2"/>
  <c r="X89" i="2"/>
  <c r="X91" i="2"/>
  <c r="X93" i="2"/>
  <c r="X97" i="2"/>
  <c r="Y89" i="2"/>
  <c r="Y91" i="2"/>
  <c r="Y93" i="2"/>
  <c r="Y97" i="2"/>
  <c r="AC88" i="2"/>
  <c r="AD88" i="2" s="1"/>
  <c r="AC89" i="2"/>
  <c r="AD89" i="2" s="1"/>
  <c r="AF89" i="2"/>
  <c r="AC90" i="2"/>
  <c r="AC91" i="2"/>
  <c r="AD91" i="2" s="1"/>
  <c r="AC92" i="2"/>
  <c r="AD92" i="2" s="1"/>
  <c r="AC93" i="2"/>
  <c r="AD93" i="2" s="1"/>
  <c r="AD94" i="2"/>
  <c r="AE92" i="2"/>
  <c r="AE94" i="2"/>
  <c r="AF94" i="2"/>
  <c r="AD99" i="2"/>
  <c r="AE99" i="2"/>
  <c r="AF99" i="2"/>
  <c r="AD101" i="2"/>
  <c r="AD102" i="2"/>
  <c r="AD103" i="2"/>
  <c r="AD104" i="2"/>
  <c r="AE100" i="2"/>
  <c r="AE101" i="2"/>
  <c r="AE102" i="2"/>
  <c r="AE103" i="2"/>
  <c r="AE104" i="2"/>
  <c r="AF100" i="2"/>
  <c r="AF101" i="2"/>
  <c r="AF102" i="2"/>
  <c r="AF103" i="2"/>
  <c r="AF104" i="2"/>
  <c r="V109" i="2"/>
  <c r="Y109" i="2"/>
  <c r="W109" i="2"/>
  <c r="X109" i="2"/>
  <c r="V110" i="2"/>
  <c r="W111" i="2"/>
  <c r="V112" i="2"/>
  <c r="W112" i="2" s="1"/>
  <c r="W113" i="2"/>
  <c r="V114" i="2"/>
  <c r="Y114" i="2" s="1"/>
  <c r="AB109" i="2" s="1"/>
  <c r="V115" i="2"/>
  <c r="X115" i="2"/>
  <c r="W115" i="2"/>
  <c r="V116" i="2"/>
  <c r="V117" i="2"/>
  <c r="Y117" i="2"/>
  <c r="W117" i="2"/>
  <c r="V118" i="2"/>
  <c r="X118" i="2" s="1"/>
  <c r="X111" i="2"/>
  <c r="X112" i="2"/>
  <c r="X113" i="2"/>
  <c r="Y111" i="2"/>
  <c r="Y112" i="2"/>
  <c r="Y113" i="2"/>
  <c r="AC109" i="2"/>
  <c r="AE109" i="2" s="1"/>
  <c r="AD109" i="2"/>
  <c r="AF109" i="2"/>
  <c r="AC110" i="2"/>
  <c r="AD110" i="2" s="1"/>
  <c r="AD111" i="2"/>
  <c r="AC112" i="2"/>
  <c r="AD113" i="2"/>
  <c r="AC114" i="2"/>
  <c r="AE114" i="2" s="1"/>
  <c r="AC115" i="2"/>
  <c r="AD115" i="2" s="1"/>
  <c r="AE111" i="2"/>
  <c r="AE112" i="2"/>
  <c r="AE113" i="2"/>
  <c r="AE115" i="2"/>
  <c r="AF111" i="2"/>
  <c r="AF113" i="2"/>
  <c r="AF115" i="2"/>
  <c r="V119" i="2"/>
  <c r="W119" i="2" s="1"/>
  <c r="X119" i="2"/>
  <c r="Y119" i="2"/>
  <c r="V120" i="2"/>
  <c r="W120" i="2" s="1"/>
  <c r="V121" i="2"/>
  <c r="Y121" i="2" s="1"/>
  <c r="W121" i="2"/>
  <c r="V122" i="2"/>
  <c r="X122" i="2" s="1"/>
  <c r="W122" i="2"/>
  <c r="W123" i="2"/>
  <c r="V124" i="2"/>
  <c r="W124" i="2" s="1"/>
  <c r="W125" i="2"/>
  <c r="V126" i="2"/>
  <c r="V127" i="2"/>
  <c r="W127" i="2" s="1"/>
  <c r="Y127" i="2"/>
  <c r="V128" i="2"/>
  <c r="W128" i="2"/>
  <c r="X121" i="2"/>
  <c r="X123" i="2"/>
  <c r="X125" i="2"/>
  <c r="X127" i="2"/>
  <c r="X128" i="2"/>
  <c r="Y122" i="2"/>
  <c r="Y123" i="2"/>
  <c r="Y124" i="2"/>
  <c r="Y125" i="2"/>
  <c r="Y128" i="2"/>
  <c r="AD119" i="2"/>
  <c r="AE119" i="2"/>
  <c r="AD120" i="2"/>
  <c r="AD121" i="2"/>
  <c r="AD122" i="2"/>
  <c r="AD123" i="2"/>
  <c r="AD124" i="2"/>
  <c r="AD125" i="2"/>
  <c r="AE120" i="2"/>
  <c r="AE121" i="2"/>
  <c r="AH119" i="2" s="1"/>
  <c r="AE122" i="2"/>
  <c r="AE123" i="2"/>
  <c r="AE124" i="2"/>
  <c r="AE125" i="2"/>
  <c r="AF120" i="2"/>
  <c r="AI119" i="2" s="1"/>
  <c r="AF121" i="2"/>
  <c r="AF122" i="2"/>
  <c r="AF123" i="2"/>
  <c r="AF124" i="2"/>
  <c r="AF125" i="2"/>
  <c r="V129" i="2"/>
  <c r="W129" i="2" s="1"/>
  <c r="V130" i="2"/>
  <c r="W130" i="2"/>
  <c r="V131" i="2"/>
  <c r="V132" i="2"/>
  <c r="W132" i="2"/>
  <c r="V133" i="2"/>
  <c r="V134" i="2"/>
  <c r="X134" i="2" s="1"/>
  <c r="V135" i="2"/>
  <c r="W135" i="2"/>
  <c r="V136" i="2"/>
  <c r="V137" i="2"/>
  <c r="X137" i="2" s="1"/>
  <c r="W137" i="2"/>
  <c r="V138" i="2"/>
  <c r="X138" i="2" s="1"/>
  <c r="W138" i="2"/>
  <c r="X130" i="2"/>
  <c r="X132" i="2"/>
  <c r="X135" i="2"/>
  <c r="X136" i="2"/>
  <c r="Y130" i="2"/>
  <c r="Y131" i="2"/>
  <c r="Y132" i="2"/>
  <c r="Y135" i="2"/>
  <c r="Y137" i="2"/>
  <c r="AC129" i="2"/>
  <c r="AD129" i="2" s="1"/>
  <c r="AE129" i="2"/>
  <c r="AF129" i="2"/>
  <c r="AC130" i="2"/>
  <c r="AF130" i="2" s="1"/>
  <c r="AD130" i="2"/>
  <c r="AC131" i="2"/>
  <c r="AF131" i="2" s="1"/>
  <c r="AD131" i="2"/>
  <c r="AC132" i="2"/>
  <c r="AF132" i="2" s="1"/>
  <c r="AC133" i="2"/>
  <c r="AD133" i="2"/>
  <c r="AC134" i="2"/>
  <c r="AC135" i="2"/>
  <c r="AD135" i="2" s="1"/>
  <c r="AE133" i="2"/>
  <c r="AF133" i="2"/>
  <c r="V139" i="2"/>
  <c r="X139" i="2" s="1"/>
  <c r="V140" i="2"/>
  <c r="V141" i="2"/>
  <c r="W141" i="2"/>
  <c r="V142" i="2"/>
  <c r="V143" i="2"/>
  <c r="W143" i="2"/>
  <c r="V144" i="2"/>
  <c r="V145" i="2"/>
  <c r="V146" i="2"/>
  <c r="W146" i="2" s="1"/>
  <c r="V147" i="2"/>
  <c r="Y147" i="2"/>
  <c r="W147" i="2"/>
  <c r="V148" i="2"/>
  <c r="X148" i="2"/>
  <c r="W148" i="2"/>
  <c r="X141" i="2"/>
  <c r="X143" i="2"/>
  <c r="Y141" i="2"/>
  <c r="Y142" i="2"/>
  <c r="Y143" i="2"/>
  <c r="Y145" i="2"/>
  <c r="AC139" i="2"/>
  <c r="AD139" i="2" s="1"/>
  <c r="AC140" i="2"/>
  <c r="AF140" i="2"/>
  <c r="AD140" i="2"/>
  <c r="AC141" i="2"/>
  <c r="AD141" i="2" s="1"/>
  <c r="AC142" i="2"/>
  <c r="AD142" i="2" s="1"/>
  <c r="AC143" i="2"/>
  <c r="AE143" i="2"/>
  <c r="AC144" i="2"/>
  <c r="AE144" i="2"/>
  <c r="AD144" i="2"/>
  <c r="AC145" i="2"/>
  <c r="AE145" i="2" s="1"/>
  <c r="AE140" i="2"/>
  <c r="AF144" i="2"/>
  <c r="V149" i="2"/>
  <c r="X149" i="2" s="1"/>
  <c r="V150" i="2"/>
  <c r="W150" i="2" s="1"/>
  <c r="V151" i="2"/>
  <c r="W151" i="2" s="1"/>
  <c r="V152" i="2"/>
  <c r="W152" i="2" s="1"/>
  <c r="V153" i="2"/>
  <c r="Y153" i="2" s="1"/>
  <c r="W153" i="2"/>
  <c r="V154" i="2"/>
  <c r="W154" i="2" s="1"/>
  <c r="Y154" i="2"/>
  <c r="V155" i="2"/>
  <c r="W155" i="2" s="1"/>
  <c r="V156" i="2"/>
  <c r="X156" i="2" s="1"/>
  <c r="W156" i="2"/>
  <c r="V157" i="2"/>
  <c r="Y157" i="2" s="1"/>
  <c r="W157" i="2"/>
  <c r="V158" i="2"/>
  <c r="X158" i="2"/>
  <c r="W158" i="2"/>
  <c r="X151" i="2"/>
  <c r="X154" i="2"/>
  <c r="X157" i="2"/>
  <c r="Y152" i="2"/>
  <c r="Y158" i="2"/>
  <c r="AC149" i="2"/>
  <c r="AE149" i="2" s="1"/>
  <c r="AD149" i="2"/>
  <c r="AF149" i="2"/>
  <c r="AC150" i="2"/>
  <c r="AD150" i="2" s="1"/>
  <c r="AE150" i="2"/>
  <c r="AC151" i="2"/>
  <c r="AD151" i="2" s="1"/>
  <c r="AC152" i="2"/>
  <c r="AE152" i="2" s="1"/>
  <c r="AD152" i="2"/>
  <c r="AC153" i="2"/>
  <c r="AD153" i="2"/>
  <c r="AC154" i="2"/>
  <c r="AC155" i="2"/>
  <c r="AD155" i="2" s="1"/>
  <c r="AF151" i="2"/>
  <c r="Y159" i="2"/>
  <c r="X160" i="2"/>
  <c r="X161" i="2"/>
  <c r="X162" i="2"/>
  <c r="X163" i="2"/>
  <c r="X164" i="2"/>
  <c r="X165" i="2"/>
  <c r="X167" i="2"/>
  <c r="X168" i="2"/>
  <c r="Y160" i="2"/>
  <c r="Y161" i="2"/>
  <c r="AB159" i="2" s="1"/>
  <c r="Y162" i="2"/>
  <c r="Y163" i="2"/>
  <c r="Y164" i="2"/>
  <c r="Y165" i="2"/>
  <c r="Y166" i="2"/>
  <c r="Y167" i="2"/>
  <c r="Y168" i="2"/>
  <c r="AE159" i="2"/>
  <c r="AE160" i="2"/>
  <c r="AE161" i="2"/>
  <c r="AE163" i="2"/>
  <c r="AE164" i="2"/>
  <c r="AE165" i="2"/>
  <c r="AF160" i="2"/>
  <c r="AF161" i="2"/>
  <c r="AF164" i="2"/>
  <c r="AF165" i="2"/>
  <c r="AU19" i="1"/>
  <c r="AV19" i="1"/>
  <c r="AW19" i="1"/>
  <c r="AX19" i="1"/>
  <c r="AY19" i="1"/>
  <c r="AZ19" i="1"/>
  <c r="BA19" i="1"/>
  <c r="BB19" i="1"/>
  <c r="BC19" i="1"/>
  <c r="BD19" i="1"/>
  <c r="BE19" i="1"/>
  <c r="AU21" i="1"/>
  <c r="AV21" i="1"/>
  <c r="AW21" i="1"/>
  <c r="AX21" i="1"/>
  <c r="AY21" i="1"/>
  <c r="AZ21" i="1"/>
  <c r="BA21" i="1"/>
  <c r="BB21" i="1"/>
  <c r="BC21" i="1"/>
  <c r="BD21" i="1"/>
  <c r="BE21" i="1"/>
  <c r="W110" i="2"/>
  <c r="X110" i="2"/>
  <c r="AF90" i="2"/>
  <c r="AD90" i="2"/>
  <c r="AE62" i="2"/>
  <c r="AF62" i="2"/>
  <c r="AD62" i="2"/>
  <c r="W101" i="2"/>
  <c r="Y101" i="2"/>
  <c r="X101" i="2"/>
  <c r="AM37" i="2"/>
  <c r="AO37" i="2"/>
  <c r="AN37" i="2"/>
  <c r="AO121" i="2"/>
  <c r="AR119" i="2" s="1"/>
  <c r="AN121" i="2"/>
  <c r="AM121" i="2"/>
  <c r="AN133" i="2"/>
  <c r="AM133" i="2"/>
  <c r="AE80" i="2"/>
  <c r="AF80" i="2"/>
  <c r="AF16" i="2"/>
  <c r="AD16" i="2"/>
  <c r="AE16" i="2"/>
  <c r="W102" i="2"/>
  <c r="Y102" i="2"/>
  <c r="X102" i="2"/>
  <c r="AM17" i="2"/>
  <c r="AO17" i="2"/>
  <c r="AN17" i="2"/>
  <c r="X108" i="2"/>
  <c r="Y108" i="2"/>
  <c r="W108" i="2"/>
  <c r="AD42" i="2"/>
  <c r="AE42" i="2"/>
  <c r="AF42" i="2"/>
  <c r="AN168" i="2"/>
  <c r="AM168" i="2"/>
  <c r="W116" i="2"/>
  <c r="Y116" i="2"/>
  <c r="X116" i="2"/>
  <c r="AM23" i="2"/>
  <c r="AO23" i="2"/>
  <c r="AN23" i="2"/>
  <c r="AE41" i="2"/>
  <c r="AF41" i="2"/>
  <c r="AM72" i="2"/>
  <c r="AN72" i="2"/>
  <c r="AM209" i="2"/>
  <c r="AN209" i="2"/>
  <c r="AF27" i="2"/>
  <c r="AD27" i="2"/>
  <c r="AM108" i="2"/>
  <c r="AN108" i="2"/>
  <c r="AF142" i="2"/>
  <c r="AE131" i="2"/>
  <c r="AE90" i="2"/>
  <c r="AE130" i="2"/>
  <c r="Y110" i="2"/>
  <c r="AE89" i="2"/>
  <c r="AF141" i="2"/>
  <c r="AE141" i="2"/>
  <c r="X129" i="2"/>
  <c r="Y129" i="2"/>
  <c r="X117" i="2"/>
  <c r="AH99" i="2"/>
  <c r="AE153" i="2"/>
  <c r="AF153" i="2"/>
  <c r="X145" i="2"/>
  <c r="W145" i="2"/>
  <c r="Y95" i="2"/>
  <c r="X95" i="2"/>
  <c r="AF49" i="2"/>
  <c r="AE49" i="2"/>
  <c r="Y20" i="2"/>
  <c r="X20" i="2"/>
  <c r="W20" i="2"/>
  <c r="Y14" i="2"/>
  <c r="X14" i="2"/>
  <c r="Y156" i="2"/>
  <c r="AD48" i="2"/>
  <c r="AE48" i="2"/>
  <c r="AE142" i="2"/>
  <c r="Y90" i="2"/>
  <c r="X65" i="2"/>
  <c r="W65" i="2"/>
  <c r="Y65" i="2"/>
  <c r="AN85" i="2"/>
  <c r="AM85" i="2"/>
  <c r="W220" i="2"/>
  <c r="Z219" i="2" s="1"/>
  <c r="X220" i="2"/>
  <c r="AA219" i="2" s="1"/>
  <c r="Y120" i="2"/>
  <c r="X120" i="2"/>
  <c r="AE110" i="2"/>
  <c r="AH109" i="2"/>
  <c r="AF110" i="2"/>
  <c r="AE81" i="2"/>
  <c r="AD81" i="2"/>
  <c r="AF81" i="2"/>
  <c r="AD41" i="2"/>
  <c r="Z16" i="2"/>
  <c r="AM76" i="2"/>
  <c r="AO76" i="2"/>
  <c r="AN76" i="2"/>
  <c r="AM81" i="2"/>
  <c r="AO81" i="2"/>
  <c r="AN81" i="2"/>
  <c r="AO133" i="2"/>
  <c r="AR129" i="2" s="1"/>
  <c r="AD143" i="2"/>
  <c r="AF143" i="2"/>
  <c r="AE27" i="2"/>
  <c r="AN202" i="2"/>
  <c r="AM202" i="2"/>
  <c r="X126" i="2"/>
  <c r="AD154" i="2"/>
  <c r="AF154" i="2"/>
  <c r="AE154" i="2"/>
  <c r="Y96" i="2"/>
  <c r="X96" i="2"/>
  <c r="X8" i="2"/>
  <c r="W8" i="2"/>
  <c r="Z6" i="2" s="1"/>
  <c r="Y8" i="2"/>
  <c r="AM228" i="2"/>
  <c r="AO228" i="2"/>
  <c r="AA78" i="2"/>
  <c r="W14" i="2"/>
  <c r="AM52" i="2"/>
  <c r="AN52" i="2"/>
  <c r="X7" i="2"/>
  <c r="AA6" i="2" s="1"/>
  <c r="Y7" i="2"/>
  <c r="AN93" i="2"/>
  <c r="AM93" i="2"/>
  <c r="AO93" i="2"/>
  <c r="AM137" i="2"/>
  <c r="AO137" i="2"/>
  <c r="AN137" i="2"/>
  <c r="AM141" i="2"/>
  <c r="AO141" i="2"/>
  <c r="AN141" i="2"/>
  <c r="AF61" i="2"/>
  <c r="AE203" i="2"/>
  <c r="AD203" i="2"/>
  <c r="AD209" i="2"/>
  <c r="AE209" i="2"/>
  <c r="Y19" i="2"/>
  <c r="X19" i="2"/>
  <c r="Y13" i="2"/>
  <c r="X13" i="2"/>
  <c r="Y75" i="2"/>
  <c r="W75" i="2"/>
  <c r="W103" i="2"/>
  <c r="Y103" i="2"/>
  <c r="AM58" i="2"/>
  <c r="AO58" i="2"/>
  <c r="AN58" i="2"/>
  <c r="AN149" i="2"/>
  <c r="AQ149" i="2" s="1"/>
  <c r="AM149" i="2"/>
  <c r="AO149" i="2"/>
  <c r="X33" i="2"/>
  <c r="Y33" i="2"/>
  <c r="X104" i="2"/>
  <c r="AN90" i="2"/>
  <c r="AM90" i="2"/>
  <c r="AE162" i="2"/>
  <c r="AH159" i="2"/>
  <c r="Y138" i="2"/>
  <c r="Y6" i="2"/>
  <c r="X147" i="2"/>
  <c r="Y115" i="2"/>
  <c r="AE58" i="2"/>
  <c r="X6" i="2"/>
  <c r="AE200" i="2"/>
  <c r="AD200" i="2"/>
  <c r="X196" i="2"/>
  <c r="W196" i="2"/>
  <c r="Y59" i="2"/>
  <c r="W59" i="2"/>
  <c r="Y40" i="2"/>
  <c r="AB36" i="2" s="1"/>
  <c r="X40" i="2"/>
  <c r="AA36" i="2"/>
  <c r="AN107" i="2"/>
  <c r="AM107" i="2"/>
  <c r="AF219" i="2"/>
  <c r="AE219" i="2"/>
  <c r="AH219" i="2" s="1"/>
  <c r="AD219" i="2"/>
  <c r="AF152" i="2"/>
  <c r="Y148" i="2"/>
  <c r="Y118" i="2"/>
  <c r="W118" i="2"/>
  <c r="AE93" i="2"/>
  <c r="Y92" i="2"/>
  <c r="Y53" i="2"/>
  <c r="AE28" i="2"/>
  <c r="Y27" i="2"/>
  <c r="AB26" i="2" s="1"/>
  <c r="W205" i="2"/>
  <c r="Y205" i="2"/>
  <c r="AB199" i="2" s="1"/>
  <c r="X205" i="2"/>
  <c r="Y105" i="2"/>
  <c r="X183" i="2"/>
  <c r="AO156" i="2"/>
  <c r="AM156" i="2"/>
  <c r="AM171" i="2"/>
  <c r="AO171" i="2"/>
  <c r="AF222" i="2"/>
  <c r="AE222" i="2"/>
  <c r="AD222" i="2"/>
  <c r="AF105" i="2"/>
  <c r="AI99" i="2"/>
  <c r="AE78" i="2"/>
  <c r="AF72" i="2"/>
  <c r="AE67" i="2"/>
  <c r="AE46" i="2"/>
  <c r="AF32" i="2"/>
  <c r="AF21" i="2"/>
  <c r="AD21" i="2"/>
  <c r="AD171" i="2"/>
  <c r="AE174" i="2"/>
  <c r="Y18" i="2"/>
  <c r="X18" i="2"/>
  <c r="AA16" i="2"/>
  <c r="X103" i="2"/>
  <c r="AD163" i="2"/>
  <c r="AN15" i="2"/>
  <c r="AM15" i="2"/>
  <c r="AN59" i="2"/>
  <c r="AO69" i="2"/>
  <c r="AM78" i="2"/>
  <c r="AN78" i="2"/>
  <c r="AO87" i="2"/>
  <c r="AN150" i="2"/>
  <c r="AM161" i="2"/>
  <c r="AN161" i="2"/>
  <c r="AM177" i="2"/>
  <c r="AO177" i="2"/>
  <c r="AN177" i="2"/>
  <c r="AN197" i="2"/>
  <c r="AO199" i="2"/>
  <c r="AM225" i="2"/>
  <c r="AO225" i="2"/>
  <c r="AM220" i="2"/>
  <c r="AO220" i="2"/>
  <c r="AN220" i="2"/>
  <c r="AD105" i="2"/>
  <c r="AG99" i="2" s="1"/>
  <c r="X94" i="2"/>
  <c r="AD78" i="2"/>
  <c r="AD37" i="2"/>
  <c r="AG36" i="2" s="1"/>
  <c r="AF37" i="2"/>
  <c r="AI36" i="2" s="1"/>
  <c r="AD20" i="2"/>
  <c r="AF12" i="2"/>
  <c r="AE171" i="2"/>
  <c r="X202" i="2"/>
  <c r="W202" i="2"/>
  <c r="AF212" i="2"/>
  <c r="Y218" i="2"/>
  <c r="W61" i="2"/>
  <c r="Y61" i="2"/>
  <c r="X61" i="2"/>
  <c r="X185" i="2"/>
  <c r="W185" i="2"/>
  <c r="AE47" i="2"/>
  <c r="W208" i="2"/>
  <c r="Y208" i="2"/>
  <c r="X208" i="2"/>
  <c r="W68" i="2"/>
  <c r="Y68" i="2"/>
  <c r="AB67" i="2" s="1"/>
  <c r="X68" i="2"/>
  <c r="AN20" i="2"/>
  <c r="AM20" i="2"/>
  <c r="AM26" i="2"/>
  <c r="Y228" i="2"/>
  <c r="X228" i="2"/>
  <c r="W228" i="2"/>
  <c r="AM212" i="2"/>
  <c r="AO212" i="2"/>
  <c r="AN212" i="2"/>
  <c r="AO217" i="2"/>
  <c r="AN217" i="2"/>
  <c r="AM217" i="2"/>
  <c r="W60" i="2"/>
  <c r="Y60" i="2"/>
  <c r="Y183" i="2"/>
  <c r="AO27" i="2"/>
  <c r="AN27" i="2"/>
  <c r="AM27" i="2"/>
  <c r="AN26" i="2"/>
  <c r="AM55" i="2"/>
  <c r="AM75" i="2"/>
  <c r="AO75" i="2"/>
  <c r="AN75" i="2"/>
  <c r="AN96" i="2"/>
  <c r="AM96" i="2"/>
  <c r="AM136" i="2"/>
  <c r="AO136" i="2"/>
  <c r="AN136" i="2"/>
  <c r="AM174" i="2"/>
  <c r="AO174" i="2"/>
  <c r="AD224" i="2"/>
  <c r="AE224" i="2"/>
  <c r="AO193" i="2"/>
  <c r="AN193" i="2"/>
  <c r="AM193" i="2"/>
  <c r="AN218" i="2"/>
  <c r="AN28" i="2"/>
  <c r="AM28" i="2"/>
  <c r="AO28" i="2"/>
  <c r="AO107" i="2"/>
  <c r="AM128" i="2"/>
  <c r="AN128" i="2"/>
  <c r="AO218" i="2"/>
  <c r="Y224" i="2"/>
  <c r="X224" i="2"/>
  <c r="W224" i="2"/>
  <c r="AF159" i="2"/>
  <c r="Y50" i="2"/>
  <c r="Y11" i="2"/>
  <c r="W99" i="2"/>
  <c r="AN35" i="2"/>
  <c r="AM29" i="2"/>
  <c r="AO33" i="2"/>
  <c r="AM179" i="2"/>
  <c r="AN179" i="2"/>
  <c r="AO184" i="2"/>
  <c r="AN184" i="2"/>
  <c r="AM184" i="2"/>
  <c r="AO196" i="2"/>
  <c r="AN196" i="2"/>
  <c r="AM196" i="2"/>
  <c r="W199" i="2"/>
  <c r="Z199" i="2" s="1"/>
  <c r="W190" i="2"/>
  <c r="AN31" i="2"/>
  <c r="AN42" i="2"/>
  <c r="AN60" i="2"/>
  <c r="AM83" i="2"/>
  <c r="AF225" i="2"/>
  <c r="AE225" i="2"/>
  <c r="AD225" i="2"/>
  <c r="AM207" i="2"/>
  <c r="AO207" i="2"/>
  <c r="AO214" i="2"/>
  <c r="AN214" i="2"/>
  <c r="AM214" i="2"/>
  <c r="AM222" i="2"/>
  <c r="AO222" i="2"/>
  <c r="AD10" i="2"/>
  <c r="X190" i="2"/>
  <c r="Y62" i="2"/>
  <c r="Y180" i="2"/>
  <c r="AM19" i="2"/>
  <c r="AP16" i="2" s="1"/>
  <c r="AM74" i="2"/>
  <c r="AN83" i="2"/>
  <c r="AM89" i="2"/>
  <c r="AM92" i="2"/>
  <c r="AM95" i="2"/>
  <c r="AO99" i="2"/>
  <c r="AM106" i="2"/>
  <c r="AM111" i="2"/>
  <c r="AM129" i="2"/>
  <c r="AP129" i="2" s="1"/>
  <c r="AM135" i="2"/>
  <c r="AN140" i="2"/>
  <c r="AO143" i="2"/>
  <c r="AM163" i="2"/>
  <c r="AO182" i="2"/>
  <c r="AO187" i="2"/>
  <c r="AN187" i="2"/>
  <c r="AM187" i="2"/>
  <c r="AF22" i="2"/>
  <c r="AD180" i="2"/>
  <c r="AD183" i="2"/>
  <c r="X199" i="2"/>
  <c r="AD210" i="2"/>
  <c r="W212" i="2"/>
  <c r="AD213" i="2"/>
  <c r="W215" i="2"/>
  <c r="W217" i="2"/>
  <c r="W192" i="2"/>
  <c r="AD193" i="2"/>
  <c r="W62" i="2"/>
  <c r="W74" i="2"/>
  <c r="Z67" i="2" s="1"/>
  <c r="AN16" i="2"/>
  <c r="AM51" i="2"/>
  <c r="AM64" i="2"/>
  <c r="AM71" i="2"/>
  <c r="AM87" i="2"/>
  <c r="AM103" i="2"/>
  <c r="AM127" i="2"/>
  <c r="AO138" i="2"/>
  <c r="AM147" i="2"/>
  <c r="AM155" i="2"/>
  <c r="AP149" i="2" s="1"/>
  <c r="AN169" i="2"/>
  <c r="AM204" i="2"/>
  <c r="AO204" i="2"/>
  <c r="AE180" i="2"/>
  <c r="AE183" i="2"/>
  <c r="AE210" i="2"/>
  <c r="X212" i="2"/>
  <c r="AE213" i="2"/>
  <c r="X215" i="2"/>
  <c r="X217" i="2"/>
  <c r="X192" i="2"/>
  <c r="AE193" i="2"/>
  <c r="X74" i="2"/>
  <c r="AN11" i="2"/>
  <c r="AO14" i="2"/>
  <c r="AN32" i="2"/>
  <c r="AN43" i="2"/>
  <c r="AN51" i="2"/>
  <c r="AN64" i="2"/>
  <c r="AN71" i="2"/>
  <c r="AN87" i="2"/>
  <c r="AN103" i="2"/>
  <c r="AQ99" i="2" s="1"/>
  <c r="AN127" i="2"/>
  <c r="AN129" i="2"/>
  <c r="AQ129" i="2" s="1"/>
  <c r="AN147" i="2"/>
  <c r="AN155" i="2"/>
  <c r="AM160" i="2"/>
  <c r="AO167" i="2"/>
  <c r="AM183" i="2"/>
  <c r="Y221" i="2"/>
  <c r="AB219" i="2" s="1"/>
  <c r="X221" i="2"/>
  <c r="W221" i="2"/>
  <c r="AO190" i="2"/>
  <c r="AN190" i="2"/>
  <c r="AM190" i="2"/>
  <c r="AM205" i="2"/>
  <c r="AN219" i="2"/>
  <c r="AM219" i="2"/>
  <c r="AO219" i="2"/>
  <c r="AO11" i="2"/>
  <c r="AO16" i="2"/>
  <c r="AO43" i="2"/>
  <c r="AN160" i="2"/>
  <c r="AO169" i="2"/>
  <c r="AN183" i="2"/>
  <c r="AM188" i="2"/>
  <c r="AE221" i="2"/>
  <c r="AN191" i="2"/>
  <c r="AM201" i="2"/>
  <c r="AO201" i="2"/>
  <c r="AO211" i="2"/>
  <c r="AN211" i="2"/>
  <c r="AM211" i="2"/>
  <c r="AI219" i="2"/>
  <c r="AR199" i="2"/>
  <c r="AG219" i="2"/>
  <c r="AB6" i="2"/>
  <c r="AR149" i="2"/>
  <c r="AG169" i="2" l="1"/>
  <c r="AI26" i="2"/>
  <c r="AG88" i="2"/>
  <c r="AP57" i="2"/>
  <c r="AR26" i="2"/>
  <c r="AR57" i="2"/>
  <c r="Z109" i="2"/>
  <c r="AG149" i="2"/>
  <c r="W140" i="2"/>
  <c r="Y140" i="2"/>
  <c r="X193" i="2"/>
  <c r="AA189" i="2" s="1"/>
  <c r="W193" i="2"/>
  <c r="Y193" i="2"/>
  <c r="AN54" i="2"/>
  <c r="AO54" i="2"/>
  <c r="AN63" i="2"/>
  <c r="AM63" i="2"/>
  <c r="AO63" i="2"/>
  <c r="AO80" i="2"/>
  <c r="AR78" i="2" s="1"/>
  <c r="AN80" i="2"/>
  <c r="AE84" i="2"/>
  <c r="AF84" i="2"/>
  <c r="AI78" i="2" s="1"/>
  <c r="AM80" i="2"/>
  <c r="AO47" i="2"/>
  <c r="AO181" i="2"/>
  <c r="Y150" i="2"/>
  <c r="AF150" i="2"/>
  <c r="AI149" i="2" s="1"/>
  <c r="Y151" i="2"/>
  <c r="X152" i="2"/>
  <c r="X153" i="2"/>
  <c r="Y149" i="2"/>
  <c r="AF145" i="2"/>
  <c r="AD145" i="2"/>
  <c r="AG139" i="2" s="1"/>
  <c r="Y146" i="2"/>
  <c r="X140" i="2"/>
  <c r="AA139" i="2" s="1"/>
  <c r="W142" i="2"/>
  <c r="X142" i="2"/>
  <c r="AE134" i="2"/>
  <c r="AD134" i="2"/>
  <c r="AF134" i="2"/>
  <c r="AI129" i="2" s="1"/>
  <c r="AD72" i="2"/>
  <c r="AG67" i="2" s="1"/>
  <c r="AE72" i="2"/>
  <c r="AH67" i="2" s="1"/>
  <c r="AE30" i="2"/>
  <c r="AH26" i="2" s="1"/>
  <c r="AD30" i="2"/>
  <c r="AG26" i="2" s="1"/>
  <c r="AF30" i="2"/>
  <c r="Y177" i="2"/>
  <c r="X177" i="2"/>
  <c r="W177" i="2"/>
  <c r="AM35" i="2"/>
  <c r="AO35" i="2"/>
  <c r="AE61" i="2"/>
  <c r="AH57" i="2" s="1"/>
  <c r="AD61" i="2"/>
  <c r="AG57" i="2" s="1"/>
  <c r="AE50" i="2"/>
  <c r="AH46" i="2" s="1"/>
  <c r="AD50" i="2"/>
  <c r="AF50" i="2"/>
  <c r="AD17" i="2"/>
  <c r="AE17" i="2"/>
  <c r="AH16" i="2" s="1"/>
  <c r="AF17" i="2"/>
  <c r="AF173" i="2"/>
  <c r="AE173" i="2"/>
  <c r="AD173" i="2"/>
  <c r="Y176" i="2"/>
  <c r="AB169" i="2" s="1"/>
  <c r="X176" i="2"/>
  <c r="AA169" i="2" s="1"/>
  <c r="AF211" i="2"/>
  <c r="AI209" i="2" s="1"/>
  <c r="AE211" i="2"/>
  <c r="AH209" i="2" s="1"/>
  <c r="AD211" i="2"/>
  <c r="AG209" i="2" s="1"/>
  <c r="AN39" i="2"/>
  <c r="AO39" i="2"/>
  <c r="AM39" i="2"/>
  <c r="AN145" i="2"/>
  <c r="AM145" i="2"/>
  <c r="AO145" i="2"/>
  <c r="AR139" i="2" s="1"/>
  <c r="AM181" i="2"/>
  <c r="AE155" i="2"/>
  <c r="Y155" i="2"/>
  <c r="W149" i="2"/>
  <c r="Z149" i="2" s="1"/>
  <c r="AF139" i="2"/>
  <c r="X146" i="2"/>
  <c r="X144" i="2"/>
  <c r="Y144" i="2"/>
  <c r="W144" i="2"/>
  <c r="Y139" i="2"/>
  <c r="W139" i="2"/>
  <c r="Z139" i="2" s="1"/>
  <c r="Y136" i="2"/>
  <c r="W136" i="2"/>
  <c r="W134" i="2"/>
  <c r="Y134" i="2"/>
  <c r="W131" i="2"/>
  <c r="Z129" i="2" s="1"/>
  <c r="X131" i="2"/>
  <c r="Y126" i="2"/>
  <c r="AB119" i="2" s="1"/>
  <c r="W126" i="2"/>
  <c r="Z119" i="2" s="1"/>
  <c r="AD112" i="2"/>
  <c r="AG109" i="2" s="1"/>
  <c r="AF112" i="2"/>
  <c r="AI109" i="2" s="1"/>
  <c r="AF93" i="2"/>
  <c r="AF91" i="2"/>
  <c r="AE91" i="2"/>
  <c r="W88" i="2"/>
  <c r="Z88" i="2" s="1"/>
  <c r="X88" i="2"/>
  <c r="AA88" i="2" s="1"/>
  <c r="Y88" i="2"/>
  <c r="AB88" i="2" s="1"/>
  <c r="AE79" i="2"/>
  <c r="AH78" i="2" s="1"/>
  <c r="AD79" i="2"/>
  <c r="AG78" i="2" s="1"/>
  <c r="AD46" i="2"/>
  <c r="AG46" i="2" s="1"/>
  <c r="AF46" i="2"/>
  <c r="AF20" i="2"/>
  <c r="AE20" i="2"/>
  <c r="AD9" i="2"/>
  <c r="AF9" i="2"/>
  <c r="Y178" i="2"/>
  <c r="X178" i="2"/>
  <c r="W178" i="2"/>
  <c r="W54" i="2"/>
  <c r="Z46" i="2" s="1"/>
  <c r="Y54" i="2"/>
  <c r="AB46" i="2" s="1"/>
  <c r="Y77" i="2"/>
  <c r="X77" i="2"/>
  <c r="W77" i="2"/>
  <c r="W79" i="2"/>
  <c r="Z78" i="2" s="1"/>
  <c r="Y79" i="2"/>
  <c r="AB78" i="2" s="1"/>
  <c r="AD132" i="2"/>
  <c r="AG129" i="2" s="1"/>
  <c r="AE132" i="2"/>
  <c r="AH129" i="2" s="1"/>
  <c r="AM54" i="2"/>
  <c r="AM47" i="2"/>
  <c r="AE151" i="2"/>
  <c r="AH149" i="2" s="1"/>
  <c r="X150" i="2"/>
  <c r="AA149" i="2" s="1"/>
  <c r="AF155" i="2"/>
  <c r="X155" i="2"/>
  <c r="AE139" i="2"/>
  <c r="AH139" i="2" s="1"/>
  <c r="AF135" i="2"/>
  <c r="AE135" i="2"/>
  <c r="X133" i="2"/>
  <c r="Y133" i="2"/>
  <c r="AB129" i="2" s="1"/>
  <c r="W133" i="2"/>
  <c r="AG119" i="2"/>
  <c r="AF114" i="2"/>
  <c r="AD114" i="2"/>
  <c r="W114" i="2"/>
  <c r="X114" i="2"/>
  <c r="AA109" i="2" s="1"/>
  <c r="AE88" i="2"/>
  <c r="AH88" i="2" s="1"/>
  <c r="AF88" i="2"/>
  <c r="AI88" i="2" s="1"/>
  <c r="AD22" i="2"/>
  <c r="AE22" i="2"/>
  <c r="AE11" i="2"/>
  <c r="AD11" i="2"/>
  <c r="AF172" i="2"/>
  <c r="AE172" i="2"/>
  <c r="AH169" i="2" s="1"/>
  <c r="AD172" i="2"/>
  <c r="W176" i="2"/>
  <c r="Z169" i="2" s="1"/>
  <c r="AF179" i="2"/>
  <c r="AI179" i="2" s="1"/>
  <c r="AE179" i="2"/>
  <c r="AH179" i="2" s="1"/>
  <c r="AD179" i="2"/>
  <c r="AG179" i="2" s="1"/>
  <c r="AI199" i="2"/>
  <c r="Y209" i="2"/>
  <c r="X209" i="2"/>
  <c r="W209" i="2"/>
  <c r="W211" i="2"/>
  <c r="Y211" i="2"/>
  <c r="X211" i="2"/>
  <c r="Y195" i="2"/>
  <c r="X195" i="2"/>
  <c r="W195" i="2"/>
  <c r="AM9" i="2"/>
  <c r="AO9" i="2"/>
  <c r="AN9" i="2"/>
  <c r="AD189" i="2"/>
  <c r="AG189" i="2" s="1"/>
  <c r="AF189" i="2"/>
  <c r="W58" i="2"/>
  <c r="X58" i="2"/>
  <c r="Y58" i="2"/>
  <c r="AB57" i="2" s="1"/>
  <c r="X107" i="2"/>
  <c r="W107" i="2"/>
  <c r="Z99" i="2" s="1"/>
  <c r="Y107" i="2"/>
  <c r="AB99" i="2" s="1"/>
  <c r="AM6" i="2"/>
  <c r="AO6" i="2"/>
  <c r="AN6" i="2"/>
  <c r="AO10" i="2"/>
  <c r="AN10" i="2"/>
  <c r="AM10" i="2"/>
  <c r="AM40" i="2"/>
  <c r="AO40" i="2"/>
  <c r="AN40" i="2"/>
  <c r="AO48" i="2"/>
  <c r="AN48" i="2"/>
  <c r="AM48" i="2"/>
  <c r="AO113" i="2"/>
  <c r="AN113" i="2"/>
  <c r="AM113" i="2"/>
  <c r="AO165" i="2"/>
  <c r="AN165" i="2"/>
  <c r="AM165" i="2"/>
  <c r="AO173" i="2"/>
  <c r="AN173" i="2"/>
  <c r="AM173" i="2"/>
  <c r="AP169" i="2" s="1"/>
  <c r="AO221" i="2"/>
  <c r="AR219" i="2" s="1"/>
  <c r="AM221" i="2"/>
  <c r="AN221" i="2"/>
  <c r="AQ219" i="2" s="1"/>
  <c r="X124" i="2"/>
  <c r="AA119" i="2" s="1"/>
  <c r="AF92" i="2"/>
  <c r="AE7" i="2"/>
  <c r="AH6" i="2" s="1"/>
  <c r="AF6" i="2"/>
  <c r="AI6" i="2" s="1"/>
  <c r="X200" i="2"/>
  <c r="AA199" i="2" s="1"/>
  <c r="AD202" i="2"/>
  <c r="AG199" i="2" s="1"/>
  <c r="X203" i="2"/>
  <c r="W213" i="2"/>
  <c r="AF192" i="2"/>
  <c r="AE192" i="2"/>
  <c r="W182" i="2"/>
  <c r="Y182" i="2"/>
  <c r="X166" i="2"/>
  <c r="AA159" i="2" s="1"/>
  <c r="W166" i="2"/>
  <c r="AN7" i="2"/>
  <c r="AO7" i="2"/>
  <c r="AM7" i="2"/>
  <c r="AO41" i="2"/>
  <c r="AN41" i="2"/>
  <c r="AM41" i="2"/>
  <c r="AO49" i="2"/>
  <c r="AN49" i="2"/>
  <c r="AM49" i="2"/>
  <c r="AN61" i="2"/>
  <c r="AQ57" i="2" s="1"/>
  <c r="AM61" i="2"/>
  <c r="AO61" i="2"/>
  <c r="AO68" i="2"/>
  <c r="AN68" i="2"/>
  <c r="AM68" i="2"/>
  <c r="AP67" i="2" s="1"/>
  <c r="AN143" i="2"/>
  <c r="AM143" i="2"/>
  <c r="AM194" i="2"/>
  <c r="AP189" i="2" s="1"/>
  <c r="AO194" i="2"/>
  <c r="AR189" i="2" s="1"/>
  <c r="AN194" i="2"/>
  <c r="AM197" i="2"/>
  <c r="AO197" i="2"/>
  <c r="AF70" i="2"/>
  <c r="AI67" i="2" s="1"/>
  <c r="AE189" i="2"/>
  <c r="AH189" i="2" s="1"/>
  <c r="Z36" i="2"/>
  <c r="AF162" i="2"/>
  <c r="AI159" i="2" s="1"/>
  <c r="AD162" i="2"/>
  <c r="AG159" i="2" s="1"/>
  <c r="AM8" i="2"/>
  <c r="AO8" i="2"/>
  <c r="AN8" i="2"/>
  <c r="AO19" i="2"/>
  <c r="AR16" i="2" s="1"/>
  <c r="AN19" i="2"/>
  <c r="AO30" i="2"/>
  <c r="AN30" i="2"/>
  <c r="AM32" i="2"/>
  <c r="AO38" i="2"/>
  <c r="AN38" i="2"/>
  <c r="AM38" i="2"/>
  <c r="AP36" i="2" s="1"/>
  <c r="AN50" i="2"/>
  <c r="AO50" i="2"/>
  <c r="AM50" i="2"/>
  <c r="AO111" i="2"/>
  <c r="AR109" i="2" s="1"/>
  <c r="AN111" i="2"/>
  <c r="AO115" i="2"/>
  <c r="AN115" i="2"/>
  <c r="AM115" i="2"/>
  <c r="AO163" i="2"/>
  <c r="AR159" i="2" s="1"/>
  <c r="AN163" i="2"/>
  <c r="W64" i="2"/>
  <c r="X57" i="2"/>
  <c r="AA57" i="2" s="1"/>
  <c r="W32" i="2"/>
  <c r="W27" i="2"/>
  <c r="X69" i="2"/>
  <c r="X70" i="2"/>
  <c r="X71" i="2"/>
  <c r="X72" i="2"/>
  <c r="X73" i="2"/>
  <c r="X99" i="2"/>
  <c r="AA99" i="2" s="1"/>
  <c r="W179" i="2"/>
  <c r="Z179" i="2" s="1"/>
  <c r="X181" i="2"/>
  <c r="AA179" i="2" s="1"/>
  <c r="Y181" i="2"/>
  <c r="W159" i="2"/>
  <c r="Z159" i="2" s="1"/>
  <c r="AN24" i="2"/>
  <c r="AN25" i="2"/>
  <c r="AN33" i="2"/>
  <c r="AO36" i="2"/>
  <c r="AR36" i="2" s="1"/>
  <c r="AM42" i="2"/>
  <c r="AN53" i="2"/>
  <c r="AO60" i="2"/>
  <c r="AN88" i="2"/>
  <c r="AQ88" i="2" s="1"/>
  <c r="AM88" i="2"/>
  <c r="AP88" i="2" s="1"/>
  <c r="AM104" i="2"/>
  <c r="AP99" i="2" s="1"/>
  <c r="AO104" i="2"/>
  <c r="AR99" i="2" s="1"/>
  <c r="AN109" i="2"/>
  <c r="AM109" i="2"/>
  <c r="AN126" i="2"/>
  <c r="AQ119" i="2" s="1"/>
  <c r="AM126" i="2"/>
  <c r="AP119" i="2" s="1"/>
  <c r="AM140" i="2"/>
  <c r="AP139" i="2" s="1"/>
  <c r="AM182" i="2"/>
  <c r="AP179" i="2" s="1"/>
  <c r="AN182" i="2"/>
  <c r="AN208" i="2"/>
  <c r="AQ199" i="2" s="1"/>
  <c r="AM208" i="2"/>
  <c r="AP199" i="2" s="1"/>
  <c r="AO215" i="2"/>
  <c r="AN215" i="2"/>
  <c r="AN227" i="2"/>
  <c r="AM227" i="2"/>
  <c r="W57" i="2"/>
  <c r="Z57" i="2" s="1"/>
  <c r="X55" i="2"/>
  <c r="AA46" i="2" s="1"/>
  <c r="AN29" i="2"/>
  <c r="AQ26" i="2" s="1"/>
  <c r="AM34" i="2"/>
  <c r="AN62" i="2"/>
  <c r="AM62" i="2"/>
  <c r="AO67" i="2"/>
  <c r="AR67" i="2" s="1"/>
  <c r="AN67" i="2"/>
  <c r="AQ67" i="2" s="1"/>
  <c r="AO89" i="2"/>
  <c r="AR88" i="2" s="1"/>
  <c r="AN89" i="2"/>
  <c r="AO95" i="2"/>
  <c r="AO112" i="2"/>
  <c r="AN112" i="2"/>
  <c r="AM114" i="2"/>
  <c r="AO114" i="2"/>
  <c r="AO116" i="2"/>
  <c r="AN116" i="2"/>
  <c r="AN144" i="2"/>
  <c r="AM144" i="2"/>
  <c r="AO146" i="2"/>
  <c r="AN146" i="2"/>
  <c r="AN159" i="2"/>
  <c r="AM159" i="2"/>
  <c r="AM164" i="2"/>
  <c r="AO164" i="2"/>
  <c r="AO166" i="2"/>
  <c r="AN166" i="2"/>
  <c r="AN172" i="2"/>
  <c r="AQ169" i="2" s="1"/>
  <c r="AO172" i="2"/>
  <c r="AR169" i="2" s="1"/>
  <c r="AO195" i="2"/>
  <c r="AN195" i="2"/>
  <c r="AO198" i="2"/>
  <c r="AN198" i="2"/>
  <c r="AO213" i="2"/>
  <c r="AN213" i="2"/>
  <c r="AQ209" i="2" s="1"/>
  <c r="AN79" i="2"/>
  <c r="AQ78" i="2" s="1"/>
  <c r="AM79" i="2"/>
  <c r="AN82" i="2"/>
  <c r="AM82" i="2"/>
  <c r="AN86" i="2"/>
  <c r="AM86" i="2"/>
  <c r="AM105" i="2"/>
  <c r="AO105" i="2"/>
  <c r="AN110" i="2"/>
  <c r="AM110" i="2"/>
  <c r="AN162" i="2"/>
  <c r="AM162" i="2"/>
  <c r="AO180" i="2"/>
  <c r="AR179" i="2" s="1"/>
  <c r="AN180" i="2"/>
  <c r="AQ179" i="2" s="1"/>
  <c r="AN216" i="2"/>
  <c r="AM216" i="2"/>
  <c r="AP209" i="2" s="1"/>
  <c r="AN226" i="2"/>
  <c r="AM226" i="2"/>
  <c r="AP219" i="2" s="1"/>
  <c r="AQ109" i="2" l="1"/>
  <c r="AP159" i="2"/>
  <c r="AB179" i="2"/>
  <c r="AA67" i="2"/>
  <c r="AQ36" i="2"/>
  <c r="AQ46" i="2"/>
  <c r="AQ6" i="2"/>
  <c r="Z209" i="2"/>
  <c r="AP46" i="2"/>
  <c r="AB139" i="2"/>
  <c r="AI16" i="2"/>
  <c r="AG6" i="2"/>
  <c r="AB149" i="2"/>
  <c r="AR209" i="2"/>
  <c r="AQ159" i="2"/>
  <c r="Z26" i="2"/>
  <c r="AQ16" i="2"/>
  <c r="AQ189" i="2"/>
  <c r="AQ139" i="2"/>
  <c r="AR6" i="2"/>
  <c r="AI189" i="2"/>
  <c r="AA209" i="2"/>
  <c r="AA129" i="2"/>
  <c r="AI139" i="2"/>
  <c r="AB189" i="2"/>
  <c r="AP78" i="2"/>
  <c r="AP109" i="2"/>
  <c r="AP26" i="2"/>
  <c r="AP6" i="2"/>
  <c r="AB209" i="2"/>
  <c r="AI169" i="2"/>
  <c r="AI46" i="2"/>
  <c r="AG16" i="2"/>
  <c r="AR46" i="2"/>
  <c r="Z189" i="2"/>
</calcChain>
</file>

<file path=xl/sharedStrings.xml><?xml version="1.0" encoding="utf-8"?>
<sst xmlns="http://schemas.openxmlformats.org/spreadsheetml/2006/main" count="695" uniqueCount="199">
  <si>
    <t>DEPTH</t>
  </si>
  <si>
    <t>MEAN C</t>
  </si>
  <si>
    <t>MEAN P</t>
  </si>
  <si>
    <t>INT.CHL</t>
  </si>
  <si>
    <t>EXTRACTED CHLOROPHYLL</t>
  </si>
  <si>
    <t>LATITUDE: 44.2663</t>
  </si>
  <si>
    <t>LONGITUDE: -063.3167</t>
  </si>
  <si>
    <t>DATE</t>
  </si>
  <si>
    <t>ID</t>
  </si>
  <si>
    <t>CHL</t>
  </si>
  <si>
    <t>PHAEO</t>
  </si>
  <si>
    <t>J. DAY</t>
  </si>
  <si>
    <t>Date</t>
  </si>
  <si>
    <t>Cruise#</t>
  </si>
  <si>
    <t>Platform</t>
  </si>
  <si>
    <t>CTDFName</t>
  </si>
  <si>
    <t>Sequence</t>
  </si>
  <si>
    <t>INT. CHL (0-50)</t>
  </si>
  <si>
    <t>COLUMN</t>
  </si>
  <si>
    <t>0 - 50m</t>
  </si>
  <si>
    <t>COL.</t>
  </si>
  <si>
    <t>1m Chl</t>
  </si>
  <si>
    <t>N</t>
  </si>
  <si>
    <t>S</t>
  </si>
  <si>
    <t>P</t>
  </si>
  <si>
    <t>Nutrients</t>
  </si>
  <si>
    <t>Column</t>
  </si>
  <si>
    <t>Integrated</t>
  </si>
  <si>
    <t>0 - 50 M</t>
  </si>
  <si>
    <t xml:space="preserve">Nutrient </t>
  </si>
  <si>
    <t xml:space="preserve">Integrating </t>
  </si>
  <si>
    <t>Depth</t>
  </si>
  <si>
    <t>Range</t>
  </si>
  <si>
    <t>Values</t>
  </si>
  <si>
    <t>Discrete</t>
  </si>
  <si>
    <t>EXTRACTED CHLOROPHYLL &amp; NUTS</t>
  </si>
  <si>
    <t>Oxygen</t>
  </si>
  <si>
    <t>uMol/l</t>
  </si>
  <si>
    <t>Orion</t>
  </si>
  <si>
    <t>O2 Meter</t>
  </si>
  <si>
    <t>TIME(z)</t>
  </si>
  <si>
    <t>VESSEL</t>
  </si>
  <si>
    <t>ml/l</t>
  </si>
  <si>
    <t>Day of Yr</t>
  </si>
  <si>
    <t>BOTTLE</t>
  </si>
  <si>
    <t>InSitu</t>
  </si>
  <si>
    <t>Salinity</t>
  </si>
  <si>
    <t>Time</t>
  </si>
  <si>
    <t>1uM_depth</t>
  </si>
  <si>
    <t>Nitrate</t>
  </si>
  <si>
    <t>Silicate</t>
  </si>
  <si>
    <t>Salinometer</t>
  </si>
  <si>
    <t>Calc</t>
  </si>
  <si>
    <t>Phaeo</t>
  </si>
  <si>
    <t>Hfx. Stn 2 Sampling Diary 2005</t>
  </si>
  <si>
    <t>NITRATE+</t>
  </si>
  <si>
    <t>C6-4828</t>
  </si>
  <si>
    <t>%Satn</t>
  </si>
  <si>
    <t>AZMP</t>
  </si>
  <si>
    <t>Teleost</t>
  </si>
  <si>
    <t>Feb. Gfish</t>
  </si>
  <si>
    <t>Feb Gfish</t>
  </si>
  <si>
    <t>Hudson</t>
  </si>
  <si>
    <t>Mar Gfish</t>
  </si>
  <si>
    <t>Spring Shelf</t>
  </si>
  <si>
    <t>Lab Sea</t>
  </si>
  <si>
    <t>July Gfish</t>
  </si>
  <si>
    <t>Fall Shelf</t>
  </si>
  <si>
    <t>chl</t>
  </si>
  <si>
    <t>phaeo</t>
  </si>
  <si>
    <t>int_chl</t>
  </si>
  <si>
    <t>50m</t>
  </si>
  <si>
    <t>int_pheao</t>
  </si>
  <si>
    <t>Yr day</t>
  </si>
  <si>
    <t>&gt;50m</t>
  </si>
  <si>
    <t>int phea</t>
  </si>
  <si>
    <t>col</t>
  </si>
  <si>
    <t>FIXED STATION 2 HFX LINE CHL RESULTS 2007</t>
  </si>
  <si>
    <t>143322</t>
  </si>
  <si>
    <t>JAN 15,2007</t>
  </si>
  <si>
    <t>Templeman</t>
  </si>
  <si>
    <t>BCD2007666</t>
  </si>
  <si>
    <t>07666101.hex</t>
  </si>
  <si>
    <t>ppt</t>
  </si>
  <si>
    <t>Phosphate</t>
  </si>
  <si>
    <t>Ammonia</t>
  </si>
  <si>
    <t>Nitrite</t>
  </si>
  <si>
    <t>0 - 140m</t>
  </si>
  <si>
    <t>Interpolated</t>
  </si>
  <si>
    <t>Nitrate value</t>
  </si>
  <si>
    <t>Silicate value</t>
  </si>
  <si>
    <t>Phosph value</t>
  </si>
  <si>
    <t>for 140m</t>
  </si>
  <si>
    <t>081122</t>
  </si>
  <si>
    <t>FEB 20,2007</t>
  </si>
  <si>
    <t>MAR 04,2007</t>
  </si>
  <si>
    <t>054200</t>
  </si>
  <si>
    <t>TEM2007685</t>
  </si>
  <si>
    <t>TEMPLEMAN</t>
  </si>
  <si>
    <t>0785000p.hex</t>
  </si>
  <si>
    <t>0785094p.hex</t>
  </si>
  <si>
    <t>103917</t>
  </si>
  <si>
    <t>234304</t>
  </si>
  <si>
    <t>233300</t>
  </si>
  <si>
    <t>032400</t>
  </si>
  <si>
    <t>HUD2007001</t>
  </si>
  <si>
    <t>HUDSON</t>
  </si>
  <si>
    <t>TEM2007686</t>
  </si>
  <si>
    <t>0786083p.hex</t>
  </si>
  <si>
    <t>132247</t>
  </si>
  <si>
    <t>07666102.hex</t>
  </si>
  <si>
    <t>MAR 18,2007</t>
  </si>
  <si>
    <t>APR 04,2007</t>
  </si>
  <si>
    <t>APR 07,2007</t>
  </si>
  <si>
    <t>APR 22,2007</t>
  </si>
  <si>
    <t>MAY 07,2007</t>
  </si>
  <si>
    <t>INT.CHL (0-140)</t>
  </si>
  <si>
    <t>074614</t>
  </si>
  <si>
    <t>HUD2007011</t>
  </si>
  <si>
    <t>001A008.dat</t>
  </si>
  <si>
    <t>001A039.dat</t>
  </si>
  <si>
    <t>001A181.dat</t>
  </si>
  <si>
    <t>011a261.dat</t>
  </si>
  <si>
    <t>MAY 27,2007</t>
  </si>
  <si>
    <t>132915</t>
  </si>
  <si>
    <t>Labrador Sea</t>
  </si>
  <si>
    <t>JUNE 20,2007</t>
  </si>
  <si>
    <t>07666103.hex</t>
  </si>
  <si>
    <t>221844</t>
  </si>
  <si>
    <t>024200</t>
  </si>
  <si>
    <t>054322</t>
  </si>
  <si>
    <t>JULY 07,2007</t>
  </si>
  <si>
    <t>JULY 19,2007</t>
  </si>
  <si>
    <t>AUGUST 02,2007</t>
  </si>
  <si>
    <t>TEL2007745</t>
  </si>
  <si>
    <t>TELEOST</t>
  </si>
  <si>
    <t>0745000.hex</t>
  </si>
  <si>
    <t>0745078.hex</t>
  </si>
  <si>
    <t>0745191.hex</t>
  </si>
  <si>
    <t>AUGUST 9,2007</t>
  </si>
  <si>
    <t>174025</t>
  </si>
  <si>
    <t>065920</t>
  </si>
  <si>
    <t>12:5834</t>
  </si>
  <si>
    <t>125900</t>
  </si>
  <si>
    <t>Aug. 29,2007</t>
  </si>
  <si>
    <t>Sept. 11,2007</t>
  </si>
  <si>
    <t>HUD2007033</t>
  </si>
  <si>
    <t>Gully Mooring</t>
  </si>
  <si>
    <t>07666104.hex</t>
  </si>
  <si>
    <t>07666105.hex</t>
  </si>
  <si>
    <t>033a003.dat</t>
  </si>
  <si>
    <t>033a093.dat</t>
  </si>
  <si>
    <t>125834</t>
  </si>
  <si>
    <t>235600</t>
  </si>
  <si>
    <t>HUD2007045</t>
  </si>
  <si>
    <t>045a008.dat</t>
  </si>
  <si>
    <t>123900</t>
  </si>
  <si>
    <t>045000</t>
  </si>
  <si>
    <t>045a076.dat</t>
  </si>
  <si>
    <t>045a195.hex</t>
  </si>
  <si>
    <t>1239</t>
  </si>
  <si>
    <t>Sept. 28,2007</t>
  </si>
  <si>
    <t>Oct. 11,2007</t>
  </si>
  <si>
    <t>Oct. 18,2007</t>
  </si>
  <si>
    <t>no samples</t>
  </si>
  <si>
    <t>140823</t>
  </si>
  <si>
    <t>07666106.hex</t>
  </si>
  <si>
    <t>Nov. 06,2007</t>
  </si>
  <si>
    <t>nan</t>
  </si>
  <si>
    <t>143600</t>
  </si>
  <si>
    <t>07666107.hex</t>
  </si>
  <si>
    <t>345</t>
  </si>
  <si>
    <t>Modifications to "STN2PLT" sheet for headers made so they could be easily read by Gordana Lazin's R script</t>
  </si>
  <si>
    <r>
      <t xml:space="preserve">The modified sheet was named </t>
    </r>
    <r>
      <rPr>
        <b/>
        <sz val="10"/>
        <rFont val="Arial"/>
        <family val="2"/>
      </rPr>
      <t>BIOLSUMS_FOR_RELOAD</t>
    </r>
  </si>
  <si>
    <r>
      <t>The new header names were taken from the file "</t>
    </r>
    <r>
      <rPr>
        <b/>
        <sz val="10"/>
        <rFont val="Arial"/>
        <family val="2"/>
      </rPr>
      <t>Short_Names_BioChem.xlsx</t>
    </r>
    <r>
      <rPr>
        <sz val="10"/>
        <rFont val="Arial"/>
        <family val="2"/>
      </rPr>
      <t>" found in DataSrvSrc &gt; BIOCHEMInventory</t>
    </r>
  </si>
  <si>
    <r>
      <t xml:space="preserve">The new header names are shown mapped to the originals in the sheet </t>
    </r>
    <r>
      <rPr>
        <b/>
        <sz val="10"/>
        <rFont val="Arial"/>
        <family val="2"/>
      </rPr>
      <t>MAP</t>
    </r>
  </si>
  <si>
    <t>Inna Yashayaeva</t>
  </si>
  <si>
    <r>
      <t xml:space="preserve">This file was created using information from original file </t>
    </r>
    <r>
      <rPr>
        <b/>
        <sz val="10"/>
        <color indexed="8"/>
        <rFont val="Arial"/>
        <family val="2"/>
      </rPr>
      <t>Stn2_chlsum_2007.xls</t>
    </r>
    <r>
      <rPr>
        <sz val="10"/>
        <rFont val="Arial"/>
      </rPr>
      <t xml:space="preserve"> located in \\dcnsbiona01a\BIODataSvcSrc\BIOCHEMInventory\Data_by_Year_and_Cruise\2000-2009\2007\BCD2007666\Files from BIOdatainfo</t>
    </r>
  </si>
  <si>
    <t>sdate</t>
  </si>
  <si>
    <t>stime</t>
  </si>
  <si>
    <t>vessel</t>
  </si>
  <si>
    <t>id</t>
  </si>
  <si>
    <t>depth</t>
  </si>
  <si>
    <t>Chl_a_Holm-Hansen_F</t>
  </si>
  <si>
    <t>Phaeo_Holm-HansenF</t>
  </si>
  <si>
    <t>Chl_int</t>
  </si>
  <si>
    <t>Phaeo_int</t>
  </si>
  <si>
    <t>Chl_int_50m</t>
  </si>
  <si>
    <t>Phaeo_int_50m</t>
  </si>
  <si>
    <t>gmt_doy</t>
  </si>
  <si>
    <t>O2_Electrode</t>
  </si>
  <si>
    <t>o2_ml</t>
  </si>
  <si>
    <t>o2_um</t>
  </si>
  <si>
    <t>Salinity_Sal_PSS</t>
  </si>
  <si>
    <t>NO2NO3_Tech_F</t>
  </si>
  <si>
    <t>SiO4_Tech_F</t>
  </si>
  <si>
    <t>PO4_Tech_F</t>
  </si>
  <si>
    <t>NH3_Tech_F</t>
  </si>
  <si>
    <t>NO2_Tech_F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</si>
</sst>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3" formatCode="0.000"/>
    <numFmt numFmtId="174" formatCode="0.0"/>
    <numFmt numFmtId="175" formatCode="0.000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</font>
    <font>
      <b/>
      <sz val="9"/>
      <name val="Arial"/>
    </font>
    <font>
      <sz val="9"/>
      <name val="Arial"/>
      <family val="2"/>
    </font>
    <font>
      <sz val="9"/>
      <name val="Arial"/>
    </font>
    <font>
      <b/>
      <sz val="9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21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173" fontId="0" fillId="0" borderId="0" xfId="0" applyNumberFormat="1"/>
    <xf numFmtId="15" fontId="0" fillId="0" borderId="0" xfId="0" applyNumberFormat="1"/>
    <xf numFmtId="0" fontId="1" fillId="0" borderId="0" xfId="0" applyFont="1"/>
    <xf numFmtId="15" fontId="2" fillId="0" borderId="0" xfId="0" applyNumberFormat="1" applyFont="1"/>
    <xf numFmtId="0" fontId="2" fillId="0" borderId="0" xfId="0" applyFont="1"/>
    <xf numFmtId="173" fontId="2" fillId="0" borderId="0" xfId="0" applyNumberFormat="1" applyFont="1"/>
    <xf numFmtId="1" fontId="2" fillId="0" borderId="0" xfId="0" applyNumberFormat="1" applyFont="1"/>
    <xf numFmtId="17" fontId="0" fillId="0" borderId="0" xfId="0" applyNumberFormat="1"/>
    <xf numFmtId="17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73" fontId="1" fillId="0" borderId="0" xfId="0" applyNumberFormat="1" applyFont="1"/>
    <xf numFmtId="173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73" fontId="1" fillId="0" borderId="0" xfId="0" applyNumberFormat="1" applyFont="1" applyAlignment="1">
      <alignment horizontal="center"/>
    </xf>
    <xf numFmtId="1" fontId="0" fillId="0" borderId="0" xfId="0" applyNumberFormat="1"/>
    <xf numFmtId="173" fontId="0" fillId="0" borderId="0" xfId="0" applyNumberFormat="1" applyBorder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73" fontId="2" fillId="0" borderId="0" xfId="0" applyNumberFormat="1" applyFont="1" applyAlignment="1"/>
    <xf numFmtId="174" fontId="2" fillId="0" borderId="0" xfId="0" applyNumberFormat="1" applyFont="1" applyAlignment="1">
      <alignment horizontal="center"/>
    </xf>
    <xf numFmtId="173" fontId="1" fillId="0" borderId="0" xfId="0" applyNumberFormat="1" applyFont="1" applyAlignment="1"/>
    <xf numFmtId="15" fontId="2" fillId="0" borderId="0" xfId="0" applyNumberFormat="1" applyFont="1" applyAlignment="1">
      <alignment horizontal="center"/>
    </xf>
    <xf numFmtId="21" fontId="2" fillId="0" borderId="0" xfId="0" applyNumberFormat="1" applyFont="1" applyAlignment="1">
      <alignment horizontal="center"/>
    </xf>
    <xf numFmtId="0" fontId="1" fillId="0" borderId="0" xfId="0" applyFont="1" applyBorder="1"/>
    <xf numFmtId="173" fontId="2" fillId="0" borderId="0" xfId="0" applyNumberFormat="1" applyFont="1" applyBorder="1" applyAlignment="1">
      <alignment horizontal="center"/>
    </xf>
    <xf numFmtId="173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5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1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174" fontId="1" fillId="0" borderId="0" xfId="0" applyNumberFormat="1" applyFont="1" applyAlignment="1">
      <alignment horizontal="center"/>
    </xf>
    <xf numFmtId="17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4" fontId="0" fillId="0" borderId="0" xfId="0" applyNumberFormat="1"/>
    <xf numFmtId="174" fontId="2" fillId="0" borderId="0" xfId="0" applyNumberFormat="1" applyFont="1" applyAlignment="1">
      <alignment horizontal="left"/>
    </xf>
    <xf numFmtId="174" fontId="1" fillId="0" borderId="0" xfId="0" applyNumberFormat="1" applyFont="1" applyAlignment="1">
      <alignment horizontal="center" vertical="top"/>
    </xf>
    <xf numFmtId="2" fontId="2" fillId="0" borderId="0" xfId="0" applyNumberFormat="1" applyFont="1" applyAlignment="1">
      <alignment horizontal="center"/>
    </xf>
    <xf numFmtId="173" fontId="4" fillId="0" borderId="0" xfId="0" applyNumberFormat="1" applyFont="1" applyBorder="1" applyAlignment="1">
      <alignment horizontal="center"/>
    </xf>
    <xf numFmtId="173" fontId="5" fillId="0" borderId="0" xfId="0" applyNumberFormat="1" applyFont="1" applyBorder="1" applyAlignment="1">
      <alignment horizontal="center"/>
    </xf>
    <xf numFmtId="174" fontId="6" fillId="0" borderId="0" xfId="0" applyNumberFormat="1" applyFont="1" applyBorder="1" applyAlignment="1">
      <alignment horizontal="center"/>
    </xf>
    <xf numFmtId="173" fontId="6" fillId="0" borderId="0" xfId="0" applyNumberFormat="1" applyFont="1" applyBorder="1" applyAlignment="1">
      <alignment horizontal="center"/>
    </xf>
    <xf numFmtId="0" fontId="6" fillId="0" borderId="0" xfId="0" applyFont="1" applyBorder="1"/>
    <xf numFmtId="0" fontId="6" fillId="0" borderId="0" xfId="0" applyFont="1"/>
    <xf numFmtId="0" fontId="5" fillId="0" borderId="0" xfId="0" applyFont="1" applyBorder="1" applyAlignment="1">
      <alignment horizontal="center"/>
    </xf>
    <xf numFmtId="174" fontId="1" fillId="0" borderId="0" xfId="0" applyNumberFormat="1" applyFont="1" applyAlignment="1" applyProtection="1">
      <alignment horizontal="center"/>
      <protection locked="0"/>
    </xf>
    <xf numFmtId="173" fontId="1" fillId="0" borderId="0" xfId="0" applyNumberFormat="1" applyFont="1" applyAlignment="1" applyProtection="1">
      <alignment horizontal="center"/>
      <protection locked="0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73" fontId="2" fillId="0" borderId="0" xfId="0" applyNumberFormat="1" applyFont="1" applyAlignment="1" applyProtection="1">
      <alignment horizontal="center"/>
      <protection locked="0"/>
    </xf>
    <xf numFmtId="49" fontId="0" fillId="0" borderId="0" xfId="0" applyNumberFormat="1" applyAlignment="1">
      <alignment horizontal="left"/>
    </xf>
    <xf numFmtId="173" fontId="0" fillId="0" borderId="0" xfId="0" applyNumberFormat="1" applyFill="1" applyBorder="1" applyAlignment="1">
      <alignment horizontal="center"/>
    </xf>
    <xf numFmtId="173" fontId="4" fillId="0" borderId="0" xfId="0" applyNumberFormat="1" applyFont="1" applyAlignment="1">
      <alignment horizontal="center"/>
    </xf>
    <xf numFmtId="175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 applyProtection="1">
      <alignment horizontal="center"/>
      <protection locked="0"/>
    </xf>
    <xf numFmtId="2" fontId="6" fillId="0" borderId="0" xfId="0" applyNumberFormat="1" applyFont="1" applyBorder="1" applyAlignment="1">
      <alignment horizontal="center"/>
    </xf>
    <xf numFmtId="2" fontId="0" fillId="0" borderId="0" xfId="0" applyNumberFormat="1"/>
    <xf numFmtId="2" fontId="1" fillId="0" borderId="0" xfId="0" applyNumberFormat="1" applyFont="1" applyBorder="1" applyAlignment="1">
      <alignment horizontal="center"/>
    </xf>
    <xf numFmtId="2" fontId="2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4" fontId="0" fillId="0" borderId="0" xfId="0" applyNumberFormat="1" applyFill="1" applyBorder="1" applyAlignment="1">
      <alignment horizontal="center"/>
    </xf>
    <xf numFmtId="173" fontId="1" fillId="0" borderId="0" xfId="0" applyNumberFormat="1" applyFont="1" applyAlignment="1">
      <alignment horizontal="center" vertical="top"/>
    </xf>
    <xf numFmtId="173" fontId="2" fillId="0" borderId="0" xfId="0" applyNumberFormat="1" applyFont="1" applyFill="1" applyBorder="1" applyAlignment="1">
      <alignment horizontal="center"/>
    </xf>
    <xf numFmtId="173" fontId="1" fillId="0" borderId="0" xfId="0" applyNumberFormat="1" applyFont="1" applyFill="1" applyBorder="1" applyAlignment="1">
      <alignment horizontal="center"/>
    </xf>
    <xf numFmtId="174" fontId="1" fillId="0" borderId="0" xfId="0" applyNumberFormat="1" applyFont="1" applyFill="1" applyBorder="1" applyAlignment="1">
      <alignment horizontal="center"/>
    </xf>
    <xf numFmtId="175" fontId="2" fillId="0" borderId="0" xfId="0" applyNumberFormat="1" applyFont="1" applyAlignment="1">
      <alignment horizontal="center"/>
    </xf>
    <xf numFmtId="175" fontId="6" fillId="0" borderId="0" xfId="0" applyNumberFormat="1" applyFont="1" applyBorder="1" applyAlignment="1">
      <alignment horizontal="center"/>
    </xf>
    <xf numFmtId="175" fontId="0" fillId="0" borderId="0" xfId="0" quotePrefix="1" applyNumberFormat="1" applyAlignment="1">
      <alignment horizontal="center"/>
    </xf>
    <xf numFmtId="173" fontId="7" fillId="0" borderId="0" xfId="0" applyNumberFormat="1" applyFont="1" applyBorder="1" applyAlignment="1">
      <alignment horizontal="center"/>
    </xf>
    <xf numFmtId="174" fontId="7" fillId="0" borderId="0" xfId="0" applyNumberFormat="1" applyFon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74" fontId="5" fillId="0" borderId="0" xfId="0" applyNumberFormat="1" applyFont="1" applyBorder="1" applyAlignment="1">
      <alignment horizontal="center"/>
    </xf>
    <xf numFmtId="174" fontId="1" fillId="0" borderId="0" xfId="0" applyNumberFormat="1" applyFont="1" applyBorder="1" applyAlignment="1">
      <alignment horizontal="center"/>
    </xf>
    <xf numFmtId="173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/>
    <xf numFmtId="174" fontId="5" fillId="0" borderId="0" xfId="0" applyNumberFormat="1" applyFont="1" applyAlignment="1">
      <alignment horizontal="center"/>
    </xf>
    <xf numFmtId="173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42"/>
  <sheetViews>
    <sheetView zoomScale="75" workbookViewId="0">
      <pane xSplit="1" topLeftCell="B1" activePane="topRight" state="frozen"/>
      <selection pane="topRight" activeCell="AR19" sqref="AR19:AS21"/>
    </sheetView>
  </sheetViews>
  <sheetFormatPr defaultColWidth="9.28515625" defaultRowHeight="12.75" x14ac:dyDescent="0.2"/>
  <cols>
    <col min="1" max="1" width="18.7109375" style="11" customWidth="1"/>
    <col min="2" max="2" width="13.140625" style="11" customWidth="1"/>
    <col min="3" max="3" width="9.7109375" style="11" customWidth="1"/>
    <col min="4" max="4" width="11.42578125" style="5" bestFit="1" customWidth="1"/>
    <col min="5" max="25" width="9.28515625" style="5" customWidth="1"/>
    <col min="26" max="26" width="10.28515625" style="5" customWidth="1"/>
    <col min="27" max="38" width="9.28515625" style="5" customWidth="1"/>
    <col min="39" max="39" width="10.5703125" style="5" bestFit="1" customWidth="1"/>
    <col min="40" max="16384" width="9.28515625" style="5"/>
  </cols>
  <sheetData>
    <row r="2" spans="1:57" s="10" customFormat="1" x14ac:dyDescent="0.2">
      <c r="A2" s="11" t="s">
        <v>7</v>
      </c>
      <c r="B2" s="10" t="s">
        <v>79</v>
      </c>
      <c r="D2" s="10" t="s">
        <v>94</v>
      </c>
      <c r="F2" s="10" t="s">
        <v>95</v>
      </c>
      <c r="H2" s="10" t="s">
        <v>111</v>
      </c>
      <c r="J2" s="10" t="s">
        <v>112</v>
      </c>
      <c r="L2" s="10" t="s">
        <v>113</v>
      </c>
      <c r="N2" s="10" t="s">
        <v>114</v>
      </c>
      <c r="P2" s="10" t="s">
        <v>115</v>
      </c>
      <c r="R2" s="10" t="s">
        <v>123</v>
      </c>
      <c r="T2" s="10" t="s">
        <v>126</v>
      </c>
      <c r="V2" s="10" t="s">
        <v>131</v>
      </c>
      <c r="X2" s="10" t="s">
        <v>132</v>
      </c>
      <c r="Z2" s="10" t="s">
        <v>133</v>
      </c>
      <c r="AB2" s="10" t="s">
        <v>133</v>
      </c>
      <c r="AD2" s="10" t="s">
        <v>139</v>
      </c>
      <c r="AF2" s="10" t="s">
        <v>144</v>
      </c>
      <c r="AH2" s="10" t="s">
        <v>145</v>
      </c>
      <c r="AJ2" s="10" t="s">
        <v>161</v>
      </c>
      <c r="AL2" s="10" t="s">
        <v>162</v>
      </c>
      <c r="AN2" s="10" t="s">
        <v>163</v>
      </c>
      <c r="AP2" s="10" t="s">
        <v>167</v>
      </c>
    </row>
    <row r="3" spans="1:57" x14ac:dyDescent="0.2">
      <c r="A3" s="11" t="s">
        <v>0</v>
      </c>
      <c r="B3" s="5" t="s">
        <v>1</v>
      </c>
      <c r="C3" s="5" t="s">
        <v>2</v>
      </c>
      <c r="D3" s="5" t="s">
        <v>1</v>
      </c>
      <c r="E3" s="5" t="s">
        <v>2</v>
      </c>
      <c r="F3" s="5" t="s">
        <v>1</v>
      </c>
      <c r="G3" s="5" t="s">
        <v>2</v>
      </c>
      <c r="H3" s="5" t="s">
        <v>1</v>
      </c>
      <c r="I3" s="5" t="s">
        <v>2</v>
      </c>
      <c r="J3" s="5" t="s">
        <v>1</v>
      </c>
      <c r="K3" s="5" t="s">
        <v>2</v>
      </c>
      <c r="L3" s="5" t="s">
        <v>1</v>
      </c>
      <c r="M3" s="5" t="s">
        <v>2</v>
      </c>
      <c r="N3" s="5" t="s">
        <v>1</v>
      </c>
      <c r="O3" s="5" t="s">
        <v>2</v>
      </c>
      <c r="P3" s="5" t="s">
        <v>1</v>
      </c>
      <c r="Q3" s="5" t="s">
        <v>2</v>
      </c>
      <c r="R3" s="5" t="s">
        <v>1</v>
      </c>
      <c r="S3" s="5" t="s">
        <v>2</v>
      </c>
      <c r="T3" s="5" t="s">
        <v>1</v>
      </c>
      <c r="U3" s="5" t="s">
        <v>2</v>
      </c>
      <c r="V3" s="5" t="s">
        <v>1</v>
      </c>
      <c r="W3" s="5" t="s">
        <v>2</v>
      </c>
      <c r="X3" s="5" t="s">
        <v>1</v>
      </c>
      <c r="Y3" s="5" t="s">
        <v>2</v>
      </c>
      <c r="Z3" s="5" t="s">
        <v>1</v>
      </c>
      <c r="AA3" s="5" t="s">
        <v>2</v>
      </c>
      <c r="AB3" s="5" t="s">
        <v>1</v>
      </c>
      <c r="AC3" s="5" t="s">
        <v>2</v>
      </c>
      <c r="AD3" s="5" t="s">
        <v>1</v>
      </c>
      <c r="AE3" s="5" t="s">
        <v>2</v>
      </c>
      <c r="AF3" s="5" t="s">
        <v>1</v>
      </c>
      <c r="AG3" s="5" t="s">
        <v>2</v>
      </c>
      <c r="AH3" s="5" t="s">
        <v>1</v>
      </c>
      <c r="AI3" s="5" t="s">
        <v>2</v>
      </c>
      <c r="AJ3" s="5" t="s">
        <v>1</v>
      </c>
      <c r="AK3" s="5" t="s">
        <v>2</v>
      </c>
      <c r="AL3" s="5" t="s">
        <v>1</v>
      </c>
      <c r="AM3" s="5" t="s">
        <v>2</v>
      </c>
      <c r="AN3" s="5" t="s">
        <v>1</v>
      </c>
      <c r="AO3" s="5" t="s">
        <v>2</v>
      </c>
      <c r="AP3" s="5" t="s">
        <v>1</v>
      </c>
      <c r="AQ3" s="5" t="s">
        <v>2</v>
      </c>
      <c r="AR3" s="5" t="s">
        <v>1</v>
      </c>
      <c r="AS3" s="5" t="s">
        <v>2</v>
      </c>
      <c r="AT3" s="5" t="s">
        <v>1</v>
      </c>
      <c r="AU3" s="5" t="s">
        <v>2</v>
      </c>
      <c r="AV3" s="5" t="s">
        <v>1</v>
      </c>
      <c r="AW3" s="5" t="s">
        <v>2</v>
      </c>
      <c r="AX3" s="5" t="s">
        <v>1</v>
      </c>
      <c r="AY3" s="5" t="s">
        <v>2</v>
      </c>
      <c r="AZ3" s="5" t="s">
        <v>1</v>
      </c>
      <c r="BA3" s="5" t="s">
        <v>2</v>
      </c>
      <c r="BB3" s="5" t="s">
        <v>1</v>
      </c>
      <c r="BC3" s="5" t="s">
        <v>2</v>
      </c>
      <c r="BD3" s="5" t="s">
        <v>1</v>
      </c>
      <c r="BE3" s="5" t="s">
        <v>2</v>
      </c>
    </row>
    <row r="4" spans="1:57" x14ac:dyDescent="0.2">
      <c r="A4" s="11">
        <v>1</v>
      </c>
      <c r="B4" s="16">
        <v>0.43645358527131772</v>
      </c>
      <c r="C4" s="13">
        <v>0.23051463972868219</v>
      </c>
      <c r="D4" s="16">
        <v>0.29371819354838707</v>
      </c>
      <c r="E4" s="13">
        <v>0.13119412645161299</v>
      </c>
      <c r="F4" s="16">
        <v>0.38754483870967732</v>
      </c>
      <c r="G4" s="13">
        <v>0.18912188129032276</v>
      </c>
      <c r="H4" s="75">
        <v>2.13</v>
      </c>
      <c r="I4" s="75">
        <v>-5.0000000000000001E-3</v>
      </c>
      <c r="J4" s="16"/>
      <c r="K4" s="13"/>
      <c r="L4" s="16"/>
      <c r="M4" s="13"/>
      <c r="N4" s="16"/>
      <c r="O4" s="13"/>
      <c r="P4" s="16">
        <v>0.55391641791044777</v>
      </c>
      <c r="Q4" s="13">
        <v>8.4138992797639603E-2</v>
      </c>
      <c r="R4" s="16">
        <v>0.23036776119402988</v>
      </c>
      <c r="S4" s="18">
        <v>9.0812214365671634E-2</v>
      </c>
      <c r="T4" s="16">
        <v>0.21464261194029849</v>
      </c>
      <c r="U4" s="13">
        <v>9.5920465255119672E-2</v>
      </c>
      <c r="V4" s="16">
        <v>0.37414299999999995</v>
      </c>
      <c r="W4" s="13">
        <v>9.6416319999999958E-2</v>
      </c>
      <c r="X4" s="16">
        <v>0.27558368253968257</v>
      </c>
      <c r="Y4" s="13">
        <v>4.1933511111111099E-2</v>
      </c>
      <c r="Z4" s="16">
        <v>2.0577865000000002</v>
      </c>
      <c r="AA4" s="13">
        <v>0.6304143999999996</v>
      </c>
      <c r="AB4" s="16">
        <v>1.8775880597014929</v>
      </c>
      <c r="AC4" s="13">
        <v>0.42272554029850706</v>
      </c>
      <c r="AD4" s="16">
        <v>0.54785225000000004</v>
      </c>
      <c r="AE4" s="13">
        <v>0.29136800000000007</v>
      </c>
      <c r="AF4" s="16">
        <v>0.68547156716417912</v>
      </c>
      <c r="AG4" s="13">
        <v>0.22378223283582072</v>
      </c>
      <c r="AH4" s="16">
        <v>0.57221731343283588</v>
      </c>
      <c r="AI4" s="13">
        <v>0.36228508656716402</v>
      </c>
      <c r="AJ4" s="16"/>
      <c r="AK4" s="13"/>
      <c r="AL4" s="47"/>
      <c r="AM4" s="48"/>
      <c r="AN4" s="47"/>
      <c r="AO4" s="48"/>
      <c r="AP4" s="16">
        <v>0.74086320895522406</v>
      </c>
      <c r="AQ4" s="13">
        <v>0.63229559104477584</v>
      </c>
      <c r="AR4" s="16">
        <v>0.23288761904761907</v>
      </c>
      <c r="AS4" s="13">
        <v>0.1436916609523809</v>
      </c>
      <c r="AT4" s="31"/>
      <c r="AU4" s="31"/>
      <c r="AV4" s="31"/>
      <c r="AW4" s="31"/>
      <c r="AX4" s="31"/>
      <c r="AY4" s="31"/>
      <c r="BB4" s="13"/>
      <c r="BC4" s="13"/>
      <c r="BD4" s="9"/>
      <c r="BE4" s="9"/>
    </row>
    <row r="5" spans="1:57" x14ac:dyDescent="0.2">
      <c r="A5" s="11">
        <v>5</v>
      </c>
      <c r="B5" s="16">
        <v>0.4163095736434107</v>
      </c>
      <c r="C5" s="13">
        <v>0.2766444263565892</v>
      </c>
      <c r="D5" s="16">
        <v>0.31411529032258062</v>
      </c>
      <c r="E5" s="13">
        <v>0.13103094967741946</v>
      </c>
      <c r="F5" s="16">
        <v>0.43241845161290327</v>
      </c>
      <c r="G5" s="13">
        <v>0.14930674838709676</v>
      </c>
      <c r="H5" s="75">
        <v>1.7649999999999999</v>
      </c>
      <c r="I5" s="75">
        <v>0.127</v>
      </c>
      <c r="J5" s="16">
        <v>17.714812835820901</v>
      </c>
      <c r="K5" s="13">
        <v>1.6017225559701465</v>
      </c>
      <c r="L5" s="16">
        <v>13.478661940298512</v>
      </c>
      <c r="M5" s="13">
        <v>1.7072478067164156</v>
      </c>
      <c r="N5" s="16">
        <v>1.0729074626865671</v>
      </c>
      <c r="O5" s="18">
        <v>0.31009471044776105</v>
      </c>
      <c r="P5" s="16">
        <v>0.58161223880597013</v>
      </c>
      <c r="Q5" s="13">
        <v>9.324263371514524E-2</v>
      </c>
      <c r="R5" s="16"/>
      <c r="S5" s="13"/>
      <c r="T5" s="16">
        <v>0.23541447761194029</v>
      </c>
      <c r="U5" s="13">
        <v>0.15754556139650583</v>
      </c>
      <c r="V5" s="16">
        <v>0.36078074999999998</v>
      </c>
      <c r="W5" s="13">
        <v>0.14303520000000003</v>
      </c>
      <c r="X5" s="16">
        <v>0.25617638095238093</v>
      </c>
      <c r="Y5" s="13">
        <v>7.0863786666666637E-2</v>
      </c>
      <c r="Z5" s="16">
        <v>1.26941375</v>
      </c>
      <c r="AA5" s="13">
        <v>0.32712679999999972</v>
      </c>
      <c r="AB5" s="16">
        <v>0.60930805970149238</v>
      </c>
      <c r="AC5" s="13">
        <v>0.22572094029850731</v>
      </c>
      <c r="AD5" s="16">
        <v>0.56121449999999995</v>
      </c>
      <c r="AE5" s="13">
        <v>0.26143656000000004</v>
      </c>
      <c r="AF5" s="16">
        <v>0.59546014925373136</v>
      </c>
      <c r="AG5" s="13">
        <v>0.25812505074626846</v>
      </c>
      <c r="AH5" s="16">
        <v>0.53645373134328356</v>
      </c>
      <c r="AI5" s="13">
        <v>0.30220226865671618</v>
      </c>
      <c r="AJ5" s="47">
        <v>0.67854761194029856</v>
      </c>
      <c r="AK5" s="47">
        <v>0.44410248805970132</v>
      </c>
      <c r="AL5" s="47">
        <v>0.36004567164179102</v>
      </c>
      <c r="AM5" s="47">
        <v>0.19664032835820897</v>
      </c>
      <c r="AN5" s="47">
        <v>0.81010276119402991</v>
      </c>
      <c r="AO5" s="47">
        <v>0.49810933880596964</v>
      </c>
      <c r="AP5" s="16">
        <v>0.71316738805970148</v>
      </c>
      <c r="AQ5" s="13">
        <v>0.61360091194029809</v>
      </c>
      <c r="AR5" s="16">
        <v>0.27946514285714286</v>
      </c>
      <c r="AS5" s="13">
        <v>0.1606924571428571</v>
      </c>
      <c r="AT5" s="13"/>
      <c r="AU5" s="13"/>
      <c r="AV5" s="15"/>
      <c r="AW5" s="15"/>
      <c r="AX5" s="15"/>
      <c r="AY5" s="15"/>
      <c r="BB5" s="13"/>
      <c r="BC5" s="13"/>
      <c r="BD5" s="9"/>
      <c r="BE5" s="9"/>
    </row>
    <row r="6" spans="1:57" x14ac:dyDescent="0.2">
      <c r="A6" s="11">
        <v>10</v>
      </c>
      <c r="B6" s="16">
        <v>0.35587753875968997</v>
      </c>
      <c r="C6" s="13">
        <v>0.23313336124031003</v>
      </c>
      <c r="D6" s="16">
        <v>0.33043296774193548</v>
      </c>
      <c r="E6" s="13">
        <v>0.14000567225806454</v>
      </c>
      <c r="F6" s="16">
        <v>0.46505380645161287</v>
      </c>
      <c r="G6" s="13">
        <v>0.17231467354838728</v>
      </c>
      <c r="H6" s="75">
        <v>1.8779999999999999</v>
      </c>
      <c r="I6" s="75">
        <v>0.16900000000000001</v>
      </c>
      <c r="J6" s="16">
        <v>16.559498955223884</v>
      </c>
      <c r="K6" s="13">
        <v>1.7223228425373072</v>
      </c>
      <c r="L6" s="16">
        <v>13.863766567164181</v>
      </c>
      <c r="M6" s="13">
        <v>2.0878924611940293</v>
      </c>
      <c r="N6" s="16">
        <v>1.7524155223880598</v>
      </c>
      <c r="O6" s="18">
        <v>0.25479565373134311</v>
      </c>
      <c r="P6" s="16">
        <v>0.55391641791044766</v>
      </c>
      <c r="Q6" s="13">
        <v>0.10238225461066752</v>
      </c>
      <c r="R6" s="16">
        <v>0.25736398320895526</v>
      </c>
      <c r="S6" s="18">
        <v>0.1045150659514925</v>
      </c>
      <c r="T6" s="16">
        <v>0.27695820895522394</v>
      </c>
      <c r="U6" s="13">
        <v>0.16133882730533369</v>
      </c>
      <c r="V6" s="16">
        <v>0.46767874999999992</v>
      </c>
      <c r="W6" s="13">
        <v>0.30408224000000011</v>
      </c>
      <c r="X6" s="16">
        <v>0.31827974603174602</v>
      </c>
      <c r="Y6" s="13">
        <v>8.2020408888888868E-2</v>
      </c>
      <c r="Z6" s="16">
        <v>0.7349237500000001</v>
      </c>
      <c r="AA6" s="13">
        <v>0.43970079999999995</v>
      </c>
      <c r="AB6" s="16">
        <v>0.62315597014925372</v>
      </c>
      <c r="AC6" s="13">
        <v>0.26754162985074598</v>
      </c>
      <c r="AD6" s="16">
        <v>0.60130125000000001</v>
      </c>
      <c r="AE6" s="13">
        <v>0.25507943999999999</v>
      </c>
      <c r="AF6" s="16">
        <v>0.31157798507462686</v>
      </c>
      <c r="AG6" s="13">
        <v>0.18943941492537308</v>
      </c>
      <c r="AH6" s="16">
        <v>0.6079808955223881</v>
      </c>
      <c r="AI6" s="13">
        <v>0.49425270447761172</v>
      </c>
      <c r="AJ6" s="47">
        <v>0.67162365671641799</v>
      </c>
      <c r="AK6" s="47">
        <v>0.46958264328358185</v>
      </c>
      <c r="AL6" s="47">
        <v>0.36004567164179108</v>
      </c>
      <c r="AM6" s="47">
        <v>0.21519652835820874</v>
      </c>
      <c r="AN6" s="47">
        <v>1.0801370149253731</v>
      </c>
      <c r="AO6" s="47">
        <v>0.55280858507462649</v>
      </c>
      <c r="AP6" s="16">
        <v>0.72009134328358204</v>
      </c>
      <c r="AQ6" s="13">
        <v>0.65306745671641775</v>
      </c>
      <c r="AR6" s="16">
        <v>0.28722806349206353</v>
      </c>
      <c r="AS6" s="13">
        <v>0.15782017650793637</v>
      </c>
      <c r="AT6" s="13"/>
      <c r="AU6" s="13"/>
      <c r="AV6" s="31"/>
      <c r="AW6" s="31"/>
      <c r="AX6" s="31"/>
      <c r="AY6" s="31"/>
      <c r="BB6" s="13"/>
      <c r="BC6" s="13"/>
      <c r="BD6" s="9"/>
      <c r="BE6" s="9"/>
    </row>
    <row r="7" spans="1:57" x14ac:dyDescent="0.2">
      <c r="A7" s="11">
        <v>20</v>
      </c>
      <c r="B7" s="16">
        <v>0.35587753875968986</v>
      </c>
      <c r="C7" s="13">
        <v>0.22447143624031007</v>
      </c>
      <c r="D7" s="16">
        <v>0.33043296774193548</v>
      </c>
      <c r="E7" s="13">
        <v>9.9537832258064562E-2</v>
      </c>
      <c r="F7" s="16">
        <v>0.44873612903225801</v>
      </c>
      <c r="G7" s="13">
        <v>0.15828147096774192</v>
      </c>
      <c r="H7" s="75">
        <v>2.004</v>
      </c>
      <c r="I7" s="75">
        <v>-1.9E-2</v>
      </c>
      <c r="J7" s="16">
        <v>16.366946641791049</v>
      </c>
      <c r="K7" s="13">
        <v>1.4057470902985021</v>
      </c>
      <c r="L7" s="16">
        <v>13.671214253731346</v>
      </c>
      <c r="M7" s="13">
        <v>2.5288372589552237</v>
      </c>
      <c r="N7" s="16">
        <v>2.1994602985074634</v>
      </c>
      <c r="O7" s="18">
        <v>0.47389191641791006</v>
      </c>
      <c r="P7" s="16">
        <v>0.94858186567164182</v>
      </c>
      <c r="Q7" s="13">
        <v>0.21790226124030987</v>
      </c>
      <c r="R7" s="16">
        <v>0.74778716417910451</v>
      </c>
      <c r="S7" s="18">
        <v>0.14893664402985057</v>
      </c>
      <c r="T7" s="16">
        <v>0.4431331343283581</v>
      </c>
      <c r="U7" s="13">
        <v>0.45285108187550627</v>
      </c>
      <c r="V7" s="16"/>
      <c r="W7" s="13"/>
      <c r="X7" s="16">
        <v>0.90863300000000025</v>
      </c>
      <c r="Y7" s="13">
        <v>0.36765343999999961</v>
      </c>
      <c r="Z7" s="16">
        <v>1.5396819484126985</v>
      </c>
      <c r="AA7" s="13">
        <v>0.95955451555555549</v>
      </c>
      <c r="AB7" s="16">
        <v>2.0564059701492541</v>
      </c>
      <c r="AC7" s="13">
        <v>0.53144682985074565</v>
      </c>
      <c r="AD7" s="16">
        <v>1.1625157500000003</v>
      </c>
      <c r="AE7" s="13">
        <v>0.59995319999999985</v>
      </c>
      <c r="AF7" s="16">
        <v>0.40851335820895518</v>
      </c>
      <c r="AG7" s="13">
        <v>0.45434994179104471</v>
      </c>
      <c r="AH7" s="16">
        <v>0.57221731343283588</v>
      </c>
      <c r="AI7" s="13">
        <v>0.45813148656716407</v>
      </c>
      <c r="AJ7" s="47">
        <v>0.87934231343283586</v>
      </c>
      <c r="AK7" s="47">
        <v>0.74432518656716384</v>
      </c>
      <c r="AL7" s="47">
        <v>0.63700388059701485</v>
      </c>
      <c r="AM7" s="47">
        <v>0.45781191940298493</v>
      </c>
      <c r="AN7" s="47">
        <v>0.90011417910447777</v>
      </c>
      <c r="AO7" s="47">
        <v>0.547269420895522</v>
      </c>
      <c r="AP7" s="16">
        <v>0.69239552238805968</v>
      </c>
      <c r="AQ7" s="13">
        <v>0.60653847761194002</v>
      </c>
      <c r="AR7" s="16">
        <v>0.33380558730158738</v>
      </c>
      <c r="AS7" s="13">
        <v>0.14058649269841264</v>
      </c>
      <c r="AT7" s="13"/>
      <c r="AU7" s="13"/>
      <c r="AV7" s="31"/>
      <c r="AW7" s="31"/>
      <c r="AX7" s="31"/>
      <c r="AY7" s="31"/>
      <c r="BB7" s="13"/>
      <c r="BC7" s="13"/>
      <c r="BD7" s="9"/>
      <c r="BE7" s="9"/>
    </row>
    <row r="8" spans="1:57" x14ac:dyDescent="0.2">
      <c r="A8" s="11">
        <v>30</v>
      </c>
      <c r="B8" s="16">
        <v>0.32230418604651156</v>
      </c>
      <c r="C8" s="13">
        <v>0.24072093895348834</v>
      </c>
      <c r="D8" s="16">
        <v>0.31819470967741936</v>
      </c>
      <c r="E8" s="13">
        <v>0.11683457032258068</v>
      </c>
      <c r="F8" s="16">
        <v>0.45689496774193544</v>
      </c>
      <c r="G8" s="13">
        <v>0.17035655225806468</v>
      </c>
      <c r="H8" s="75">
        <v>1.6890000000000001</v>
      </c>
      <c r="I8" s="75">
        <v>9.2999999999999999E-2</v>
      </c>
      <c r="J8" s="16">
        <v>15.596737388059704</v>
      </c>
      <c r="K8" s="13">
        <v>1.1494714813432796</v>
      </c>
      <c r="L8" s="16">
        <v>12.130795746268658</v>
      </c>
      <c r="M8" s="13">
        <v>2.0162860410447743</v>
      </c>
      <c r="N8" s="16">
        <v>2.5928597014925376</v>
      </c>
      <c r="O8" s="18">
        <v>0.58134008358208877</v>
      </c>
      <c r="P8" s="16">
        <v>0.71316738805970148</v>
      </c>
      <c r="Q8" s="13">
        <v>0.1349255644047205</v>
      </c>
      <c r="R8" s="16">
        <v>1.010897462686567</v>
      </c>
      <c r="S8" s="18">
        <v>0.4453192104477609</v>
      </c>
      <c r="T8" s="16">
        <v>0.38774149253731349</v>
      </c>
      <c r="U8" s="13">
        <v>0.35264333822746707</v>
      </c>
      <c r="V8" s="16">
        <v>1.0155310000000002</v>
      </c>
      <c r="W8" s="13">
        <v>0.4619507199999997</v>
      </c>
      <c r="X8" s="16">
        <v>0.45024939682539689</v>
      </c>
      <c r="Y8" s="13">
        <v>0.19358663111111113</v>
      </c>
      <c r="Z8" s="16">
        <v>1.4645755119047623</v>
      </c>
      <c r="AA8" s="13">
        <v>0.7526063733333328</v>
      </c>
      <c r="AB8" s="16">
        <v>0.53314455223880597</v>
      </c>
      <c r="AC8" s="13">
        <v>0.21838154776119381</v>
      </c>
      <c r="AD8" s="16">
        <v>1.13579125</v>
      </c>
      <c r="AE8" s="13">
        <v>0.69319096000000024</v>
      </c>
      <c r="AF8" s="16">
        <v>0.6093080597014926</v>
      </c>
      <c r="AG8" s="13">
        <v>0.61540114029850723</v>
      </c>
      <c r="AH8" s="16">
        <v>0.24926238805970147</v>
      </c>
      <c r="AI8" s="13">
        <v>0.26103311194029843</v>
      </c>
      <c r="AJ8" s="47">
        <v>0.78933089552238811</v>
      </c>
      <c r="AK8" s="47">
        <v>0.50960310447761159</v>
      </c>
      <c r="AL8" s="47">
        <v>0.3461977611940299</v>
      </c>
      <c r="AM8" s="47">
        <v>0.34038163880596994</v>
      </c>
      <c r="AN8" s="47">
        <v>0.17997481343283583</v>
      </c>
      <c r="AO8" s="47">
        <v>0.22036116156716412</v>
      </c>
      <c r="AP8" s="16">
        <v>0.59546014925373125</v>
      </c>
      <c r="AQ8" s="13">
        <v>0.56430235074626856</v>
      </c>
      <c r="AR8" s="16">
        <v>0.27946514285714286</v>
      </c>
      <c r="AS8" s="13">
        <v>0.1411298971428572</v>
      </c>
      <c r="AT8" s="13"/>
      <c r="AU8" s="13"/>
      <c r="AV8" s="31"/>
      <c r="AW8" s="31"/>
      <c r="AX8" s="31"/>
      <c r="AY8" s="31"/>
      <c r="BB8" s="13"/>
      <c r="BC8" s="13"/>
      <c r="BD8" s="9"/>
      <c r="BE8" s="9"/>
    </row>
    <row r="9" spans="1:57" x14ac:dyDescent="0.2">
      <c r="A9" s="11">
        <v>35</v>
      </c>
      <c r="O9" s="15"/>
      <c r="Q9" s="15"/>
      <c r="T9" s="10"/>
      <c r="AV9" s="15"/>
      <c r="AW9" s="15"/>
      <c r="AX9" s="15"/>
      <c r="AY9" s="15"/>
      <c r="BD9" s="9"/>
      <c r="BE9" s="9"/>
    </row>
    <row r="10" spans="1:57" x14ac:dyDescent="0.2">
      <c r="A10" s="11">
        <v>40</v>
      </c>
      <c r="B10" s="16">
        <v>0.36930687984496124</v>
      </c>
      <c r="C10" s="13">
        <v>0.20238017015503867</v>
      </c>
      <c r="D10" s="16">
        <v>0.32227412903225799</v>
      </c>
      <c r="E10" s="13">
        <v>0.10769667096774196</v>
      </c>
      <c r="F10" s="16">
        <v>0.24476516129032261</v>
      </c>
      <c r="G10" s="13">
        <v>0.34707699870967734</v>
      </c>
      <c r="H10" s="18">
        <v>1.3109999999999999</v>
      </c>
      <c r="I10" s="18">
        <v>0.158</v>
      </c>
      <c r="J10" s="16">
        <v>8.3302733955223864</v>
      </c>
      <c r="K10" s="13">
        <v>1.9550224742537301</v>
      </c>
      <c r="L10" s="16">
        <v>10.743717089552238</v>
      </c>
      <c r="M10" s="13">
        <v>1.9413083649253724</v>
      </c>
      <c r="N10" s="16">
        <v>1.5199522388059701</v>
      </c>
      <c r="O10" s="18">
        <v>0.7167877731343284</v>
      </c>
      <c r="P10" s="16">
        <v>0.16017758395522386</v>
      </c>
      <c r="Q10" s="13">
        <v>0.1463904472058313</v>
      </c>
      <c r="R10" s="16">
        <v>0.4431331343283581</v>
      </c>
      <c r="S10" s="18">
        <v>0.22008472238805946</v>
      </c>
      <c r="T10" s="16">
        <v>0.48280835820895529</v>
      </c>
      <c r="U10" s="13">
        <v>0.46186132037486965</v>
      </c>
      <c r="V10" s="16">
        <v>0.13585111111111109</v>
      </c>
      <c r="W10" s="13">
        <v>0.16104007111111118</v>
      </c>
      <c r="X10" s="16"/>
      <c r="Y10" s="13"/>
      <c r="Z10" s="16">
        <v>1.4270222936507937</v>
      </c>
      <c r="AA10" s="13">
        <v>0.55533566222222241</v>
      </c>
      <c r="AB10" s="16">
        <v>0.32542589552238799</v>
      </c>
      <c r="AC10" s="13">
        <v>0.12920100447761187</v>
      </c>
      <c r="AD10" s="16">
        <v>0.38814603174603179</v>
      </c>
      <c r="AE10" s="13">
        <v>0.25029304888888892</v>
      </c>
      <c r="AF10" s="16">
        <v>0.22156656716417913</v>
      </c>
      <c r="AG10" s="13">
        <v>0.33511943283582091</v>
      </c>
      <c r="AH10" s="16">
        <v>0.22849052238805972</v>
      </c>
      <c r="AI10" s="13">
        <v>0.27252687761194022</v>
      </c>
      <c r="AJ10" s="47">
        <v>0.40158940298507462</v>
      </c>
      <c r="AK10" s="47">
        <v>0.27571189701492527</v>
      </c>
      <c r="AL10" s="47">
        <v>0.10798488805970148</v>
      </c>
      <c r="AM10" s="47">
        <v>0.1476513369402985</v>
      </c>
      <c r="AN10" s="47">
        <v>0.11878337686567164</v>
      </c>
      <c r="AO10" s="47">
        <v>0.18026277313432837</v>
      </c>
      <c r="AP10" s="16">
        <v>0.36004567164179102</v>
      </c>
      <c r="AQ10" s="13">
        <v>0.40075852835820885</v>
      </c>
      <c r="AR10" s="16">
        <v>0.28722806349206348</v>
      </c>
      <c r="AS10" s="13">
        <v>0.16271081650793653</v>
      </c>
      <c r="AT10" s="13"/>
      <c r="AU10" s="13"/>
      <c r="AV10" s="31"/>
      <c r="AW10" s="31"/>
      <c r="AX10" s="31"/>
      <c r="AY10" s="31"/>
      <c r="BB10" s="13"/>
      <c r="BC10" s="13"/>
      <c r="BD10" s="9"/>
      <c r="BE10" s="9"/>
    </row>
    <row r="11" spans="1:57" x14ac:dyDescent="0.2">
      <c r="A11" s="11">
        <v>50</v>
      </c>
      <c r="B11" s="16">
        <v>0.34916286821705428</v>
      </c>
      <c r="C11" s="13">
        <v>0.23984803178294561</v>
      </c>
      <c r="D11" s="16">
        <v>0.31819470967741936</v>
      </c>
      <c r="E11" s="13">
        <v>0.11683457032258068</v>
      </c>
      <c r="F11" s="16">
        <v>0.28555935483870964</v>
      </c>
      <c r="G11" s="13">
        <v>0.15958688516129044</v>
      </c>
      <c r="H11" s="18">
        <v>0.30199999999999999</v>
      </c>
      <c r="I11" s="18">
        <v>0.16400000000000001</v>
      </c>
      <c r="J11" s="16">
        <v>2.7895594029850752</v>
      </c>
      <c r="K11" s="13">
        <v>0.92818416716417862</v>
      </c>
      <c r="L11" s="16">
        <v>11.911512425373134</v>
      </c>
      <c r="M11" s="13">
        <v>1.6152173208955181</v>
      </c>
      <c r="N11" s="16">
        <v>1.5378340298507467</v>
      </c>
      <c r="O11" s="18">
        <v>1.2151792716417908</v>
      </c>
      <c r="P11" s="16">
        <v>0.12238287313432834</v>
      </c>
      <c r="Q11" s="13">
        <v>0.20108552874291333</v>
      </c>
      <c r="R11" s="16">
        <v>0.33234985074626866</v>
      </c>
      <c r="S11" s="18">
        <v>0.23770234179104471</v>
      </c>
      <c r="T11" s="16">
        <v>0.13138161380597016</v>
      </c>
      <c r="U11" s="13">
        <v>0.19697527389867522</v>
      </c>
      <c r="V11" s="16">
        <v>9.3037384126984146E-2</v>
      </c>
      <c r="W11" s="13">
        <v>0.16237808355555555</v>
      </c>
      <c r="X11" s="16">
        <v>6.5673447619047642E-2</v>
      </c>
      <c r="Y11" s="13">
        <v>9.0396885333333302E-2</v>
      </c>
      <c r="Z11" s="16">
        <v>0.17078425396825397</v>
      </c>
      <c r="AA11" s="13">
        <v>0.15550023111111111</v>
      </c>
      <c r="AB11" s="16">
        <v>1.466306865671642</v>
      </c>
      <c r="AC11" s="13">
        <v>0.37873633432835774</v>
      </c>
      <c r="AD11" s="16">
        <v>0.1785471746031746</v>
      </c>
      <c r="AE11" s="13">
        <v>0.14295864888888893</v>
      </c>
      <c r="AF11" s="16">
        <v>7.7389169776119413E-2</v>
      </c>
      <c r="AG11" s="13">
        <v>0.12519048022388057</v>
      </c>
      <c r="AH11" s="16">
        <v>0.20079470149253731</v>
      </c>
      <c r="AI11" s="13">
        <v>0.1796073985074626</v>
      </c>
      <c r="AJ11" s="47">
        <v>0.17637531716417915</v>
      </c>
      <c r="AK11" s="47">
        <v>0.1299058203358209</v>
      </c>
      <c r="AL11" s="47">
        <v>0.11158438432835821</v>
      </c>
      <c r="AM11" s="47">
        <v>0.1247585406716418</v>
      </c>
      <c r="AN11" s="47">
        <v>8.0336652985074614E-2</v>
      </c>
      <c r="AO11" s="47">
        <v>0.1388801630149254</v>
      </c>
      <c r="AP11" s="16">
        <v>6.8390429104477624E-2</v>
      </c>
      <c r="AQ11" s="13">
        <v>0.14142420839552236</v>
      </c>
      <c r="AR11" s="16">
        <v>0.26393930158730161</v>
      </c>
      <c r="AS11" s="13">
        <v>0.15176509841269842</v>
      </c>
      <c r="AT11" s="13"/>
      <c r="AU11" s="13"/>
      <c r="AV11" s="31"/>
      <c r="AW11" s="31"/>
      <c r="AX11" s="31"/>
      <c r="AY11" s="31"/>
      <c r="BB11" s="13"/>
      <c r="BC11" s="13"/>
      <c r="BD11" s="9"/>
      <c r="BE11" s="9"/>
    </row>
    <row r="12" spans="1:57" x14ac:dyDescent="0.2">
      <c r="A12" s="11">
        <v>60</v>
      </c>
      <c r="J12" s="16">
        <v>2.0027605970149258</v>
      </c>
      <c r="K12" s="13">
        <v>0.90088463283582065</v>
      </c>
      <c r="L12" s="16">
        <v>10.665864067164179</v>
      </c>
      <c r="M12" s="13">
        <v>1.3028403861940294</v>
      </c>
      <c r="N12" s="16">
        <v>0.96561671641791047</v>
      </c>
      <c r="O12" s="18">
        <v>1.0247825194029849</v>
      </c>
      <c r="P12" s="47"/>
      <c r="Q12" s="48"/>
      <c r="R12" s="16">
        <v>9.7186399253731376E-2</v>
      </c>
      <c r="S12" s="18">
        <v>8.8980470708955192E-2</v>
      </c>
      <c r="T12" s="68"/>
      <c r="U12" s="66"/>
      <c r="AD12" s="47"/>
      <c r="AE12" s="47"/>
      <c r="AF12" s="47"/>
      <c r="AG12" s="47"/>
      <c r="AJ12" s="47">
        <v>8.9987406716417917E-2</v>
      </c>
      <c r="AK12" s="47">
        <v>8.3652293283582049E-2</v>
      </c>
      <c r="AL12" s="47">
        <v>6.8651321641791052E-2</v>
      </c>
      <c r="AM12" s="47">
        <v>9.7718583358208919E-2</v>
      </c>
      <c r="AN12" s="47">
        <v>4.3819992537313425E-2</v>
      </c>
      <c r="AO12" s="47">
        <v>9.1233224462686557E-2</v>
      </c>
      <c r="AP12" s="31"/>
      <c r="AQ12" s="31"/>
      <c r="AU12" s="13"/>
      <c r="AV12" s="31"/>
      <c r="AW12" s="31"/>
      <c r="AX12" s="31"/>
      <c r="AY12" s="31"/>
      <c r="BD12" s="10"/>
      <c r="BE12" s="10"/>
    </row>
    <row r="13" spans="1:57" x14ac:dyDescent="0.2">
      <c r="A13" s="11">
        <v>70</v>
      </c>
      <c r="O13" s="15"/>
      <c r="Q13" s="15"/>
      <c r="T13" s="10"/>
      <c r="AV13" s="15"/>
      <c r="AW13" s="15"/>
      <c r="AX13" s="15"/>
      <c r="AY13" s="15"/>
      <c r="BD13" s="10"/>
      <c r="BE13" s="10"/>
    </row>
    <row r="14" spans="1:57" x14ac:dyDescent="0.2">
      <c r="A14" s="11">
        <v>75</v>
      </c>
      <c r="B14" s="16">
        <v>4.8658949612403107E-2</v>
      </c>
      <c r="C14" s="13">
        <v>0.15655081288759692</v>
      </c>
      <c r="D14" s="16">
        <v>0.12334451612903224</v>
      </c>
      <c r="E14" s="13">
        <v>0.12200828387096772</v>
      </c>
      <c r="F14" s="16">
        <v>0.22844748387096775</v>
      </c>
      <c r="G14" s="13">
        <v>0.15093851612903225</v>
      </c>
      <c r="H14" s="75">
        <v>0.184</v>
      </c>
      <c r="I14" s="75">
        <v>0.12</v>
      </c>
      <c r="J14" s="16"/>
      <c r="K14" s="13"/>
      <c r="L14" s="16"/>
      <c r="M14" s="13"/>
      <c r="N14" s="47"/>
      <c r="O14" s="48"/>
      <c r="P14" s="16">
        <v>6.1191436567164179E-2</v>
      </c>
      <c r="Q14" s="13">
        <v>0.14340756589725795</v>
      </c>
      <c r="R14" s="16"/>
      <c r="S14" s="13"/>
      <c r="T14" s="16">
        <v>4.8953149253731364E-2</v>
      </c>
      <c r="U14" s="13">
        <v>0.10302896933168458</v>
      </c>
      <c r="V14" s="16">
        <v>2.8732133333333337E-2</v>
      </c>
      <c r="W14" s="13">
        <v>0.10992456533333336</v>
      </c>
      <c r="X14" s="16">
        <v>2.8732133333333344E-2</v>
      </c>
      <c r="Y14" s="13">
        <v>0.13555464533333331</v>
      </c>
      <c r="Z14" s="16">
        <v>3.4204920634920651E-2</v>
      </c>
      <c r="AA14" s="13">
        <v>0.11475224177777776</v>
      </c>
      <c r="AB14" s="16">
        <v>3.0595718283582089E-2</v>
      </c>
      <c r="AC14" s="13">
        <v>6.8282444216417909E-2</v>
      </c>
      <c r="AD14" s="16">
        <v>3.9677707936507933E-2</v>
      </c>
      <c r="AE14" s="13">
        <v>0.15375335822222225</v>
      </c>
      <c r="AF14" s="16">
        <v>1.0954998134328355E-2</v>
      </c>
      <c r="AG14" s="13">
        <v>5.4614317365671634E-2</v>
      </c>
      <c r="AH14" s="16">
        <v>5.2192695895522383E-2</v>
      </c>
      <c r="AI14" s="13">
        <v>9.2507054104477626E-2</v>
      </c>
      <c r="AJ14" s="16"/>
      <c r="AK14" s="13"/>
      <c r="AL14" s="47"/>
      <c r="AM14" s="48"/>
      <c r="AN14" s="47"/>
      <c r="AO14" s="48"/>
      <c r="AP14" s="16">
        <v>4.6793451492537302E-2</v>
      </c>
      <c r="AQ14" s="13">
        <v>0.13166957350746267</v>
      </c>
      <c r="AR14" s="16">
        <v>5.199147936507937E-2</v>
      </c>
      <c r="AS14" s="13">
        <v>0.13419274463492062</v>
      </c>
      <c r="AT14" s="13"/>
      <c r="AV14" s="18"/>
      <c r="AW14" s="15"/>
      <c r="AX14" s="15"/>
      <c r="AY14" s="15"/>
      <c r="BB14" s="13"/>
      <c r="BC14" s="13"/>
      <c r="BD14" s="9"/>
      <c r="BE14" s="9"/>
    </row>
    <row r="15" spans="1:57" x14ac:dyDescent="0.2">
      <c r="A15" s="11">
        <v>80</v>
      </c>
      <c r="H15" s="15"/>
      <c r="I15" s="15"/>
      <c r="J15" s="16">
        <v>0.34619776119402978</v>
      </c>
      <c r="K15" s="13">
        <v>0.3694279268656715</v>
      </c>
      <c r="L15" s="16">
        <v>3.9705041417910447</v>
      </c>
      <c r="M15" s="13">
        <v>0.91275016529850661</v>
      </c>
      <c r="N15" s="16">
        <v>0.92985313432835826</v>
      </c>
      <c r="O15" s="18">
        <v>1.0128827223880597</v>
      </c>
      <c r="P15" s="47"/>
      <c r="Q15" s="48"/>
      <c r="R15" s="16">
        <v>4.3089659328358218E-2</v>
      </c>
      <c r="S15" s="18">
        <v>9.0956259638059672E-2</v>
      </c>
      <c r="T15" s="68"/>
      <c r="U15" s="66"/>
      <c r="X15" s="16"/>
      <c r="Y15" s="13"/>
      <c r="Z15" s="16"/>
      <c r="AA15" s="13"/>
      <c r="AD15" s="47"/>
      <c r="AE15" s="47"/>
      <c r="AF15" s="47"/>
      <c r="AG15" s="47"/>
      <c r="AH15" s="15"/>
      <c r="AI15" s="15"/>
      <c r="AJ15" s="47">
        <v>4.7471658582089557E-2</v>
      </c>
      <c r="AK15" s="47">
        <v>8.5624265417910406E-2</v>
      </c>
      <c r="AL15" s="47">
        <v>4.6741325373134336E-2</v>
      </c>
      <c r="AM15" s="47">
        <v>8.244001262686565E-2</v>
      </c>
      <c r="AN15" s="47">
        <v>4.6741325373134329E-2</v>
      </c>
      <c r="AO15" s="47">
        <v>0.12745775162686565</v>
      </c>
      <c r="AP15" s="31"/>
      <c r="AQ15" s="31"/>
      <c r="AT15" s="13"/>
      <c r="AU15" s="13"/>
      <c r="AV15" s="31"/>
      <c r="AW15" s="31"/>
      <c r="AX15" s="31"/>
      <c r="AY15" s="31"/>
      <c r="BB15" s="10"/>
      <c r="BC15" s="10"/>
      <c r="BD15" s="10"/>
      <c r="BE15" s="10"/>
    </row>
    <row r="16" spans="1:57" x14ac:dyDescent="0.2">
      <c r="A16" s="11">
        <v>100</v>
      </c>
      <c r="B16" s="16">
        <v>2.9967490310077519E-2</v>
      </c>
      <c r="C16" s="13">
        <v>0.13302325968992249</v>
      </c>
      <c r="D16" s="16">
        <v>6.9381290322580641E-2</v>
      </c>
      <c r="E16" s="13">
        <v>9.631150967741936E-2</v>
      </c>
      <c r="F16" s="16">
        <v>0.15093851612903228</v>
      </c>
      <c r="G16" s="13">
        <v>0.15762876387096772</v>
      </c>
      <c r="H16" s="18">
        <v>0.23699999999999999</v>
      </c>
      <c r="I16" s="18">
        <v>0.14799999999999999</v>
      </c>
      <c r="J16" s="16">
        <v>0.45698104477611945</v>
      </c>
      <c r="K16" s="13">
        <v>0.35181030746268643</v>
      </c>
      <c r="L16" s="16">
        <v>0.9347339552238807</v>
      </c>
      <c r="M16" s="13">
        <v>0.4018172425373131</v>
      </c>
      <c r="N16" s="16">
        <v>0.55391641791044777</v>
      </c>
      <c r="O16" s="18">
        <v>1.1286118029850745</v>
      </c>
      <c r="P16" s="16">
        <v>2.6996222014925374E-2</v>
      </c>
      <c r="Q16" s="13">
        <v>0.14685846519148443</v>
      </c>
      <c r="R16" s="16">
        <v>3.3595327611940298E-2</v>
      </c>
      <c r="S16" s="18">
        <v>8.0135280768656697E-2</v>
      </c>
      <c r="T16" s="16">
        <v>2.1596977611940297E-2</v>
      </c>
      <c r="U16" s="13">
        <v>0.1166794268186683</v>
      </c>
      <c r="V16" s="16">
        <v>2.4627542857142859E-2</v>
      </c>
      <c r="W16" s="13">
        <v>0.14645760000000002</v>
      </c>
      <c r="X16" s="16">
        <v>3.0100330158730152E-2</v>
      </c>
      <c r="Y16" s="13">
        <v>0.10685980444444448</v>
      </c>
      <c r="Z16" s="16">
        <v>1.9154755555555562E-2</v>
      </c>
      <c r="AA16" s="13">
        <v>0.11429117155555554</v>
      </c>
      <c r="AB16" s="16">
        <v>2.5196473880597016E-2</v>
      </c>
      <c r="AC16" s="13">
        <v>8.574000111940297E-2</v>
      </c>
      <c r="AD16" s="16">
        <v>2.7363936507936511E-2</v>
      </c>
      <c r="AE16" s="13">
        <v>0.10444596622222223</v>
      </c>
      <c r="AF16" s="16">
        <v>1.971899664179104E-2</v>
      </c>
      <c r="AG16" s="13">
        <v>7.4231067358208946E-2</v>
      </c>
      <c r="AH16" s="16">
        <v>3.0595718283582089E-2</v>
      </c>
      <c r="AI16" s="13">
        <v>6.345911921641792E-2</v>
      </c>
      <c r="AJ16" s="47">
        <v>3.94379932835821E-2</v>
      </c>
      <c r="AK16" s="47">
        <v>7.0170414716417884E-2</v>
      </c>
      <c r="AL16" s="47">
        <v>3.3595327611940298E-2</v>
      </c>
      <c r="AM16" s="47">
        <v>9.1671424388059697E-2</v>
      </c>
      <c r="AN16" s="47">
        <v>2.3370662686567161E-2</v>
      </c>
      <c r="AO16" s="47">
        <v>8.0365866313432816E-2</v>
      </c>
      <c r="AP16" s="16">
        <v>1.9797229477611943E-2</v>
      </c>
      <c r="AQ16" s="13">
        <v>0.10802088302238806</v>
      </c>
      <c r="AR16" s="16">
        <v>4.2414101587301585E-2</v>
      </c>
      <c r="AS16" s="13">
        <v>0.10584370641269839</v>
      </c>
      <c r="AT16" s="13"/>
      <c r="AU16" s="13"/>
      <c r="AV16" s="31"/>
      <c r="AW16" s="31"/>
      <c r="AX16" s="31"/>
      <c r="AY16" s="31"/>
      <c r="BB16" s="13"/>
      <c r="BC16" s="13"/>
      <c r="BD16" s="9"/>
      <c r="BE16" s="9"/>
    </row>
    <row r="17" spans="1:57" x14ac:dyDescent="0.2">
      <c r="A17" s="11">
        <v>140</v>
      </c>
      <c r="B17" s="16">
        <v>2.8347625968992249E-2</v>
      </c>
      <c r="C17" s="13">
        <v>7.0909561531007748E-2</v>
      </c>
      <c r="D17" s="16">
        <v>2.955129032258064E-2</v>
      </c>
      <c r="E17" s="13">
        <v>7.4006709677419374E-2</v>
      </c>
      <c r="F17" s="16">
        <v>4.7539032258064523E-2</v>
      </c>
      <c r="G17" s="13">
        <v>9.4255767741935476E-2</v>
      </c>
      <c r="H17" s="75">
        <v>0.16300000000000001</v>
      </c>
      <c r="I17" s="75">
        <v>0.14000000000000001</v>
      </c>
      <c r="J17" s="16">
        <v>0.40158940298507462</v>
      </c>
      <c r="K17" s="13">
        <v>0.44233776716417894</v>
      </c>
      <c r="N17" s="16">
        <v>0.20079470149253728</v>
      </c>
      <c r="O17" s="18">
        <v>0.82043898358208955</v>
      </c>
      <c r="P17" s="16">
        <v>2.8795970149253759E-2</v>
      </c>
      <c r="Q17" s="13">
        <v>0.23818599205715607</v>
      </c>
      <c r="R17" s="16"/>
      <c r="S17" s="13"/>
      <c r="T17" s="16">
        <v>1.8988663432835826E-2</v>
      </c>
      <c r="U17" s="13">
        <v>6.8107904958347787E-2</v>
      </c>
      <c r="V17" s="16"/>
      <c r="W17" s="13"/>
      <c r="X17" s="16">
        <v>1.3681968253968255E-2</v>
      </c>
      <c r="Y17" s="13">
        <v>7.8707399111111132E-2</v>
      </c>
      <c r="Z17" s="16">
        <v>1.9154755555555555E-2</v>
      </c>
      <c r="AA17" s="13">
        <v>9.207843555555556E-2</v>
      </c>
      <c r="AB17" s="16">
        <v>1.9797229477611939E-2</v>
      </c>
      <c r="AC17" s="13">
        <v>6.9434283022388063E-2</v>
      </c>
      <c r="AD17" s="16">
        <v>1.6418361904761911E-2</v>
      </c>
      <c r="AE17" s="13">
        <v>6.5743189333333313E-2</v>
      </c>
      <c r="AF17" s="16">
        <v>8.763998507462685E-3</v>
      </c>
      <c r="AG17" s="13">
        <v>4.3104265992537305E-2</v>
      </c>
      <c r="AH17" s="16">
        <v>1.5336997388059694E-2</v>
      </c>
      <c r="AI17" s="13">
        <v>4.4360439111940306E-2</v>
      </c>
      <c r="AJ17" s="47">
        <v>2.0449329850746271E-2</v>
      </c>
      <c r="AK17" s="47">
        <v>4.2184046149253723E-2</v>
      </c>
      <c r="AL17" s="57"/>
      <c r="AM17" s="48"/>
      <c r="AN17" s="47">
        <v>1.3145997761194033E-2</v>
      </c>
      <c r="AO17" s="47">
        <v>5.7316550238805955E-2</v>
      </c>
      <c r="AP17" s="16">
        <v>8.9987406716417924E-3</v>
      </c>
      <c r="AQ17" s="13">
        <v>0.15981763432835816</v>
      </c>
      <c r="AR17" s="16">
        <v>5.7464266666666673E-2</v>
      </c>
      <c r="AS17" s="13">
        <v>9.5965325333333323E-2</v>
      </c>
      <c r="AT17" s="33"/>
      <c r="AU17" s="13"/>
      <c r="AV17" s="18"/>
      <c r="AW17" s="15"/>
      <c r="AX17" s="18"/>
      <c r="AY17" s="15"/>
      <c r="BB17" s="13"/>
      <c r="BC17" s="13"/>
      <c r="BD17" s="9"/>
      <c r="BE17" s="9"/>
    </row>
    <row r="18" spans="1:57" x14ac:dyDescent="0.2">
      <c r="T18"/>
      <c r="AH18" s="18"/>
      <c r="AI18" s="18"/>
      <c r="AL18" s="13"/>
      <c r="AN18"/>
      <c r="AO18" s="20"/>
    </row>
    <row r="19" spans="1:57" x14ac:dyDescent="0.2">
      <c r="A19" s="11" t="s">
        <v>116</v>
      </c>
      <c r="B19" s="13">
        <f t="shared" ref="B19:G19" si="0">((B4*3)+(B5*4.5)+(B6*7.5)+(B7*10)+(B8*10)+(B10*10)+(B11*17.5)+(B14*25)+(B16*32.5)+(B17*20))</f>
        <v>25.194441312984498</v>
      </c>
      <c r="C19" s="13">
        <f t="shared" si="0"/>
        <v>24.213227549515505</v>
      </c>
      <c r="D19" s="5">
        <f t="shared" si="0"/>
        <v>25.979876774193546</v>
      </c>
      <c r="E19" s="5">
        <f t="shared" si="0"/>
        <v>14.979025265806454</v>
      </c>
      <c r="F19" s="5">
        <f t="shared" si="0"/>
        <v>34.665141903225802</v>
      </c>
      <c r="G19" s="5">
        <f t="shared" si="0"/>
        <v>22.863039856774197</v>
      </c>
      <c r="H19" s="5">
        <f>((H4*3)+(H5*4.5)+(H6*7.5)+(H7*10)+(H8*15)+(H11*22.5)+(H14*25)+(H16*32.5)+(H17*20))</f>
        <v>96.149999999999991</v>
      </c>
      <c r="I19" s="5">
        <f>((I4*3)+(I5*4.5)+(I6*7.5)+(I7*10)+(I8*15)+(I11*22.5)+(I14*25)+(I16*32.5)+(I17*20))</f>
        <v>17.329000000000001</v>
      </c>
      <c r="J19" s="5">
        <f>((J5*7.5)+(J6*7.5)+(J7*10)+(J8*10)+(J10*10)+(J11*10)+(J12*15)+(J15*20)+(J16*30)+(J17*20))</f>
        <v>746.59909029850758</v>
      </c>
      <c r="K19" s="5">
        <f>((K5*7.5)+(K6*7.5)+(K7*10)+(K8*10)+(K10*10)+(K11*10)+(K12*15)+(K15*20)+(K16*30)+(K17*20))</f>
        <v>119.61748521641772</v>
      </c>
      <c r="L19" s="5">
        <f>((L5*7.5)+(L6*7.5)+(L7*10)+(L8*10)+(L10*10)+(L11*10)+(L12*15)+(L15*20)+(L16*50))</f>
        <v>975.77535055970145</v>
      </c>
      <c r="M19" s="5">
        <f>((M5*7.5)+(M6*7.5)+(M7*10)+(M8*10)+(M10*10)+(M11*10)+(M12*15)+(M15*20)+(M16*50))</f>
        <v>167.36851309328344</v>
      </c>
      <c r="N19" s="5">
        <f>((N5*7.5)+(N6*7.5)+(N7*10)+(N8*10)+(N10*10)+(N11*10)+(N12*15)+(N15*20)+(N16*30)+(N17*20))</f>
        <v>153.40568507462689</v>
      </c>
      <c r="O19" s="5">
        <f>((O5*7.5)+(O6*7.5)+(O7*10)+(O8*10)+(O10*10)+(O11*10)+(O12*15)+(O15*20)+(O16*30)+(O17*20))</f>
        <v>120.00519417910446</v>
      </c>
      <c r="P19" s="5">
        <f>((P4*3)+(P5*4.5)+(P6*7.5)+(P7*10)+(P8*15)+(P11*22.5)+(P14*25)+(P16*32.5)+(P17*20))</f>
        <v>34.353404118470145</v>
      </c>
      <c r="Q19" s="5">
        <f>((Q4*3)+(Q5*4.5)+(Q6*7.5)+(Q7*10)+(Q8*15)+(Q11*22.5)+(Q14*25)+(Q16*32.5)+(Q17*20))</f>
        <v>23.289015322178351</v>
      </c>
      <c r="R19" s="5">
        <f>((R4*5.5)+(R6*9.5)+(R7*10)+(R8*10)+(R10*10)+(R11*10)+(R12*15)+(R15*20)+(R16*50))</f>
        <v>33.053012202425371</v>
      </c>
      <c r="S19" s="5">
        <f>((S4*5.5)+(S6*9.5)+(S7*10)+(S8*10)+(S10*10)+(S11*10)+(S12*15)+(S15*20)+(S16*50))</f>
        <v>19.173385783945886</v>
      </c>
      <c r="T19" s="5">
        <f>((T4*3)+(T5*4.5)+(T6*7.5)+(T7*10)+(T8*15)+(T11*22.5)+(T14*25)+(T16*32.5)+(T17*20))</f>
        <v>19.289523366604481</v>
      </c>
      <c r="U19" s="5">
        <f>((U4*3)+(U5*4.5)+(U6*7.5)+(U7*10)+(U8*15)+(U11*22.5)+(U14*25)+(U16*32.5)+(U17*20))</f>
        <v>24.18682588579269</v>
      </c>
      <c r="V19" s="5">
        <f>((V4*3)+(V5*4.5)+(V6*12.5)+(V8*15)+(V10*10)+(V11*17.5)+(V14*25)+(V16*60))</f>
        <v>29.00751298809524</v>
      </c>
      <c r="W19" s="5">
        <f>((W4*3)+(W5*4.5)+(W6*12.5)+(W8*15)+(W10*10)+(W11*17.5)+(W14*25)+(W16*60))</f>
        <v>27.650783466666667</v>
      </c>
      <c r="X19" s="5">
        <f>((X4*3)+(X5*4.5)+(X6*7.5)+(X7*10)+(X8*15)+(X11*22.5)+(X14*25)+(X16*32.5)+(X17*20))</f>
        <v>23.654569809523814</v>
      </c>
      <c r="Y19" s="5">
        <f>((Y4*3)+(Y5*4.5)+(Y6*7.5)+(Y7*10)+(Y8*15)+(Y11*22.5)+(Y14*25)+(Y16*32.5)+(Y17*20))</f>
        <v>18.110062186666664</v>
      </c>
      <c r="Z19" s="5">
        <f>((Z4*3)+(Z5*4.5)+(Z6*7.5)+(Z7*10)+(Z8*10)+(Z10*10)+(Z11*17.5)+(Z14*25)+(Z16*32.5)+(Z17*20))</f>
        <v>66.559919166666688</v>
      </c>
      <c r="AA19" s="5">
        <f>((AA4*3)+(AA5*4.5)+(AA6*7.5)+(AA7*10)+(AA8*10)+(AA10*10)+(AA11*17.5)+(AA14*25)+(AA16*32.5)+(AA17*20))</f>
        <v>40.482127186666659</v>
      </c>
      <c r="AB19" s="5">
        <f>((AB4*3)+(AB5*4.5)+(AB6*7.5)+(AB7*10)+(AB8*10)+(AB10*10)+(AB11*17.5)+(AB14*25)+(AB16*32.5)+(AB17*20))</f>
        <v>69.838177500000015</v>
      </c>
      <c r="AC19" s="5">
        <f>((AC4*3)+(AC5*4.5)+(AC6*7.5)+(AC7*10)+(AC8*10)+(AC10*10)+(AC11*17.5)+(AC14*25)+(AC16*32.5)+(AC17*20))</f>
        <v>25.59095954999998</v>
      </c>
      <c r="AD19" s="5">
        <f t="shared" ref="AD19:AI19" si="1">((AD4*3)+(AD5*4.5)+(AD6*7.5)+(AD7*10)+(AD8*10)+(AD10*10)+(AD11*17.5)+(AD14*25)+(AD16*32.5)+(AD17*20))</f>
        <v>40.877525121031752</v>
      </c>
      <c r="AE19" s="5">
        <f t="shared" si="1"/>
        <v>30.453004408888891</v>
      </c>
      <c r="AF19" s="5">
        <f>((AF4*3)+(AF5*4.5)+(AF6*7.5)+(AF7*10)+(AF8*10)+(AF10*10)+(AF11*17.5)+(AF14*25)+(AF16*32.5)+(AF17*20))</f>
        <v>21.911032897388061</v>
      </c>
      <c r="AG19" s="5">
        <f t="shared" si="1"/>
        <v>24.133196535111932</v>
      </c>
      <c r="AH19" s="5">
        <f>((AH4*3)+(AH5*4.5)+(AH6*7.5)+(AH7*10)+(AH8*10)+(AH10*10)+(AH11*17.5)+(AH14*25)+(AH16*32.5)+(AH17*20))</f>
        <v>25.310078152052238</v>
      </c>
      <c r="AI19" s="5">
        <f t="shared" si="1"/>
        <v>24.476011496697751</v>
      </c>
      <c r="AJ19" s="5">
        <f t="shared" ref="AJ19:AO19" si="2">((AJ5*7.5)+(AJ6*7.5)+(AJ7*10)+(AJ8*10)+(AJ10*10)+(AJ11*10)+(AJ12*15)+(AJ15*20)+(AJ16*30)+(AJ17*20))</f>
        <v>36.484034473880591</v>
      </c>
      <c r="AK19" s="5">
        <f t="shared" si="2"/>
        <v>29.364161641119388</v>
      </c>
      <c r="AL19" s="5">
        <f t="shared" si="2"/>
        <v>20.400850376865673</v>
      </c>
      <c r="AM19" s="5">
        <f t="shared" si="2"/>
        <v>19.659532518134323</v>
      </c>
      <c r="AN19" s="5">
        <f t="shared" si="2"/>
        <v>29.525054776119404</v>
      </c>
      <c r="AO19" s="5">
        <f t="shared" si="2"/>
        <v>26.224580008880583</v>
      </c>
      <c r="AP19" s="5">
        <f>((AP4*3)+(AP5*4.5)+(AP6*7.5)+(AP7*10)+(AP8*10)+(AP10*10)+(AP11*17.5)+(AP14*25)+(AP16*32.5)+(AP17*20))</f>
        <v>30.501594948694031</v>
      </c>
      <c r="AQ19" s="5">
        <f>((AQ4*3)+(AQ5*4.5)+(AQ6*7.5)+(AQ7*10)+(AQ8*10)+(AQ10*10)+(AQ11*17.5)+(AQ14*25)+(AQ16*32.5)+(AQ17*20))</f>
        <v>37.745784738805966</v>
      </c>
      <c r="AR19" s="5">
        <f>((AR4*3)+(AR5*4.5)+(AR6*7.5)+(AR7*10)+(AR8*10)+(AR10*10)+(AR11*17.5)+(AR14*25)+(AR16*32.5)+(AR17*20))</f>
        <v>21.561922809523814</v>
      </c>
      <c r="AS19" s="5">
        <f>((AS4*3)+(AS5*4.5)+(AS6*7.5)+(AS7*10)+(AS8*10)+(AS10*10)+(AS11*17.5)+(AS14*25)+(AS16*32.5)+(AS17*20))</f>
        <v>18.152049230476187</v>
      </c>
      <c r="AT19" s="5">
        <f>((AT5*7.5)+(AT6*7.5)+(AT7*10)+(AT8*10)+(AT10*10)+(AT11*17.5)+(AT14*25)+(AT16*32.5)+(AT17*20))</f>
        <v>0</v>
      </c>
      <c r="AU19" s="5">
        <f>((AU5*7.5)+(AU6*7.5)+(AU7*10)+(AU8*10)+(AU10*10)+(AU11*10)+(AU12*15)+(AU15*20)+(AU16*30)+(AU17*20))</f>
        <v>0</v>
      </c>
      <c r="AV19" s="5">
        <f>((AV4*5.5)+(AV6*9.5)+(AV7*10)+(AV8*10)+(AV10*10)+(AV11*10)+(AV12*15)+(AV15*20)+(AV16*50))</f>
        <v>0</v>
      </c>
      <c r="AW19" s="5">
        <f>((AW4*5.5)+(AW6*9.5)+(AW7*10)+(AW8*10)+(AW10*10)+(AW11*10)+(AW12*15)+(AW15*20)+(AW16*50))</f>
        <v>0</v>
      </c>
      <c r="AX19" s="5">
        <f>((AX4*5.5)+(AX6*9.5)+(AX7*10)+(AX8*10)+(AX10*10)+(AX11*10)+(AX12*15)+(AX15*20)+(AX16*50))</f>
        <v>0</v>
      </c>
      <c r="AY19" s="5">
        <f>((AY4*5.5)+(AY6*9.5)+(AY7*10)+(AY8*10)+(AY10*10)+(AY11*10)+(AY12*15)+(AY15*20)+(AY16*50))</f>
        <v>0</v>
      </c>
      <c r="AZ19" s="5">
        <f t="shared" ref="AZ19:BE19" si="3">((AZ4*3)+(AZ5*4.5)+(AZ6*7.5)+(AZ7*10)+(AZ8*10)+(AZ10*10)+(AZ11*17.5)+(AZ14*25)+(AZ16*32.5)+(AZ17*20))</f>
        <v>0</v>
      </c>
      <c r="BA19" s="5">
        <f t="shared" si="3"/>
        <v>0</v>
      </c>
      <c r="BB19" s="5">
        <f>((BB4*3)+(BB5*4.5)+(BB6*7.5)+(BB7*10)+(BB8*10)+(BB10*10)+(BB11*17.5)+(BB14*25)+(BB16*32.5)+(BB17*20))</f>
        <v>0</v>
      </c>
      <c r="BC19" s="5">
        <f>((BC4*3)+(BC5*4.5)+(BC6*7.5)+(BC7*10)+(BC8*10)+(BC10*10)+(BC11*17.5)+(BC14*25)+(BC16*32.5)+(BC17*20))</f>
        <v>0</v>
      </c>
      <c r="BD19" s="5">
        <f t="shared" si="3"/>
        <v>0</v>
      </c>
      <c r="BE19" s="5">
        <f t="shared" si="3"/>
        <v>0</v>
      </c>
    </row>
    <row r="20" spans="1:57" x14ac:dyDescent="0.2">
      <c r="B20" s="13"/>
      <c r="C20" s="13"/>
    </row>
    <row r="21" spans="1:57" x14ac:dyDescent="0.2">
      <c r="A21" s="11" t="s">
        <v>17</v>
      </c>
      <c r="B21" s="13">
        <f t="shared" ref="B21:G21" si="4">((B4*3)+(B5*4.5)+(B6*7.5)+(B7*10)+(B8*10)+(B10*10)+(B11*5))</f>
        <v>18.072535765503876</v>
      </c>
      <c r="C21" s="13">
        <f t="shared" si="4"/>
        <v>11.559909659496123</v>
      </c>
      <c r="D21" s="5">
        <f t="shared" si="4"/>
        <v>16.072912258064516</v>
      </c>
      <c r="E21" s="5">
        <f t="shared" si="4"/>
        <v>5.8581277819354858</v>
      </c>
      <c r="F21" s="5">
        <f t="shared" si="4"/>
        <v>19.528180451612904</v>
      </c>
      <c r="G21" s="5">
        <f t="shared" si="4"/>
        <v>10.086690708387101</v>
      </c>
      <c r="H21" s="5">
        <f>((H4*3)+(H5*4.5)+(H6*7.5)+(H7*10)+(H8*15)+(H11*10))</f>
        <v>76.812499999999986</v>
      </c>
      <c r="I21" s="5">
        <f>((I4*3)+(I5*4.5)+(I6*7.5)+(I7*10)+(I8*15)+(I11*10))</f>
        <v>4.6690000000000005</v>
      </c>
      <c r="J21" s="5">
        <f t="shared" ref="J21:O21" si="5">((J5*7.5)+(J6*7.5)+(J7*10)+(J8*10)+(J10*10)+(J11*5))</f>
        <v>673.94470970149268</v>
      </c>
      <c r="K21" s="5">
        <f t="shared" si="5"/>
        <v>74.673671783581923</v>
      </c>
      <c r="L21" s="5">
        <f t="shared" si="5"/>
        <v>630.08304682835831</v>
      </c>
      <c r="M21" s="5">
        <f t="shared" si="5"/>
        <v>101.40395526305963</v>
      </c>
      <c r="N21" s="5">
        <f t="shared" si="5"/>
        <v>92.001814925373139</v>
      </c>
      <c r="O21" s="5">
        <f t="shared" si="5"/>
        <v>28.032771820895508</v>
      </c>
      <c r="P21" s="5">
        <f>((P4*3)+(P5*4.5)+(P6*7.5)+(P7*10)+(P8*15)+(P11*10))</f>
        <v>29.840535671641788</v>
      </c>
      <c r="Q21" s="5">
        <f>((Q4*3)+(Q5*4.5)+(Q6*7.5)+(Q7*10)+(Q8*15)+(Q11*10))</f>
        <v>7.6536371055941181</v>
      </c>
      <c r="R21" s="5">
        <f>((R4*5.5)+(R6*9.5)+(R7*10)+(R8*10)+(R10*10)+(R11*5))</f>
        <v>27.39190739272388</v>
      </c>
      <c r="S21" s="5">
        <f>((S4*5.5)+(S6*9.5)+(S7*10)+(S8*10)+(S10*10)+(S11*5))</f>
        <v>10.824277783162307</v>
      </c>
      <c r="T21" s="5">
        <f>((T4*3)+(T5*4.5)+(T6*7.5)+(T7*10)+(T8*15)+(T11*10))</f>
        <v>15.341749421641792</v>
      </c>
      <c r="U21" s="5">
        <f>((U4*3)+(U5*4.5)+(U6*7.5)+(U7*10)+(U8*15)+(U11*10))</f>
        <v>13.99467125799346</v>
      </c>
      <c r="V21" s="5">
        <f>((V4*3)+(V5*4.5)+(V6*12.5)+(V8*15)+(V10*10)+(V11*5))</f>
        <v>25.648589781746033</v>
      </c>
      <c r="W21" s="5">
        <f>((W4*3)+(W5*4.5)+(W6*12.5)+(W8*15)+(W10*10)+(W11*5))</f>
        <v>14.085487288888885</v>
      </c>
      <c r="X21" s="5">
        <f>((X4*3)+(X5*4.5)+(X6*7.5)+(X7*10)+(X8*15)+(X11*10))</f>
        <v>20.863448285714288</v>
      </c>
      <c r="Y21" s="5">
        <f>((Y4*3)+(Y5*4.5)+(Y6*7.5)+(Y7*10)+(Y8*15)+(Y11*10))</f>
        <v>8.5441433599999961</v>
      </c>
      <c r="Z21" s="5">
        <f>((Z4*3)+(Z5*4.5)+(Z6*7.5)+(Z7*10)+(Z8*10)+(Z10*10)+(Z11*5))</f>
        <v>62.564368309523815</v>
      </c>
      <c r="AA21" s="5">
        <f>((AA4*3)+(AA5*4.5)+(AA6*7.5)+(AA7*10)+(AA8*10)+(AA10*10)+(AA11*5))</f>
        <v>30.113536466666659</v>
      </c>
      <c r="AB21" s="5">
        <f>((AB4*3)+(AB5*4.5)+(AB6*7.5)+(AB7*10)+(AB8*10)+(AB10*10)+(AB11*5))</f>
        <v>49.529618731343284</v>
      </c>
      <c r="AC21" s="5">
        <f>((AC4*3)+(AC5*4.5)+(AC6*7.5)+(AC7*10)+(AC8*10)+(AC10*10)+(AC11*5))</f>
        <v>14.974458568656701</v>
      </c>
      <c r="AD21" s="5">
        <f t="shared" ref="AD21:AI21" si="6">((AD4*3)+(AD5*4.5)+(AD6*7.5)+(AD7*10)+(AD8*10)+(AD10*10)+(AD11*5))</f>
        <v>36.436047565476194</v>
      </c>
      <c r="AE21" s="5">
        <f t="shared" si="6"/>
        <v>20.112829653333332</v>
      </c>
      <c r="AF21" s="5">
        <f t="shared" si="6"/>
        <v>19.853645960820895</v>
      </c>
      <c r="AG21" s="5">
        <f t="shared" si="6"/>
        <v>17.928362589179098</v>
      </c>
      <c r="AH21" s="5">
        <f t="shared" si="6"/>
        <v>20.194226194029849</v>
      </c>
      <c r="AI21" s="5">
        <f t="shared" si="6"/>
        <v>16.968612505970142</v>
      </c>
      <c r="AJ21" s="5">
        <f t="shared" ref="AJ21:AO21" si="7">((AJ5*7.5)+(AJ6*7.5)+(AJ7*10)+(AJ8*10)+(AJ10*10)+(AJ11*5))</f>
        <v>31.71078722014925</v>
      </c>
      <c r="AK21" s="5">
        <f t="shared" si="7"/>
        <v>22.798569467350735</v>
      </c>
      <c r="AL21" s="5">
        <f t="shared" si="7"/>
        <v>16.870472294776121</v>
      </c>
      <c r="AM21" s="5">
        <f t="shared" si="7"/>
        <v>13.171018080223876</v>
      </c>
      <c r="AN21" s="5">
        <f t="shared" si="7"/>
        <v>26.567205279850747</v>
      </c>
      <c r="AO21" s="5">
        <f t="shared" si="7"/>
        <v>18.055218800149241</v>
      </c>
      <c r="AP21" s="5">
        <f>((AP4*3)+(AP5*4.5)+(AP6*7.5)+(AP7*10)+(AP8*10)+(AP10*10)+(AP11*5))</f>
        <v>27.653493526119401</v>
      </c>
      <c r="AQ21" s="5">
        <f>((AQ4*3)+(AQ5*4.5)+(AQ6*7.5)+(AQ7*10)+(AQ8*10)+(AQ10*10)+(AQ11*5))</f>
        <v>25.979211411380586</v>
      </c>
      <c r="AR21" s="5">
        <f>((AR4*3)+(AR5*4.5)+(AR6*7.5)+(AR7*10)+(AR8*10)+(AR10*10)+(AR11*5))</f>
        <v>14.435150920634921</v>
      </c>
      <c r="AS21" s="5">
        <f>((AS4*3)+(AS5*4.5)+(AS6*7.5)+(AS7*10)+(AS8*10)+(AS10*10)+(AS11*5))</f>
        <v>7.5409399193650772</v>
      </c>
      <c r="AT21" s="5">
        <f>((AT5*7.5)+(AT6*7.5)+(AT7*10)+(AT8*10)+(AT10*10)+(AT11*5))</f>
        <v>0</v>
      </c>
      <c r="AU21" s="5">
        <f>((AU5*7.5)+(AU6*7.5)+(AU7*10)+(AU8*10)+(AU10*10)+(AU11*5))</f>
        <v>0</v>
      </c>
      <c r="AV21" s="5">
        <f>((AV4*5.5)+(AV6*9.5)+(AV7*10)+(AV8*10)+(AV10*10)+(AV11*5))</f>
        <v>0</v>
      </c>
      <c r="AW21" s="5">
        <f>((AW4*5.5)+(AW6*9.5)+(AW7*10)+(AW8*10)+(AW10*10)+(AW11*5))</f>
        <v>0</v>
      </c>
      <c r="AX21" s="5">
        <f>((AX4*5.5)+(AX6*9.5)+(AX7*10)+(AX8*10)+(AX10*10)+(AX11*5))</f>
        <v>0</v>
      </c>
      <c r="AY21" s="5">
        <f>((AY4*5.5)+(AY6*9.5)+(AY7*10)+(AY8*10)+(AY10*10)+(AY11*5))</f>
        <v>0</v>
      </c>
      <c r="AZ21" s="5">
        <f t="shared" ref="AZ21:BE21" si="8">((AZ4*3)+(AZ5*4.5)+(AZ6*7.5)+(AZ7*10)+(AZ8*10)+(AZ10*10)+(AZ11*5))</f>
        <v>0</v>
      </c>
      <c r="BA21" s="5">
        <f t="shared" si="8"/>
        <v>0</v>
      </c>
      <c r="BB21" s="5">
        <f>((BB4*3)+(BB5*4.5)+(BB6*7.5)+(BB7*10)+(BB8*10)+(BB10*10)+(BB11*5))</f>
        <v>0</v>
      </c>
      <c r="BC21" s="5">
        <f>((BC4*3)+(BC5*4.5)+(BC6*7.5)+(BC7*10)+(BC8*10)+(BC10*10)+(BC11*5))</f>
        <v>0</v>
      </c>
      <c r="BD21" s="5">
        <f t="shared" si="8"/>
        <v>0</v>
      </c>
      <c r="BE21" s="5">
        <f t="shared" si="8"/>
        <v>0</v>
      </c>
    </row>
    <row r="22" spans="1:57" x14ac:dyDescent="0.2">
      <c r="B22" s="5"/>
      <c r="C22" s="5"/>
    </row>
    <row r="23" spans="1:57" x14ac:dyDescent="0.2">
      <c r="B23" s="16"/>
      <c r="C23" s="13"/>
      <c r="D23" s="16"/>
      <c r="E23" s="13"/>
      <c r="G23" s="14"/>
      <c r="I23"/>
      <c r="J23" s="16"/>
      <c r="K23" s="13"/>
      <c r="L23" s="16"/>
      <c r="M23" s="13"/>
      <c r="P23" s="16"/>
      <c r="Q23" s="13"/>
      <c r="AB23" s="16"/>
      <c r="AC23"/>
      <c r="AD23" s="47"/>
      <c r="AE23" s="47"/>
      <c r="AF23" s="47"/>
      <c r="AG23" s="47"/>
      <c r="AQ23"/>
      <c r="AR23" s="16"/>
      <c r="AS23" s="13"/>
      <c r="AT23"/>
      <c r="AW23"/>
    </row>
    <row r="24" spans="1:57" x14ac:dyDescent="0.2">
      <c r="B24" s="16"/>
      <c r="C24" s="13"/>
      <c r="D24" s="16"/>
      <c r="E24" s="13"/>
      <c r="G24" s="3"/>
      <c r="H24"/>
      <c r="I24"/>
      <c r="J24" s="16"/>
      <c r="K24"/>
      <c r="L24" s="16"/>
      <c r="M24"/>
      <c r="N24" s="16"/>
      <c r="O24" s="18"/>
      <c r="P24" s="16"/>
      <c r="Q24" s="13"/>
      <c r="R24" s="16"/>
      <c r="S24" s="18"/>
      <c r="T24" s="16"/>
      <c r="U24" s="13"/>
      <c r="V24" s="16"/>
      <c r="W24" s="13"/>
      <c r="X24" s="16"/>
      <c r="Y24" s="13"/>
      <c r="Z24" s="16"/>
      <c r="AA24" s="13"/>
      <c r="AC24"/>
      <c r="AD24" s="52"/>
      <c r="AE24" s="52"/>
      <c r="AF24" s="52"/>
      <c r="AO24" s="3"/>
      <c r="AP24" s="16"/>
      <c r="AQ24" s="13"/>
      <c r="AR24" s="16"/>
      <c r="AS24" s="13"/>
      <c r="AT24"/>
      <c r="AW24"/>
      <c r="BA24"/>
    </row>
    <row r="25" spans="1:57" x14ac:dyDescent="0.2">
      <c r="B25" s="16"/>
      <c r="C25" s="13"/>
      <c r="D25" s="16"/>
      <c r="E25" s="13"/>
      <c r="F25" s="16"/>
      <c r="G25" s="3"/>
      <c r="H25"/>
      <c r="I25"/>
      <c r="J25" s="16"/>
      <c r="K25"/>
      <c r="L25" s="16"/>
      <c r="M25"/>
      <c r="N25" s="16"/>
      <c r="O25" s="18"/>
      <c r="P25" s="16"/>
      <c r="Q25" s="13"/>
      <c r="R25" s="16"/>
      <c r="S25" s="18"/>
      <c r="T25" s="16"/>
      <c r="U25" s="13"/>
      <c r="V25" s="16"/>
      <c r="W25" s="13"/>
      <c r="X25" s="16"/>
      <c r="Y25" s="13"/>
      <c r="Z25" s="16"/>
      <c r="AA25" s="13"/>
      <c r="AC25"/>
      <c r="AD25" s="52"/>
      <c r="AE25" s="52"/>
      <c r="AF25" s="52"/>
      <c r="AO25" s="3"/>
      <c r="AP25" s="16"/>
      <c r="AQ25" s="13"/>
      <c r="AR25" s="16"/>
      <c r="AS25" s="13"/>
      <c r="AT25"/>
      <c r="AW25"/>
      <c r="BA25"/>
    </row>
    <row r="26" spans="1:57" x14ac:dyDescent="0.2">
      <c r="B26" s="16"/>
      <c r="C26" s="13"/>
      <c r="D26" s="16"/>
      <c r="E26" s="13"/>
      <c r="F26" s="16"/>
      <c r="G26" s="3"/>
      <c r="H26"/>
      <c r="I26"/>
      <c r="J26" s="16"/>
      <c r="K26"/>
      <c r="L26" s="16"/>
      <c r="M26"/>
      <c r="N26" s="16"/>
      <c r="O26" s="18"/>
      <c r="P26" s="16"/>
      <c r="Q26" s="13"/>
      <c r="R26" s="16"/>
      <c r="S26" s="18"/>
      <c r="T26" s="16"/>
      <c r="U26" s="13"/>
      <c r="V26"/>
      <c r="W26" s="16"/>
      <c r="X26" s="13"/>
      <c r="Y26"/>
      <c r="Z26" s="16"/>
      <c r="AA26" s="13"/>
      <c r="AB26"/>
      <c r="AC26" s="16"/>
      <c r="AD26" s="52"/>
      <c r="AE26" s="52"/>
      <c r="AF26" s="52"/>
      <c r="AO26" s="3"/>
      <c r="AP26" s="16"/>
      <c r="AQ26" s="13"/>
      <c r="AR26" s="16"/>
      <c r="AS26" s="13"/>
      <c r="AT26"/>
      <c r="AW26"/>
      <c r="BA26"/>
    </row>
    <row r="27" spans="1:57" x14ac:dyDescent="0.2">
      <c r="B27" s="16"/>
      <c r="C27" s="13"/>
      <c r="D27" s="16"/>
      <c r="E27" s="13"/>
      <c r="F27" s="16"/>
      <c r="G27" s="3"/>
      <c r="H27"/>
      <c r="I27"/>
      <c r="J27" s="16"/>
      <c r="K27"/>
      <c r="L27" s="16"/>
      <c r="M27" s="37"/>
      <c r="N27" s="16"/>
      <c r="O27" s="18"/>
      <c r="P27" s="16"/>
      <c r="Q27" s="13"/>
      <c r="R27" s="16"/>
      <c r="S27" s="18"/>
      <c r="T27" s="16"/>
      <c r="U27" s="13"/>
      <c r="V27"/>
      <c r="W27" s="16"/>
      <c r="X27" s="13"/>
      <c r="Y27"/>
      <c r="Z27" s="16"/>
      <c r="AA27" s="13"/>
      <c r="AB27"/>
      <c r="AC27" s="16"/>
      <c r="AD27" s="52"/>
      <c r="AE27" s="51"/>
      <c r="AF27" s="52"/>
      <c r="AO27" s="3"/>
      <c r="AP27" s="16"/>
      <c r="AQ27" s="13"/>
      <c r="AR27" s="16"/>
      <c r="AS27" s="13"/>
      <c r="AT27"/>
      <c r="AW27"/>
      <c r="BA27"/>
    </row>
    <row r="28" spans="1:57" x14ac:dyDescent="0.2">
      <c r="B28" s="16"/>
      <c r="C28" s="13"/>
      <c r="D28" s="16"/>
      <c r="E28" s="13"/>
      <c r="F28" s="16"/>
      <c r="G28" s="3"/>
      <c r="H28"/>
      <c r="I28"/>
      <c r="J28" s="16"/>
      <c r="K28"/>
      <c r="L28" s="16"/>
      <c r="M28"/>
      <c r="N28" s="16"/>
      <c r="O28" s="18"/>
      <c r="P28" s="16"/>
      <c r="Q28" s="13"/>
      <c r="R28" s="16"/>
      <c r="S28" s="18"/>
      <c r="T28" s="16"/>
      <c r="U28" s="13"/>
      <c r="V28"/>
      <c r="W28" s="16"/>
      <c r="X28" s="13"/>
      <c r="Y28"/>
      <c r="Z28" s="16"/>
      <c r="AA28" s="13"/>
      <c r="AB28"/>
      <c r="AC28" s="16"/>
      <c r="AD28" s="52"/>
      <c r="AE28" s="52"/>
      <c r="AF28" s="52"/>
      <c r="AO28" s="3"/>
      <c r="AP28" s="16"/>
      <c r="AQ28" s="13"/>
      <c r="AR28" s="16"/>
      <c r="AS28" s="13"/>
      <c r="AT28"/>
      <c r="AW28"/>
      <c r="BA28"/>
    </row>
    <row r="29" spans="1:57" x14ac:dyDescent="0.2">
      <c r="B29" s="16"/>
      <c r="C29" s="13"/>
      <c r="D29" s="16"/>
      <c r="E29" s="13"/>
      <c r="F29" s="16"/>
      <c r="G29" s="3"/>
      <c r="H29"/>
      <c r="I29"/>
      <c r="J29" s="16"/>
      <c r="K29"/>
      <c r="L29" s="16"/>
      <c r="M29"/>
      <c r="N29" s="16"/>
      <c r="O29" s="18"/>
      <c r="P29" s="16"/>
      <c r="Q29" s="13"/>
      <c r="R29" s="16"/>
      <c r="S29" s="18"/>
      <c r="T29" s="16"/>
      <c r="U29" s="13"/>
      <c r="V29"/>
      <c r="W29" s="16"/>
      <c r="X29" s="18"/>
      <c r="Y29"/>
      <c r="Z29" s="16"/>
      <c r="AA29" s="13"/>
      <c r="AB29"/>
      <c r="AC29" s="16"/>
      <c r="AD29" s="52"/>
      <c r="AE29" s="52"/>
      <c r="AF29" s="52"/>
      <c r="AO29" s="3"/>
      <c r="AP29" s="16"/>
      <c r="AQ29" s="13"/>
      <c r="AR29" s="16"/>
      <c r="AS29" s="13"/>
      <c r="AT29"/>
      <c r="AW29"/>
      <c r="BA29"/>
    </row>
    <row r="30" spans="1:57" x14ac:dyDescent="0.2">
      <c r="B30" s="16"/>
      <c r="C30" s="13"/>
      <c r="D30" s="16"/>
      <c r="E30" s="13"/>
      <c r="F30" s="16"/>
      <c r="G30" s="3"/>
      <c r="H30"/>
      <c r="I30"/>
      <c r="J30" s="16"/>
      <c r="K30"/>
      <c r="L30" s="16"/>
      <c r="M30"/>
      <c r="N30" s="16"/>
      <c r="O30" s="18"/>
      <c r="P30" s="16"/>
      <c r="Q30" s="13"/>
      <c r="R30" s="16"/>
      <c r="S30" s="18"/>
      <c r="T30" s="16"/>
      <c r="U30" s="13"/>
      <c r="V30"/>
      <c r="W30" s="16"/>
      <c r="X30" s="13"/>
      <c r="Y30"/>
      <c r="Z30" s="16"/>
      <c r="AA30" s="13"/>
      <c r="AB30"/>
      <c r="AC30" s="16"/>
      <c r="AD30" s="52"/>
      <c r="AE30" s="52"/>
      <c r="AF30" s="52"/>
      <c r="AO30" s="3"/>
      <c r="AP30" s="16"/>
      <c r="AQ30" s="13"/>
      <c r="AR30" s="16"/>
      <c r="AS30" s="13"/>
      <c r="AT30"/>
      <c r="AW30"/>
      <c r="BA30"/>
    </row>
    <row r="31" spans="1:57" x14ac:dyDescent="0.2">
      <c r="B31" s="16"/>
      <c r="C31" s="13"/>
      <c r="D31" s="16"/>
      <c r="E31" s="13"/>
      <c r="F31" s="16"/>
      <c r="G31" s="3"/>
      <c r="H31"/>
      <c r="I31"/>
      <c r="J31" s="16"/>
      <c r="K31"/>
      <c r="L31" s="16"/>
      <c r="M31"/>
      <c r="N31" s="16"/>
      <c r="O31" s="18"/>
      <c r="P31" s="16"/>
      <c r="Q31" s="13"/>
      <c r="R31" s="16"/>
      <c r="S31" s="18"/>
      <c r="T31" s="16"/>
      <c r="U31" s="13"/>
      <c r="V31"/>
      <c r="W31" s="16"/>
      <c r="X31" s="13"/>
      <c r="Y31"/>
      <c r="Z31" s="16"/>
      <c r="AA31" s="18"/>
      <c r="AB31"/>
      <c r="AC31" s="16"/>
      <c r="AD31" s="51"/>
      <c r="AE31" s="52"/>
      <c r="AF31" s="52"/>
      <c r="AO31" s="3"/>
      <c r="AP31" s="16"/>
      <c r="AQ31" s="13"/>
      <c r="AR31" s="16"/>
      <c r="AS31" s="13"/>
      <c r="AT31"/>
      <c r="AW31"/>
      <c r="BA31"/>
    </row>
    <row r="32" spans="1:57" x14ac:dyDescent="0.2">
      <c r="B32" s="16"/>
      <c r="C32" s="13"/>
      <c r="D32" s="16"/>
      <c r="E32" s="13"/>
      <c r="F32" s="16"/>
      <c r="G32" s="3"/>
      <c r="H32"/>
      <c r="I32"/>
      <c r="J32" s="16"/>
      <c r="K32" s="29"/>
      <c r="L32" s="16"/>
      <c r="M32"/>
      <c r="N32" s="16"/>
      <c r="O32" s="18"/>
      <c r="P32" s="16"/>
      <c r="Q32" s="13"/>
      <c r="R32" s="16"/>
      <c r="S32" s="18"/>
      <c r="T32" s="16"/>
      <c r="U32" s="13"/>
      <c r="V32"/>
      <c r="W32" s="16"/>
      <c r="X32" s="13"/>
      <c r="Y32"/>
      <c r="Z32" s="16"/>
      <c r="AA32" s="13"/>
      <c r="AB32"/>
      <c r="AC32" s="16"/>
      <c r="AD32" s="51"/>
      <c r="AE32" s="52"/>
      <c r="AF32" s="52"/>
      <c r="AO32" s="3"/>
      <c r="AP32" s="16"/>
      <c r="AQ32" s="13"/>
      <c r="AR32" s="16"/>
      <c r="AS32" s="13"/>
      <c r="AY32"/>
    </row>
    <row r="33" spans="2:51" x14ac:dyDescent="0.2">
      <c r="B33" s="16"/>
      <c r="C33" s="13"/>
      <c r="D33" s="16"/>
      <c r="E33" s="13"/>
      <c r="F33" s="16"/>
      <c r="G33" s="3"/>
      <c r="H33"/>
      <c r="I33" s="75"/>
      <c r="J33" s="75"/>
      <c r="K33"/>
      <c r="M33"/>
      <c r="N33" s="16"/>
      <c r="O33" s="18"/>
      <c r="P33" s="47"/>
      <c r="Q33"/>
      <c r="R33" s="16"/>
      <c r="S33" s="13"/>
      <c r="T33" s="16"/>
      <c r="U33" s="13"/>
      <c r="V33"/>
      <c r="W33" s="16"/>
      <c r="X33" s="13"/>
      <c r="Y33"/>
      <c r="Z33" s="16"/>
      <c r="AA33" s="13"/>
      <c r="AB33"/>
      <c r="AC33" s="16"/>
      <c r="AD33" s="51"/>
      <c r="AE33" s="52"/>
      <c r="AF33" s="52"/>
      <c r="AO33" s="3"/>
      <c r="AP33" s="16"/>
      <c r="AQ33" s="13"/>
      <c r="AR33"/>
      <c r="AS33" s="7"/>
      <c r="AT33"/>
      <c r="AY33"/>
    </row>
    <row r="34" spans="2:51" x14ac:dyDescent="0.2">
      <c r="B34" s="16"/>
      <c r="C34" s="13"/>
      <c r="D34" s="16"/>
      <c r="E34" s="13"/>
      <c r="F34" s="16"/>
      <c r="G34" s="13"/>
      <c r="H34" s="16"/>
      <c r="I34" s="13"/>
      <c r="N34"/>
      <c r="O34" s="47"/>
      <c r="P34" s="47"/>
      <c r="Q34"/>
      <c r="R34" s="16"/>
      <c r="S34" s="13"/>
      <c r="V34"/>
      <c r="W34" s="16"/>
      <c r="X34" s="13"/>
      <c r="Y34"/>
      <c r="Z34" s="16"/>
      <c r="AA34" s="13"/>
      <c r="AB34"/>
      <c r="AC34" s="16"/>
      <c r="AD34" s="13"/>
      <c r="AE34"/>
      <c r="AF34" s="16"/>
      <c r="AS34"/>
      <c r="AT34"/>
    </row>
    <row r="35" spans="2:51" x14ac:dyDescent="0.2">
      <c r="B35" s="16"/>
      <c r="C35" s="13"/>
      <c r="V35"/>
      <c r="W35" s="16"/>
      <c r="X35" s="13"/>
      <c r="Y35"/>
      <c r="Z35" s="16"/>
      <c r="AA35" s="13"/>
      <c r="AB35"/>
      <c r="AC35" s="16"/>
      <c r="AD35" s="13"/>
      <c r="AE35"/>
      <c r="AF35" s="16"/>
      <c r="AM35"/>
      <c r="AN35" s="20"/>
    </row>
    <row r="36" spans="2:51" x14ac:dyDescent="0.2">
      <c r="AF36" s="70"/>
      <c r="AM36"/>
      <c r="AN36" s="20"/>
    </row>
    <row r="37" spans="2:51" x14ac:dyDescent="0.2">
      <c r="AF37" s="69"/>
      <c r="AM37"/>
      <c r="AN37" s="20"/>
    </row>
    <row r="38" spans="2:51" x14ac:dyDescent="0.2">
      <c r="AF38" s="70"/>
      <c r="AM38"/>
      <c r="AN38" s="20"/>
    </row>
    <row r="39" spans="2:51" x14ac:dyDescent="0.2">
      <c r="AF39" s="69"/>
      <c r="AM39"/>
      <c r="AN39" s="20"/>
    </row>
    <row r="40" spans="2:51" x14ac:dyDescent="0.2">
      <c r="AF40" s="70"/>
      <c r="AM40"/>
      <c r="AN40" s="20"/>
    </row>
    <row r="41" spans="2:51" x14ac:dyDescent="0.2">
      <c r="AF41" s="69"/>
      <c r="AM41"/>
      <c r="AN41" s="20"/>
    </row>
    <row r="42" spans="2:51" x14ac:dyDescent="0.2">
      <c r="AM42"/>
      <c r="AN42" s="20"/>
    </row>
  </sheetData>
  <phoneticPr fontId="3" type="noConversion"/>
  <pageMargins left="0.75" right="0.75" top="1" bottom="1" header="0.5" footer="0.5"/>
  <pageSetup scale="85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workbookViewId="0">
      <selection activeCell="P10" sqref="P10"/>
    </sheetView>
  </sheetViews>
  <sheetFormatPr defaultRowHeight="12.75" x14ac:dyDescent="0.2"/>
  <sheetData>
    <row r="2" spans="1:1" x14ac:dyDescent="0.2">
      <c r="A2" s="6">
        <v>42684</v>
      </c>
    </row>
    <row r="4" spans="1:1" x14ac:dyDescent="0.2">
      <c r="A4" t="s">
        <v>177</v>
      </c>
    </row>
    <row r="5" spans="1:1" x14ac:dyDescent="0.2">
      <c r="A5" s="7" t="s">
        <v>172</v>
      </c>
    </row>
    <row r="6" spans="1:1" x14ac:dyDescent="0.2">
      <c r="A6" s="7" t="s">
        <v>173</v>
      </c>
    </row>
    <row r="7" spans="1:1" x14ac:dyDescent="0.2">
      <c r="A7" s="7" t="s">
        <v>174</v>
      </c>
    </row>
    <row r="8" spans="1:1" x14ac:dyDescent="0.2">
      <c r="A8" s="7" t="s">
        <v>175</v>
      </c>
    </row>
    <row r="10" spans="1:1" x14ac:dyDescent="0.2">
      <c r="A10" s="7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8"/>
  <sheetViews>
    <sheetView zoomScale="75" workbookViewId="0">
      <pane ySplit="5" topLeftCell="A6" activePane="bottomLeft" state="frozen"/>
      <selection pane="bottomLeft" activeCell="A28" sqref="A28:L28"/>
    </sheetView>
  </sheetViews>
  <sheetFormatPr defaultRowHeight="12.75" x14ac:dyDescent="0.2"/>
  <cols>
    <col min="1" max="1" width="9.7109375" style="6" customWidth="1"/>
    <col min="2" max="2" width="8.7109375" style="19" customWidth="1"/>
    <col min="3" max="3" width="14.42578125" customWidth="1"/>
    <col min="4" max="4" width="9.28515625" style="16" customWidth="1"/>
    <col min="5" max="5" width="9.28515625" style="24" customWidth="1"/>
    <col min="6" max="6" width="9.28515625" style="26" customWidth="1"/>
    <col min="7" max="7" width="9.28515625" style="19" customWidth="1"/>
    <col min="8" max="8" width="10.7109375" style="9" customWidth="1"/>
    <col min="10" max="10" width="9.28515625" style="9" customWidth="1"/>
    <col min="11" max="11" width="9.28515625" style="5" customWidth="1"/>
  </cols>
  <sheetData>
    <row r="1" spans="1:44" x14ac:dyDescent="0.2">
      <c r="A1" s="6" t="s">
        <v>77</v>
      </c>
      <c r="G1" s="14"/>
    </row>
    <row r="2" spans="1:44" x14ac:dyDescent="0.2">
      <c r="A2" s="6" t="s">
        <v>4</v>
      </c>
      <c r="G2" s="14"/>
    </row>
    <row r="3" spans="1:44" x14ac:dyDescent="0.2">
      <c r="A3" s="6" t="s">
        <v>5</v>
      </c>
      <c r="G3" s="14"/>
    </row>
    <row r="4" spans="1:44" x14ac:dyDescent="0.2">
      <c r="A4" s="6" t="s">
        <v>6</v>
      </c>
      <c r="G4" s="14"/>
      <c r="H4" s="24" t="s">
        <v>18</v>
      </c>
      <c r="J4" s="24" t="s">
        <v>19</v>
      </c>
      <c r="U4" t="s">
        <v>20</v>
      </c>
    </row>
    <row r="5" spans="1:44" x14ac:dyDescent="0.2">
      <c r="A5" s="8" t="s">
        <v>7</v>
      </c>
      <c r="D5" s="9" t="s">
        <v>8</v>
      </c>
      <c r="E5" s="9" t="s">
        <v>0</v>
      </c>
      <c r="F5" s="16" t="s">
        <v>9</v>
      </c>
      <c r="G5" s="19" t="s">
        <v>53</v>
      </c>
      <c r="H5" s="24" t="s">
        <v>3</v>
      </c>
      <c r="I5" t="s">
        <v>53</v>
      </c>
      <c r="J5" s="24" t="s">
        <v>3</v>
      </c>
      <c r="K5" s="5" t="s">
        <v>53</v>
      </c>
      <c r="L5" s="22" t="s">
        <v>11</v>
      </c>
      <c r="Q5" t="s">
        <v>7</v>
      </c>
      <c r="R5" t="s">
        <v>8</v>
      </c>
      <c r="S5" t="s">
        <v>0</v>
      </c>
      <c r="T5" t="s">
        <v>21</v>
      </c>
      <c r="U5" t="s">
        <v>3</v>
      </c>
      <c r="V5" t="s">
        <v>11</v>
      </c>
    </row>
    <row r="6" spans="1:44" x14ac:dyDescent="0.2">
      <c r="B6" s="14"/>
      <c r="C6" s="3"/>
      <c r="D6" s="18"/>
      <c r="E6" s="16"/>
      <c r="F6" s="18"/>
      <c r="G6" s="23"/>
      <c r="M6" s="12"/>
    </row>
    <row r="7" spans="1:44" s="3" customFormat="1" x14ac:dyDescent="0.2">
      <c r="A7" s="34">
        <v>39097</v>
      </c>
      <c r="B7" s="2" t="s">
        <v>78</v>
      </c>
      <c r="C7" s="4" t="s">
        <v>56</v>
      </c>
      <c r="D7" s="3">
        <v>261100</v>
      </c>
      <c r="E7">
        <v>1</v>
      </c>
      <c r="F7" s="16">
        <v>0.43645358527131772</v>
      </c>
      <c r="G7" s="13">
        <v>0.23051463972868219</v>
      </c>
      <c r="H7" s="16">
        <v>25.194441312984498</v>
      </c>
      <c r="I7" s="18">
        <v>24.213227549515505</v>
      </c>
      <c r="J7" s="18">
        <v>18.072535765503876</v>
      </c>
      <c r="K7" s="18">
        <v>11.559909659496123</v>
      </c>
      <c r="L7" s="23">
        <v>15</v>
      </c>
      <c r="M7" s="40"/>
      <c r="N7" s="18"/>
    </row>
    <row r="8" spans="1:44" x14ac:dyDescent="0.2">
      <c r="A8" s="6">
        <v>39133</v>
      </c>
      <c r="B8" s="2" t="s">
        <v>96</v>
      </c>
      <c r="C8" s="4" t="s">
        <v>80</v>
      </c>
      <c r="D8" s="23">
        <v>204392</v>
      </c>
      <c r="E8">
        <v>1</v>
      </c>
      <c r="F8" s="16">
        <v>0.29371819354838707</v>
      </c>
      <c r="G8" s="13">
        <v>0.13119412645161299</v>
      </c>
      <c r="H8" s="16">
        <v>25.979876774193546</v>
      </c>
      <c r="I8" s="3">
        <v>14.979025265806454</v>
      </c>
      <c r="J8" s="18">
        <v>16.072912258064516</v>
      </c>
      <c r="K8" s="18">
        <v>5.8581277819354858</v>
      </c>
      <c r="L8" s="23">
        <v>51</v>
      </c>
      <c r="M8" s="13"/>
      <c r="N8" s="13"/>
      <c r="O8" s="13"/>
      <c r="P8" s="13"/>
      <c r="Q8" s="3"/>
      <c r="R8" s="3"/>
      <c r="S8" s="3"/>
      <c r="T8" s="3"/>
      <c r="U8" s="3"/>
      <c r="Z8" s="9"/>
      <c r="AA8" s="9"/>
      <c r="AB8" s="9"/>
      <c r="AG8" s="9"/>
      <c r="AH8" s="9"/>
      <c r="AI8" s="9"/>
      <c r="AP8" s="9"/>
      <c r="AQ8" s="9"/>
      <c r="AR8" s="9"/>
    </row>
    <row r="9" spans="1:44" x14ac:dyDescent="0.2">
      <c r="A9" s="6">
        <v>39145</v>
      </c>
      <c r="B9" s="2" t="s">
        <v>93</v>
      </c>
      <c r="C9" s="4" t="s">
        <v>80</v>
      </c>
      <c r="D9" s="23">
        <v>304478</v>
      </c>
      <c r="E9">
        <v>1</v>
      </c>
      <c r="F9" s="16">
        <v>0.38754483870967732</v>
      </c>
      <c r="G9" s="13">
        <v>0.18912188129032276</v>
      </c>
      <c r="H9" s="16">
        <v>34.665141903225802</v>
      </c>
      <c r="I9" s="23">
        <v>22.863039856774197</v>
      </c>
      <c r="J9" s="18">
        <v>19.528180451612904</v>
      </c>
      <c r="K9" s="23">
        <v>10.086690708387101</v>
      </c>
      <c r="L9" s="23">
        <v>63</v>
      </c>
      <c r="M9" s="13"/>
      <c r="N9" s="13"/>
      <c r="O9" s="13"/>
      <c r="P9" s="13"/>
      <c r="Q9" s="3"/>
      <c r="R9" s="3"/>
      <c r="S9" s="3"/>
      <c r="T9" s="3"/>
      <c r="U9" s="3"/>
      <c r="Z9" s="9"/>
      <c r="AA9" s="9"/>
      <c r="AB9" s="9"/>
      <c r="AG9" s="9"/>
      <c r="AH9" s="9"/>
      <c r="AI9" s="9"/>
      <c r="AK9" s="3"/>
    </row>
    <row r="10" spans="1:44" x14ac:dyDescent="0.2">
      <c r="A10" s="6">
        <v>39159</v>
      </c>
      <c r="B10" s="2" t="s">
        <v>101</v>
      </c>
      <c r="C10" s="4" t="s">
        <v>80</v>
      </c>
      <c r="D10" s="3">
        <v>304626</v>
      </c>
      <c r="E10">
        <v>1</v>
      </c>
      <c r="F10" s="74">
        <v>2.13</v>
      </c>
      <c r="G10" s="75">
        <v>-5.0000000000000001E-3</v>
      </c>
      <c r="H10" s="16">
        <v>96.15</v>
      </c>
      <c r="I10" s="18">
        <v>17.329000000000001</v>
      </c>
      <c r="J10" s="18">
        <v>76.8125</v>
      </c>
      <c r="K10" s="18">
        <v>4.6690000000000005</v>
      </c>
      <c r="L10" s="23">
        <v>77</v>
      </c>
    </row>
    <row r="11" spans="1:44" x14ac:dyDescent="0.2">
      <c r="A11" s="6">
        <v>39176</v>
      </c>
      <c r="B11" s="2" t="s">
        <v>102</v>
      </c>
      <c r="C11" s="4" t="s">
        <v>62</v>
      </c>
      <c r="D11" s="3">
        <v>305548</v>
      </c>
      <c r="E11">
        <v>3</v>
      </c>
      <c r="F11" s="16">
        <v>17.714812835820901</v>
      </c>
      <c r="G11" s="13">
        <v>1.6017225559701465</v>
      </c>
      <c r="H11" s="16">
        <v>746.59909029850758</v>
      </c>
      <c r="I11" s="18">
        <v>119.61748521641772</v>
      </c>
      <c r="J11" s="18">
        <v>673.94470970149268</v>
      </c>
      <c r="K11" s="18">
        <v>74.673671783581923</v>
      </c>
      <c r="L11" s="23">
        <v>94</v>
      </c>
    </row>
    <row r="12" spans="1:44" x14ac:dyDescent="0.2">
      <c r="A12" s="6">
        <v>39179</v>
      </c>
      <c r="B12" s="2" t="s">
        <v>103</v>
      </c>
      <c r="C12" s="4" t="s">
        <v>62</v>
      </c>
      <c r="D12" s="3">
        <v>305645</v>
      </c>
      <c r="E12">
        <v>3</v>
      </c>
      <c r="F12" s="16">
        <v>13.478661940298512</v>
      </c>
      <c r="G12" s="13">
        <v>1.7072478067164156</v>
      </c>
      <c r="H12" s="16">
        <v>975.77535055970145</v>
      </c>
      <c r="I12" s="23">
        <v>167.36851309328344</v>
      </c>
      <c r="J12" s="18">
        <v>630.08304682835831</v>
      </c>
      <c r="K12" s="18">
        <v>101.40395526305963</v>
      </c>
      <c r="L12" s="23">
        <v>97</v>
      </c>
    </row>
    <row r="13" spans="1:44" x14ac:dyDescent="0.2">
      <c r="A13" s="6">
        <v>39194</v>
      </c>
      <c r="B13" s="2" t="s">
        <v>104</v>
      </c>
      <c r="C13" s="4" t="s">
        <v>62</v>
      </c>
      <c r="D13" s="3">
        <v>306335</v>
      </c>
      <c r="E13">
        <v>3.5</v>
      </c>
      <c r="F13" s="16">
        <v>1.0729074626865671</v>
      </c>
      <c r="G13" s="18">
        <v>0.31009471044776105</v>
      </c>
      <c r="H13" s="16">
        <v>153.40568507462689</v>
      </c>
      <c r="I13" s="18">
        <v>120.00519417910446</v>
      </c>
      <c r="J13" s="18">
        <v>92.001814925373139</v>
      </c>
      <c r="K13" s="18">
        <v>28.032771820895508</v>
      </c>
      <c r="L13" s="23">
        <v>112</v>
      </c>
    </row>
    <row r="14" spans="1:44" x14ac:dyDescent="0.2">
      <c r="A14" s="6">
        <v>39209</v>
      </c>
      <c r="B14" s="2" t="s">
        <v>109</v>
      </c>
      <c r="C14" s="4" t="s">
        <v>56</v>
      </c>
      <c r="D14" s="3">
        <v>306510</v>
      </c>
      <c r="E14">
        <v>1</v>
      </c>
      <c r="F14" s="16">
        <v>0.55391641791044777</v>
      </c>
      <c r="G14" s="13">
        <v>8.4138992797639603E-2</v>
      </c>
      <c r="H14" s="16">
        <v>34.353404118470145</v>
      </c>
      <c r="I14" s="18">
        <v>23.289015322178351</v>
      </c>
      <c r="J14" s="18">
        <v>29.840535671641788</v>
      </c>
      <c r="K14" s="18">
        <v>7.6536371055941181</v>
      </c>
      <c r="L14" s="23">
        <v>127</v>
      </c>
    </row>
    <row r="15" spans="1:44" x14ac:dyDescent="0.2">
      <c r="A15" s="6">
        <v>39229</v>
      </c>
      <c r="B15" s="2" t="s">
        <v>117</v>
      </c>
      <c r="C15" s="4" t="s">
        <v>62</v>
      </c>
      <c r="D15" s="3">
        <v>301464</v>
      </c>
      <c r="E15">
        <v>1</v>
      </c>
      <c r="F15" s="16">
        <v>0.23036776119402988</v>
      </c>
      <c r="G15" s="18">
        <v>9.0812214365671634E-2</v>
      </c>
      <c r="H15" s="16">
        <v>33.053012202425371</v>
      </c>
      <c r="I15" s="18">
        <v>19.173385783945886</v>
      </c>
      <c r="J15" s="18">
        <v>27.39190739272388</v>
      </c>
      <c r="K15" s="18">
        <v>10.824277783162307</v>
      </c>
      <c r="L15" s="23">
        <v>147</v>
      </c>
    </row>
    <row r="16" spans="1:44" x14ac:dyDescent="0.2">
      <c r="A16" s="6">
        <v>39253</v>
      </c>
      <c r="B16" s="2" t="s">
        <v>124</v>
      </c>
      <c r="C16" s="4" t="s">
        <v>56</v>
      </c>
      <c r="D16" s="3">
        <v>306520</v>
      </c>
      <c r="E16">
        <v>1</v>
      </c>
      <c r="F16" s="16">
        <v>0.21464261194029849</v>
      </c>
      <c r="G16" s="13">
        <v>9.5920465255119672E-2</v>
      </c>
      <c r="H16" s="16">
        <v>19.289523366604481</v>
      </c>
      <c r="I16" s="18">
        <v>24.18682588579269</v>
      </c>
      <c r="J16" s="18">
        <v>15.341749421641792</v>
      </c>
      <c r="K16" s="18">
        <v>13.99467125799346</v>
      </c>
      <c r="L16" s="23">
        <v>171</v>
      </c>
      <c r="M16" s="42"/>
      <c r="N16" s="3"/>
      <c r="O16" s="3"/>
    </row>
    <row r="17" spans="1:12" x14ac:dyDescent="0.2">
      <c r="A17" s="6">
        <v>39270</v>
      </c>
      <c r="B17" s="2" t="s">
        <v>128</v>
      </c>
      <c r="C17" s="4" t="s">
        <v>59</v>
      </c>
      <c r="D17" s="23">
        <v>304652</v>
      </c>
      <c r="E17">
        <v>1</v>
      </c>
      <c r="F17" s="16">
        <v>0.37414299999999995</v>
      </c>
      <c r="G17" s="13">
        <v>9.6416319999999958E-2</v>
      </c>
      <c r="H17" s="16">
        <v>29.00751298809524</v>
      </c>
      <c r="I17" s="18">
        <v>27.650783466666667</v>
      </c>
      <c r="J17" s="18">
        <v>25.648589781746033</v>
      </c>
      <c r="K17" s="18">
        <v>14.085487288888885</v>
      </c>
      <c r="L17" s="23">
        <v>188</v>
      </c>
    </row>
    <row r="18" spans="1:12" x14ac:dyDescent="0.2">
      <c r="A18" s="6">
        <v>39282</v>
      </c>
      <c r="B18" s="2" t="s">
        <v>129</v>
      </c>
      <c r="C18" s="4" t="s">
        <v>59</v>
      </c>
      <c r="D18" s="33">
        <v>304942</v>
      </c>
      <c r="E18">
        <v>1</v>
      </c>
      <c r="F18" s="16">
        <v>0.27558368253968257</v>
      </c>
      <c r="G18" s="13">
        <v>4.1933511111111099E-2</v>
      </c>
      <c r="H18" s="16">
        <v>23.654569809523814</v>
      </c>
      <c r="I18" s="18">
        <v>18.110062186666664</v>
      </c>
      <c r="J18" s="18">
        <v>20.863448285714288</v>
      </c>
      <c r="K18" s="18">
        <v>8.5441433599999961</v>
      </c>
      <c r="L18" s="23">
        <v>200</v>
      </c>
    </row>
    <row r="19" spans="1:12" x14ac:dyDescent="0.2">
      <c r="A19" s="6">
        <v>39296</v>
      </c>
      <c r="B19" s="2" t="s">
        <v>130</v>
      </c>
      <c r="C19" s="4" t="s">
        <v>59</v>
      </c>
      <c r="D19" s="3">
        <v>307325</v>
      </c>
      <c r="E19">
        <v>1</v>
      </c>
      <c r="F19" s="16">
        <v>2.0577865000000002</v>
      </c>
      <c r="G19" s="13">
        <v>0.6304143999999996</v>
      </c>
      <c r="H19" s="16">
        <v>66.559919166666688</v>
      </c>
      <c r="I19" s="18">
        <v>40.482127186666659</v>
      </c>
      <c r="J19" s="18">
        <v>62.564368309523815</v>
      </c>
      <c r="K19" s="18">
        <v>30.113536466666659</v>
      </c>
      <c r="L19" s="23">
        <v>214</v>
      </c>
    </row>
    <row r="20" spans="1:12" x14ac:dyDescent="0.2">
      <c r="A20" s="6">
        <v>39296</v>
      </c>
      <c r="B20" s="2" t="s">
        <v>140</v>
      </c>
      <c r="C20" s="4" t="s">
        <v>62</v>
      </c>
      <c r="D20" s="3">
        <v>313540</v>
      </c>
      <c r="E20">
        <v>1</v>
      </c>
      <c r="F20" s="16">
        <v>1.8775880597014929</v>
      </c>
      <c r="G20" s="13">
        <v>0.42272554029850706</v>
      </c>
      <c r="H20" s="16">
        <v>69.838177500000015</v>
      </c>
      <c r="I20" s="18">
        <v>25.59095954999998</v>
      </c>
      <c r="J20" s="18">
        <v>49.529618731343284</v>
      </c>
      <c r="K20" s="18">
        <v>14.974458568656701</v>
      </c>
      <c r="L20" s="23">
        <v>214</v>
      </c>
    </row>
    <row r="21" spans="1:12" x14ac:dyDescent="0.2">
      <c r="A21" s="6">
        <v>39303</v>
      </c>
      <c r="B21" s="2" t="s">
        <v>141</v>
      </c>
      <c r="C21" s="4" t="s">
        <v>62</v>
      </c>
      <c r="D21" s="3">
        <v>314032</v>
      </c>
      <c r="E21">
        <v>1</v>
      </c>
      <c r="F21" s="16">
        <v>0.54785225000000004</v>
      </c>
      <c r="G21" s="13">
        <v>0.29136800000000007</v>
      </c>
      <c r="H21" s="81">
        <v>40.877525121031752</v>
      </c>
      <c r="I21" s="50">
        <v>30.453004408888891</v>
      </c>
      <c r="J21" s="49">
        <v>36.436047565476194</v>
      </c>
      <c r="K21" s="50">
        <v>20.112829653333332</v>
      </c>
      <c r="L21" s="23">
        <v>221</v>
      </c>
    </row>
    <row r="22" spans="1:12" x14ac:dyDescent="0.2">
      <c r="A22" s="6">
        <v>39323</v>
      </c>
      <c r="B22" s="2" t="s">
        <v>142</v>
      </c>
      <c r="C22" s="4" t="s">
        <v>56</v>
      </c>
      <c r="D22" s="71">
        <v>306530</v>
      </c>
      <c r="E22">
        <v>1</v>
      </c>
      <c r="F22" s="16">
        <v>0.68547156716417912</v>
      </c>
      <c r="G22" s="13">
        <v>0.22378223283582072</v>
      </c>
      <c r="H22" s="16">
        <v>21.911032897388061</v>
      </c>
      <c r="I22" s="23">
        <v>24.133196535111932</v>
      </c>
      <c r="J22" s="18">
        <v>19.853645960820895</v>
      </c>
      <c r="K22" s="18">
        <v>17.928362589179098</v>
      </c>
      <c r="L22" s="23">
        <v>241</v>
      </c>
    </row>
    <row r="23" spans="1:12" x14ac:dyDescent="0.2">
      <c r="A23" s="6">
        <v>39336</v>
      </c>
      <c r="B23" s="2" t="s">
        <v>143</v>
      </c>
      <c r="C23" s="4" t="s">
        <v>56</v>
      </c>
      <c r="D23" s="71">
        <v>306540</v>
      </c>
      <c r="E23">
        <v>1</v>
      </c>
      <c r="F23" s="16">
        <v>0.57221731343283588</v>
      </c>
      <c r="G23" s="13">
        <v>0.36228508656716402</v>
      </c>
      <c r="H23" s="16">
        <v>25.310078152052238</v>
      </c>
      <c r="I23" s="18">
        <v>24.476011496697751</v>
      </c>
      <c r="J23" s="18">
        <v>20.194226194029849</v>
      </c>
      <c r="K23" s="23">
        <v>16.968612505970142</v>
      </c>
      <c r="L23" s="23">
        <v>254</v>
      </c>
    </row>
    <row r="24" spans="1:12" x14ac:dyDescent="0.2">
      <c r="A24" s="6">
        <v>39353</v>
      </c>
      <c r="B24" s="2" t="s">
        <v>153</v>
      </c>
      <c r="C24" s="4" t="s">
        <v>62</v>
      </c>
      <c r="D24" s="53">
        <v>322010</v>
      </c>
      <c r="E24" s="52">
        <v>2</v>
      </c>
      <c r="F24" s="47">
        <v>0.67854761194029856</v>
      </c>
      <c r="G24" s="47">
        <v>0.44410248805970132</v>
      </c>
      <c r="H24" s="16">
        <v>36.484034473880591</v>
      </c>
      <c r="I24" s="13">
        <v>29.364161641119388</v>
      </c>
      <c r="J24" s="18">
        <v>31.71078722014925</v>
      </c>
      <c r="K24" s="18">
        <v>22.798569467350735</v>
      </c>
      <c r="L24" s="23">
        <v>271</v>
      </c>
    </row>
    <row r="25" spans="1:12" x14ac:dyDescent="0.2">
      <c r="A25" s="34">
        <v>39366</v>
      </c>
      <c r="B25" s="2" t="s">
        <v>157</v>
      </c>
      <c r="C25" s="4" t="s">
        <v>62</v>
      </c>
      <c r="D25" s="17">
        <v>322193</v>
      </c>
      <c r="E25" s="52">
        <v>4.5</v>
      </c>
      <c r="F25" s="47">
        <v>0.36004567164179102</v>
      </c>
      <c r="G25" s="47">
        <v>0.19664032835820897</v>
      </c>
      <c r="H25" s="16">
        <v>20.400850376865673</v>
      </c>
      <c r="I25" s="18">
        <v>19.659532518134323</v>
      </c>
      <c r="J25" s="18">
        <v>16.870472294776121</v>
      </c>
      <c r="K25" s="18">
        <v>13.171018080223876</v>
      </c>
      <c r="L25" s="23">
        <v>284</v>
      </c>
    </row>
    <row r="26" spans="1:12" x14ac:dyDescent="0.2">
      <c r="A26" s="6">
        <v>39373</v>
      </c>
      <c r="B26" s="2" t="s">
        <v>160</v>
      </c>
      <c r="C26" s="4" t="s">
        <v>62</v>
      </c>
      <c r="D26" s="17">
        <v>322492</v>
      </c>
      <c r="E26">
        <v>5</v>
      </c>
      <c r="F26" s="47">
        <v>0.81010276119402991</v>
      </c>
      <c r="G26" s="47">
        <v>0.49810933880596964</v>
      </c>
      <c r="H26" s="16">
        <v>29.525054776119404</v>
      </c>
      <c r="I26" s="18">
        <v>26.224580008880583</v>
      </c>
      <c r="J26" s="18">
        <v>26.567205279850747</v>
      </c>
      <c r="K26" s="23">
        <v>18.055218800149241</v>
      </c>
      <c r="L26" s="23">
        <v>291</v>
      </c>
    </row>
    <row r="27" spans="1:12" x14ac:dyDescent="0.2">
      <c r="A27" s="6">
        <v>39392</v>
      </c>
      <c r="B27" s="2" t="s">
        <v>165</v>
      </c>
      <c r="C27" s="4" t="s">
        <v>56</v>
      </c>
      <c r="D27" s="17">
        <v>306550</v>
      </c>
      <c r="E27">
        <v>1</v>
      </c>
      <c r="F27" s="16">
        <v>0.74086320895522406</v>
      </c>
      <c r="G27" s="13">
        <v>0.63229559104477584</v>
      </c>
      <c r="H27" s="16">
        <v>30.501594948694031</v>
      </c>
      <c r="I27" s="18">
        <v>37.745784738805966</v>
      </c>
      <c r="J27" s="18">
        <v>27.653493526119401</v>
      </c>
      <c r="K27" s="18">
        <v>25.979211411380586</v>
      </c>
      <c r="L27" s="23">
        <v>310</v>
      </c>
    </row>
    <row r="28" spans="1:12" x14ac:dyDescent="0.2">
      <c r="A28" s="6">
        <v>39427</v>
      </c>
      <c r="B28" s="2" t="s">
        <v>169</v>
      </c>
      <c r="C28" s="4" t="s">
        <v>56</v>
      </c>
      <c r="D28" s="3">
        <v>306560</v>
      </c>
      <c r="E28">
        <v>1</v>
      </c>
      <c r="F28" s="16">
        <v>0.23288761904761907</v>
      </c>
      <c r="G28" s="13">
        <v>0.1436916609523809</v>
      </c>
      <c r="H28" s="16">
        <v>21.561922809523814</v>
      </c>
      <c r="I28" s="18">
        <v>18.152049230476187</v>
      </c>
      <c r="J28" s="18">
        <v>14.435150920634921</v>
      </c>
      <c r="K28" s="18">
        <v>7.5409399193650772</v>
      </c>
      <c r="L28" s="23">
        <v>345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88"/>
  <sheetViews>
    <sheetView zoomScale="75" workbookViewId="0">
      <pane xSplit="5" ySplit="5" topLeftCell="I98" activePane="bottomRight" state="frozen"/>
      <selection pane="topRight" activeCell="D1" sqref="D1"/>
      <selection pane="bottomLeft" activeCell="A6" sqref="A6"/>
      <selection pane="bottomRight" activeCell="AG118" sqref="A1:AJ228"/>
    </sheetView>
  </sheetViews>
  <sheetFormatPr defaultRowHeight="12.75" x14ac:dyDescent="0.2"/>
  <cols>
    <col min="1" max="1" width="9.7109375" style="6" bestFit="1" customWidth="1"/>
    <col min="2" max="2" width="9.7109375" style="2" customWidth="1"/>
    <col min="3" max="3" width="15.28515625" style="4" customWidth="1"/>
    <col min="4" max="4" width="9.28515625" style="3" customWidth="1"/>
    <col min="6" max="6" width="9.28515625" style="16" customWidth="1"/>
    <col min="7" max="7" width="9.28515625" style="18" customWidth="1"/>
    <col min="8" max="8" width="15.5703125" style="16" customWidth="1"/>
    <col min="9" max="10" width="9.28515625" style="16" customWidth="1"/>
    <col min="11" max="11" width="9.140625" style="3"/>
    <col min="12" max="12" width="10.5703125" style="23" customWidth="1"/>
    <col min="13" max="13" width="11.5703125" style="63" customWidth="1"/>
    <col min="14" max="14" width="10.85546875" style="21" customWidth="1"/>
    <col min="15" max="15" width="11" style="25" customWidth="1"/>
    <col min="16" max="16" width="13.140625" style="25" customWidth="1"/>
    <col min="17" max="17" width="12.7109375" style="16" customWidth="1"/>
    <col min="18" max="18" width="9.28515625" style="16" customWidth="1"/>
    <col min="19" max="19" width="12.5703125" style="13" customWidth="1"/>
    <col min="20" max="20" width="11.5703125" style="13" customWidth="1"/>
    <col min="21" max="21" width="9.140625" style="13"/>
    <col min="25" max="27" width="9.28515625" style="9" customWidth="1"/>
    <col min="32" max="34" width="9.28515625" style="9" customWidth="1"/>
    <col min="37" max="37" width="9.28515625" style="3" customWidth="1"/>
    <col min="45" max="45" width="11.140625" style="3" customWidth="1"/>
    <col min="46" max="46" width="10.7109375" style="3" customWidth="1"/>
    <col min="47" max="47" width="12.140625" style="3" customWidth="1"/>
  </cols>
  <sheetData>
    <row r="1" spans="1:47" x14ac:dyDescent="0.2">
      <c r="A1" s="8" t="s">
        <v>77</v>
      </c>
      <c r="I1" s="13"/>
      <c r="K1" s="13"/>
      <c r="S1" s="16"/>
      <c r="T1" s="16"/>
      <c r="U1" s="16"/>
      <c r="V1" s="9" t="s">
        <v>29</v>
      </c>
      <c r="X1" s="9"/>
      <c r="Y1"/>
      <c r="AB1" s="9"/>
      <c r="AC1" s="9" t="s">
        <v>29</v>
      </c>
      <c r="AD1" s="9"/>
      <c r="AE1" s="9"/>
      <c r="AF1"/>
      <c r="AI1" s="9"/>
      <c r="AK1"/>
      <c r="AL1" s="9" t="s">
        <v>29</v>
      </c>
      <c r="AN1" s="9"/>
      <c r="AP1" s="9"/>
      <c r="AQ1" s="9"/>
      <c r="AR1" s="9"/>
      <c r="AS1" s="3">
        <v>140</v>
      </c>
      <c r="AT1" s="3">
        <v>140</v>
      </c>
      <c r="AU1" s="3">
        <v>140</v>
      </c>
    </row>
    <row r="2" spans="1:47" x14ac:dyDescent="0.2">
      <c r="A2" s="6" t="s">
        <v>35</v>
      </c>
      <c r="I2" s="13"/>
      <c r="K2" s="13"/>
      <c r="M2" s="46" t="s">
        <v>52</v>
      </c>
      <c r="N2" s="21" t="s">
        <v>38</v>
      </c>
      <c r="O2" s="25" t="s">
        <v>38</v>
      </c>
      <c r="P2" s="21" t="s">
        <v>51</v>
      </c>
      <c r="S2" s="16"/>
      <c r="T2" s="16"/>
      <c r="U2" s="16"/>
      <c r="V2" s="9" t="s">
        <v>30</v>
      </c>
      <c r="X2" s="9" t="s">
        <v>26</v>
      </c>
      <c r="Y2"/>
      <c r="AB2" s="9"/>
      <c r="AC2" s="9" t="s">
        <v>30</v>
      </c>
      <c r="AD2" s="9"/>
      <c r="AE2" s="9" t="s">
        <v>26</v>
      </c>
      <c r="AF2"/>
      <c r="AI2" s="9"/>
      <c r="AK2"/>
      <c r="AL2" s="9" t="s">
        <v>30</v>
      </c>
      <c r="AN2" s="9" t="s">
        <v>87</v>
      </c>
      <c r="AP2" s="9"/>
      <c r="AQ2" s="9"/>
      <c r="AR2" s="9"/>
      <c r="AS2" s="3" t="s">
        <v>88</v>
      </c>
      <c r="AT2" s="3" t="s">
        <v>88</v>
      </c>
      <c r="AU2" s="3" t="s">
        <v>88</v>
      </c>
    </row>
    <row r="3" spans="1:47" x14ac:dyDescent="0.2">
      <c r="A3" s="6" t="s">
        <v>5</v>
      </c>
      <c r="I3" s="13"/>
      <c r="K3" s="13"/>
      <c r="M3" s="46" t="s">
        <v>45</v>
      </c>
      <c r="N3" s="21" t="s">
        <v>39</v>
      </c>
      <c r="O3" s="25" t="s">
        <v>39</v>
      </c>
      <c r="P3" s="21" t="s">
        <v>46</v>
      </c>
      <c r="R3" s="16" t="s">
        <v>34</v>
      </c>
      <c r="S3" s="16"/>
      <c r="T3" s="16"/>
      <c r="U3" s="16"/>
      <c r="V3" s="9" t="s">
        <v>31</v>
      </c>
      <c r="W3" s="9"/>
      <c r="X3" s="9" t="s">
        <v>32</v>
      </c>
      <c r="AA3" s="9" t="s">
        <v>26</v>
      </c>
      <c r="AB3" s="9"/>
      <c r="AC3" s="9" t="s">
        <v>31</v>
      </c>
      <c r="AD3" s="9"/>
      <c r="AE3" s="9" t="s">
        <v>32</v>
      </c>
      <c r="AF3"/>
      <c r="AH3" s="9" t="s">
        <v>28</v>
      </c>
      <c r="AI3" s="9"/>
      <c r="AK3"/>
      <c r="AL3" s="9" t="s">
        <v>31</v>
      </c>
      <c r="AM3" s="9"/>
      <c r="AN3" s="9" t="s">
        <v>32</v>
      </c>
      <c r="AO3" s="9"/>
      <c r="AP3" s="9"/>
      <c r="AQ3" s="9" t="s">
        <v>87</v>
      </c>
      <c r="AR3" s="9"/>
      <c r="AS3" s="3" t="s">
        <v>89</v>
      </c>
      <c r="AT3" s="3" t="s">
        <v>90</v>
      </c>
      <c r="AU3" s="3" t="s">
        <v>91</v>
      </c>
    </row>
    <row r="4" spans="1:47" x14ac:dyDescent="0.2">
      <c r="A4" s="6" t="s">
        <v>6</v>
      </c>
      <c r="D4" s="21" t="s">
        <v>44</v>
      </c>
      <c r="H4" s="16" t="s">
        <v>18</v>
      </c>
      <c r="J4" s="16" t="s">
        <v>19</v>
      </c>
      <c r="K4" s="13"/>
      <c r="M4" s="46" t="s">
        <v>36</v>
      </c>
      <c r="N4" s="21" t="s">
        <v>36</v>
      </c>
      <c r="O4" s="25" t="s">
        <v>36</v>
      </c>
      <c r="Q4" s="16" t="s">
        <v>25</v>
      </c>
      <c r="R4" s="16" t="s">
        <v>25</v>
      </c>
      <c r="S4" s="16" t="s">
        <v>25</v>
      </c>
      <c r="T4" s="16" t="s">
        <v>25</v>
      </c>
      <c r="U4" s="16" t="s">
        <v>25</v>
      </c>
      <c r="V4" s="9" t="s">
        <v>32</v>
      </c>
      <c r="W4" s="9"/>
      <c r="X4" s="9" t="s">
        <v>33</v>
      </c>
      <c r="AA4" s="9" t="s">
        <v>27</v>
      </c>
      <c r="AB4" s="9"/>
      <c r="AC4" s="9" t="s">
        <v>32</v>
      </c>
      <c r="AD4" s="9"/>
      <c r="AE4" s="9" t="s">
        <v>33</v>
      </c>
      <c r="AF4"/>
      <c r="AH4" s="9" t="s">
        <v>27</v>
      </c>
      <c r="AI4" s="9"/>
      <c r="AK4"/>
      <c r="AL4" s="9" t="s">
        <v>32</v>
      </c>
      <c r="AM4" s="9"/>
      <c r="AN4" s="9" t="s">
        <v>33</v>
      </c>
      <c r="AO4" s="9"/>
      <c r="AP4" s="9"/>
      <c r="AQ4" s="9" t="s">
        <v>27</v>
      </c>
      <c r="AR4" s="9"/>
      <c r="AS4" s="21" t="s">
        <v>92</v>
      </c>
      <c r="AT4" s="21" t="s">
        <v>92</v>
      </c>
      <c r="AU4" s="21" t="s">
        <v>92</v>
      </c>
    </row>
    <row r="5" spans="1:47" s="21" customFormat="1" x14ac:dyDescent="0.2">
      <c r="A5" s="27" t="s">
        <v>7</v>
      </c>
      <c r="B5" s="35" t="s">
        <v>40</v>
      </c>
      <c r="C5" s="28" t="s">
        <v>41</v>
      </c>
      <c r="D5" s="21" t="s">
        <v>8</v>
      </c>
      <c r="E5" s="21" t="s">
        <v>0</v>
      </c>
      <c r="F5" s="16" t="s">
        <v>9</v>
      </c>
      <c r="G5" s="16" t="s">
        <v>10</v>
      </c>
      <c r="H5" s="16" t="s">
        <v>3</v>
      </c>
      <c r="I5" s="16" t="s">
        <v>10</v>
      </c>
      <c r="J5" s="16" t="s">
        <v>3</v>
      </c>
      <c r="K5" s="16" t="s">
        <v>10</v>
      </c>
      <c r="L5" s="21" t="s">
        <v>43</v>
      </c>
      <c r="M5" s="46" t="s">
        <v>57</v>
      </c>
      <c r="N5" s="21" t="s">
        <v>42</v>
      </c>
      <c r="O5" s="25" t="s">
        <v>37</v>
      </c>
      <c r="P5" s="25" t="s">
        <v>83</v>
      </c>
      <c r="Q5" s="16" t="s">
        <v>55</v>
      </c>
      <c r="R5" s="16" t="s">
        <v>50</v>
      </c>
      <c r="S5" s="16" t="s">
        <v>84</v>
      </c>
      <c r="T5" s="16" t="s">
        <v>85</v>
      </c>
      <c r="U5" s="16" t="s">
        <v>86</v>
      </c>
      <c r="W5" s="21" t="s">
        <v>22</v>
      </c>
      <c r="X5" s="21" t="s">
        <v>23</v>
      </c>
      <c r="Y5" s="21" t="s">
        <v>24</v>
      </c>
      <c r="Z5" s="21" t="s">
        <v>22</v>
      </c>
      <c r="AA5" s="21" t="s">
        <v>23</v>
      </c>
      <c r="AB5" s="21" t="s">
        <v>24</v>
      </c>
      <c r="AD5" s="21" t="s">
        <v>22</v>
      </c>
      <c r="AE5" s="21" t="s">
        <v>23</v>
      </c>
      <c r="AF5" s="21" t="s">
        <v>24</v>
      </c>
      <c r="AG5" s="21" t="s">
        <v>22</v>
      </c>
      <c r="AH5" s="21" t="s">
        <v>23</v>
      </c>
      <c r="AI5" s="21" t="s">
        <v>24</v>
      </c>
      <c r="AJ5" s="21" t="s">
        <v>0</v>
      </c>
      <c r="AM5" s="21" t="s">
        <v>22</v>
      </c>
      <c r="AN5" s="21" t="s">
        <v>23</v>
      </c>
      <c r="AO5" s="21" t="s">
        <v>24</v>
      </c>
      <c r="AP5" s="21" t="s">
        <v>22</v>
      </c>
      <c r="AQ5" s="21" t="s">
        <v>23</v>
      </c>
      <c r="AR5" s="21" t="s">
        <v>24</v>
      </c>
    </row>
    <row r="6" spans="1:47" x14ac:dyDescent="0.2">
      <c r="A6" s="34">
        <v>39097</v>
      </c>
      <c r="B6" s="2" t="s">
        <v>78</v>
      </c>
      <c r="C6" s="4" t="s">
        <v>56</v>
      </c>
      <c r="D6" s="3">
        <v>261100</v>
      </c>
      <c r="E6">
        <v>1</v>
      </c>
      <c r="F6" s="16">
        <v>0.43645358527131772</v>
      </c>
      <c r="G6" s="13">
        <v>0.23051463972868219</v>
      </c>
      <c r="H6" s="16">
        <v>25.194441312984498</v>
      </c>
      <c r="I6" s="18">
        <v>24.213227549515505</v>
      </c>
      <c r="J6" s="18">
        <v>18.072535765503876</v>
      </c>
      <c r="K6" s="18">
        <v>11.559909659496123</v>
      </c>
      <c r="L6" s="23">
        <v>15</v>
      </c>
      <c r="M6" s="63">
        <v>95.384327166921011</v>
      </c>
      <c r="N6" s="23">
        <v>7.1624999999999996</v>
      </c>
      <c r="O6" s="40">
        <v>320</v>
      </c>
      <c r="P6" s="3">
        <v>30.792999999999999</v>
      </c>
      <c r="Q6" s="16">
        <v>5.2175000000000002</v>
      </c>
      <c r="R6" s="13">
        <v>6.0730000000000004</v>
      </c>
      <c r="S6" s="13">
        <v>0.67049999999999998</v>
      </c>
      <c r="T6" s="13">
        <v>0.58899999999999997</v>
      </c>
      <c r="U6" s="13">
        <v>0.20599999999999999</v>
      </c>
      <c r="V6">
        <f>($E6)+(0.5*($E7-$E6))</f>
        <v>3</v>
      </c>
      <c r="W6">
        <f t="shared" ref="W6:W70" si="0">($V6*Q6)</f>
        <v>15.6525</v>
      </c>
      <c r="X6">
        <f t="shared" ref="X6:X70" si="1">($V6*R6)</f>
        <v>18.219000000000001</v>
      </c>
      <c r="Y6">
        <f t="shared" ref="Y6:Y70" si="2">($V6*S6)</f>
        <v>2.0114999999999998</v>
      </c>
      <c r="Z6" s="9">
        <f>SUM(W6:W15)</f>
        <v>1073.3922500000001</v>
      </c>
      <c r="AA6" s="9">
        <f>SUM(X6:X15)</f>
        <v>1170.46775</v>
      </c>
      <c r="AB6" s="9">
        <f>SUM(Y6:Y15)</f>
        <v>119.3385</v>
      </c>
      <c r="AC6">
        <f>($E6)+(0.5*($E7-$E6))</f>
        <v>3</v>
      </c>
      <c r="AD6">
        <f t="shared" ref="AD6:AF12" si="3">($AC6*Q6)</f>
        <v>15.6525</v>
      </c>
      <c r="AE6">
        <f t="shared" si="3"/>
        <v>18.219000000000001</v>
      </c>
      <c r="AF6">
        <f t="shared" si="3"/>
        <v>2.0114999999999998</v>
      </c>
      <c r="AG6" s="9">
        <f>SUM(AD6:AD12)</f>
        <v>244.22725000000003</v>
      </c>
      <c r="AH6" s="9">
        <f>SUM(AE6:AE12)</f>
        <v>283.38149999999996</v>
      </c>
      <c r="AI6" s="9">
        <f>SUM(AF6:AF12)</f>
        <v>33.044749999999993</v>
      </c>
      <c r="AJ6">
        <v>1</v>
      </c>
      <c r="AK6"/>
      <c r="AL6">
        <f>($AJ6)+(0.5*($AJ7-$AJ6))</f>
        <v>3</v>
      </c>
      <c r="AM6">
        <f>($AL6*Q6)</f>
        <v>15.6525</v>
      </c>
      <c r="AN6">
        <f t="shared" ref="AN6:AO14" si="4">($AL6*R6)</f>
        <v>18.219000000000001</v>
      </c>
      <c r="AO6">
        <f t="shared" si="4"/>
        <v>2.0114999999999998</v>
      </c>
      <c r="AP6" s="9">
        <f>SUM(AM6:AM15)</f>
        <v>1073.3922500000001</v>
      </c>
      <c r="AQ6" s="9">
        <f>SUM(AN6:AN15)</f>
        <v>1170.46775</v>
      </c>
      <c r="AR6" s="9">
        <f>SUM(AO6:AO15)</f>
        <v>119.3385</v>
      </c>
    </row>
    <row r="7" spans="1:47" x14ac:dyDescent="0.2">
      <c r="D7" s="3">
        <v>261099</v>
      </c>
      <c r="E7">
        <v>5</v>
      </c>
      <c r="F7" s="16">
        <v>0.4163095736434107</v>
      </c>
      <c r="G7" s="13">
        <v>0.2766444263565892</v>
      </c>
      <c r="I7" s="18"/>
      <c r="K7" s="18"/>
      <c r="N7" s="23"/>
      <c r="O7" s="40"/>
      <c r="Q7" s="16">
        <v>5.2404999999999999</v>
      </c>
      <c r="R7" s="13">
        <v>6.0650000000000004</v>
      </c>
      <c r="S7" s="13">
        <v>0.69599999999999995</v>
      </c>
      <c r="T7" s="13">
        <v>0.46449999999999997</v>
      </c>
      <c r="U7" s="13">
        <v>0.2205</v>
      </c>
      <c r="V7">
        <f>(0.5*($E7-$E6))+(0.5*($E8-$E7))</f>
        <v>4.5</v>
      </c>
      <c r="W7">
        <f t="shared" si="0"/>
        <v>23.582249999999998</v>
      </c>
      <c r="X7">
        <f t="shared" si="1"/>
        <v>27.2925</v>
      </c>
      <c r="Y7">
        <f t="shared" si="2"/>
        <v>3.1319999999999997</v>
      </c>
      <c r="AB7" s="9"/>
      <c r="AC7">
        <f>(0.5*($E7-$E6))+(0.5*($E8-$E7))</f>
        <v>4.5</v>
      </c>
      <c r="AD7">
        <f t="shared" si="3"/>
        <v>23.582249999999998</v>
      </c>
      <c r="AE7">
        <f t="shared" si="3"/>
        <v>27.2925</v>
      </c>
      <c r="AF7">
        <f t="shared" si="3"/>
        <v>3.1319999999999997</v>
      </c>
      <c r="AI7" s="9"/>
      <c r="AJ7">
        <v>5</v>
      </c>
      <c r="AK7"/>
      <c r="AL7">
        <f>(0.5*($AJ7-$AJ6))+(0.5*($AJ8-$AJ7))</f>
        <v>4.5</v>
      </c>
      <c r="AM7">
        <f t="shared" ref="AM7:AM14" si="5">($AL7*Q7)</f>
        <v>23.582249999999998</v>
      </c>
      <c r="AN7">
        <f t="shared" si="4"/>
        <v>27.2925</v>
      </c>
      <c r="AO7">
        <f t="shared" si="4"/>
        <v>3.1319999999999997</v>
      </c>
      <c r="AP7" s="9"/>
      <c r="AQ7" s="9"/>
      <c r="AR7" s="9"/>
    </row>
    <row r="8" spans="1:47" x14ac:dyDescent="0.2">
      <c r="D8" s="3">
        <v>261098</v>
      </c>
      <c r="E8">
        <v>10</v>
      </c>
      <c r="F8" s="16">
        <v>0.35587753875968997</v>
      </c>
      <c r="G8" s="13">
        <v>0.23313336124031003</v>
      </c>
      <c r="N8" s="23"/>
      <c r="O8" s="40"/>
      <c r="Q8" s="16">
        <v>5.1890000000000001</v>
      </c>
      <c r="R8" s="13">
        <v>6.0129999999999999</v>
      </c>
      <c r="S8" s="13">
        <v>0.72049999999999992</v>
      </c>
      <c r="T8" s="13">
        <v>0.5655</v>
      </c>
      <c r="U8" s="13">
        <v>0.20800000000000002</v>
      </c>
      <c r="V8">
        <f t="shared" ref="V8:V14" si="6">(0.5*($E8-$E7))+(0.5*($E9-$E8))</f>
        <v>7.5</v>
      </c>
      <c r="W8">
        <f t="shared" si="0"/>
        <v>38.917500000000004</v>
      </c>
      <c r="X8">
        <f t="shared" si="1"/>
        <v>45.097499999999997</v>
      </c>
      <c r="Y8">
        <f t="shared" si="2"/>
        <v>5.4037499999999996</v>
      </c>
      <c r="AB8" s="9"/>
      <c r="AC8">
        <f>(0.5*($E8-$E7))+(0.5*($E9-$E8))</f>
        <v>7.5</v>
      </c>
      <c r="AD8">
        <f t="shared" si="3"/>
        <v>38.917500000000004</v>
      </c>
      <c r="AE8">
        <f t="shared" si="3"/>
        <v>45.097499999999997</v>
      </c>
      <c r="AF8">
        <f t="shared" si="3"/>
        <v>5.4037499999999996</v>
      </c>
      <c r="AI8" s="9"/>
      <c r="AJ8">
        <v>10</v>
      </c>
      <c r="AK8"/>
      <c r="AL8">
        <f t="shared" ref="AL8:AL14" si="7">(0.5*($AJ8-$AJ7))+(0.5*($AJ9-$AJ8))</f>
        <v>7.5</v>
      </c>
      <c r="AM8">
        <f t="shared" si="5"/>
        <v>38.917500000000004</v>
      </c>
      <c r="AN8">
        <f t="shared" si="4"/>
        <v>45.097499999999997</v>
      </c>
      <c r="AO8">
        <f t="shared" si="4"/>
        <v>5.4037499999999996</v>
      </c>
      <c r="AP8" s="9"/>
      <c r="AQ8" s="9"/>
      <c r="AR8" s="9"/>
    </row>
    <row r="9" spans="1:47" x14ac:dyDescent="0.2">
      <c r="D9" s="3">
        <v>261097</v>
      </c>
      <c r="E9">
        <v>20</v>
      </c>
      <c r="F9" s="16">
        <v>0.35587753875968986</v>
      </c>
      <c r="G9" s="13">
        <v>0.22447143624031007</v>
      </c>
      <c r="K9" s="23"/>
      <c r="N9" s="23"/>
      <c r="O9" s="40"/>
      <c r="Q9" s="16">
        <v>4.5575000000000001</v>
      </c>
      <c r="R9" s="13">
        <v>5.1955</v>
      </c>
      <c r="S9" s="13">
        <v>0.64349999999999996</v>
      </c>
      <c r="T9" s="13">
        <v>0.38600000000000001</v>
      </c>
      <c r="U9" s="13">
        <v>0.23250000000000001</v>
      </c>
      <c r="V9">
        <f t="shared" si="6"/>
        <v>10</v>
      </c>
      <c r="W9">
        <f t="shared" si="0"/>
        <v>45.575000000000003</v>
      </c>
      <c r="X9">
        <f t="shared" si="1"/>
        <v>51.954999999999998</v>
      </c>
      <c r="Y9">
        <f t="shared" si="2"/>
        <v>6.4349999999999996</v>
      </c>
      <c r="AB9" s="9"/>
      <c r="AC9">
        <f>(0.5*($E9-$E8))+(0.5*($E10-$E9))</f>
        <v>10</v>
      </c>
      <c r="AD9">
        <f t="shared" si="3"/>
        <v>45.575000000000003</v>
      </c>
      <c r="AE9">
        <f t="shared" si="3"/>
        <v>51.954999999999998</v>
      </c>
      <c r="AF9">
        <f t="shared" si="3"/>
        <v>6.4349999999999996</v>
      </c>
      <c r="AI9" s="9"/>
      <c r="AJ9">
        <v>20</v>
      </c>
      <c r="AK9"/>
      <c r="AL9">
        <f t="shared" si="7"/>
        <v>10</v>
      </c>
      <c r="AM9">
        <f t="shared" si="5"/>
        <v>45.575000000000003</v>
      </c>
      <c r="AN9">
        <f t="shared" si="4"/>
        <v>51.954999999999998</v>
      </c>
      <c r="AO9">
        <f t="shared" si="4"/>
        <v>6.4349999999999996</v>
      </c>
      <c r="AP9" s="9"/>
      <c r="AQ9" s="9"/>
      <c r="AR9" s="9"/>
    </row>
    <row r="10" spans="1:47" x14ac:dyDescent="0.2">
      <c r="D10" s="3">
        <v>261096</v>
      </c>
      <c r="E10">
        <v>30</v>
      </c>
      <c r="F10" s="16">
        <v>0.32230418604651156</v>
      </c>
      <c r="G10" s="13">
        <v>0.24072093895348834</v>
      </c>
      <c r="M10" s="64"/>
      <c r="N10" s="55"/>
      <c r="O10" s="54"/>
      <c r="Q10" s="16">
        <v>4.1254999999999997</v>
      </c>
      <c r="R10" s="13">
        <v>4.8235000000000001</v>
      </c>
      <c r="S10" s="13">
        <v>0.58499999999999996</v>
      </c>
      <c r="T10" s="13">
        <v>0.39300000000000002</v>
      </c>
      <c r="U10" s="13">
        <v>0.16500000000000001</v>
      </c>
      <c r="V10">
        <f t="shared" si="6"/>
        <v>10</v>
      </c>
      <c r="W10">
        <f t="shared" si="0"/>
        <v>41.254999999999995</v>
      </c>
      <c r="X10">
        <f t="shared" si="1"/>
        <v>48.234999999999999</v>
      </c>
      <c r="Y10">
        <f t="shared" si="2"/>
        <v>5.85</v>
      </c>
      <c r="AB10" s="9"/>
      <c r="AC10">
        <f>(0.5*($E10-$E9))+(0.5*($E11-$E10))</f>
        <v>10</v>
      </c>
      <c r="AD10">
        <f t="shared" si="3"/>
        <v>41.254999999999995</v>
      </c>
      <c r="AE10">
        <f t="shared" si="3"/>
        <v>48.234999999999999</v>
      </c>
      <c r="AF10">
        <f t="shared" si="3"/>
        <v>5.85</v>
      </c>
      <c r="AI10" s="9"/>
      <c r="AJ10">
        <v>30</v>
      </c>
      <c r="AK10"/>
      <c r="AL10">
        <f t="shared" si="7"/>
        <v>10</v>
      </c>
      <c r="AM10">
        <f t="shared" si="5"/>
        <v>41.254999999999995</v>
      </c>
      <c r="AN10">
        <f t="shared" si="4"/>
        <v>48.234999999999999</v>
      </c>
      <c r="AO10">
        <f t="shared" si="4"/>
        <v>5.85</v>
      </c>
      <c r="AP10" s="9"/>
      <c r="AQ10" s="9"/>
      <c r="AR10" s="9"/>
    </row>
    <row r="11" spans="1:47" x14ac:dyDescent="0.2">
      <c r="D11" s="3">
        <v>261095</v>
      </c>
      <c r="E11">
        <v>40</v>
      </c>
      <c r="F11" s="16">
        <v>0.36930687984496124</v>
      </c>
      <c r="G11" s="13">
        <v>0.20238017015503867</v>
      </c>
      <c r="I11" s="18"/>
      <c r="K11" s="23"/>
      <c r="M11" s="63">
        <v>95.58821137867919</v>
      </c>
      <c r="N11" s="23">
        <v>7.1555</v>
      </c>
      <c r="O11" s="40">
        <v>319.5</v>
      </c>
      <c r="P11" s="3">
        <v>30.83</v>
      </c>
      <c r="Q11" s="16">
        <v>5.2805</v>
      </c>
      <c r="R11" s="13">
        <v>6.1825000000000001</v>
      </c>
      <c r="S11" s="13">
        <v>0.6944999999999999</v>
      </c>
      <c r="T11" s="13">
        <v>0.38350000000000001</v>
      </c>
      <c r="U11" s="13">
        <v>0.20599999999999999</v>
      </c>
      <c r="V11">
        <f t="shared" si="6"/>
        <v>10</v>
      </c>
      <c r="W11">
        <f t="shared" si="0"/>
        <v>52.805</v>
      </c>
      <c r="X11">
        <f t="shared" si="1"/>
        <v>61.825000000000003</v>
      </c>
      <c r="Y11">
        <f t="shared" si="2"/>
        <v>6.9449999999999985</v>
      </c>
      <c r="AB11" s="9"/>
      <c r="AC11">
        <f>(0.5*($E11-$E10))+(0.5*($E12-$E11))</f>
        <v>10</v>
      </c>
      <c r="AD11">
        <f t="shared" si="3"/>
        <v>52.805</v>
      </c>
      <c r="AE11">
        <f t="shared" si="3"/>
        <v>61.825000000000003</v>
      </c>
      <c r="AF11">
        <f t="shared" si="3"/>
        <v>6.9449999999999985</v>
      </c>
      <c r="AI11" s="9"/>
      <c r="AJ11">
        <v>40</v>
      </c>
      <c r="AK11"/>
      <c r="AL11">
        <f t="shared" si="7"/>
        <v>10</v>
      </c>
      <c r="AM11">
        <f t="shared" si="5"/>
        <v>52.805</v>
      </c>
      <c r="AN11">
        <f t="shared" si="4"/>
        <v>61.825000000000003</v>
      </c>
      <c r="AO11">
        <f t="shared" si="4"/>
        <v>6.9449999999999985</v>
      </c>
      <c r="AP11" s="9"/>
      <c r="AQ11" s="9"/>
      <c r="AR11" s="9"/>
    </row>
    <row r="12" spans="1:47" x14ac:dyDescent="0.2">
      <c r="D12" s="3">
        <v>261094</v>
      </c>
      <c r="E12">
        <v>50</v>
      </c>
      <c r="F12" s="16">
        <v>0.34916286821705428</v>
      </c>
      <c r="G12" s="13">
        <v>0.23984803178294561</v>
      </c>
      <c r="I12" s="18"/>
      <c r="K12" s="23"/>
      <c r="N12" s="23"/>
      <c r="O12" s="40"/>
      <c r="Q12" s="16">
        <v>5.2880000000000003</v>
      </c>
      <c r="R12" s="13">
        <v>6.1515000000000004</v>
      </c>
      <c r="S12" s="13">
        <v>0.65349999999999997</v>
      </c>
      <c r="T12" s="13">
        <v>0.34650000000000003</v>
      </c>
      <c r="U12" s="13">
        <v>0.20200000000000001</v>
      </c>
      <c r="V12">
        <f t="shared" si="6"/>
        <v>17.5</v>
      </c>
      <c r="W12">
        <f t="shared" si="0"/>
        <v>92.54</v>
      </c>
      <c r="X12">
        <f t="shared" si="1"/>
        <v>107.65125</v>
      </c>
      <c r="Y12">
        <f t="shared" si="2"/>
        <v>11.436249999999999</v>
      </c>
      <c r="AB12" s="9"/>
      <c r="AC12">
        <f>(0.5*($E12-$E11))</f>
        <v>5</v>
      </c>
      <c r="AD12">
        <f t="shared" si="3"/>
        <v>26.44</v>
      </c>
      <c r="AE12">
        <f t="shared" si="3"/>
        <v>30.7575</v>
      </c>
      <c r="AF12">
        <f t="shared" si="3"/>
        <v>3.2675000000000001</v>
      </c>
      <c r="AI12" s="9"/>
      <c r="AJ12">
        <v>50</v>
      </c>
      <c r="AK12"/>
      <c r="AL12">
        <f t="shared" si="7"/>
        <v>17.5</v>
      </c>
      <c r="AM12">
        <f t="shared" si="5"/>
        <v>92.54</v>
      </c>
      <c r="AN12">
        <f t="shared" si="4"/>
        <v>107.65125</v>
      </c>
      <c r="AO12">
        <f t="shared" si="4"/>
        <v>11.436249999999999</v>
      </c>
      <c r="AP12" s="9"/>
      <c r="AQ12" s="9"/>
      <c r="AR12" s="9"/>
    </row>
    <row r="13" spans="1:47" x14ac:dyDescent="0.2">
      <c r="D13" s="3">
        <v>261093</v>
      </c>
      <c r="E13">
        <v>75</v>
      </c>
      <c r="F13" s="16">
        <v>4.8658949612403107E-2</v>
      </c>
      <c r="G13" s="13">
        <v>0.15655081288759692</v>
      </c>
      <c r="I13" s="18"/>
      <c r="K13" s="23"/>
      <c r="N13" s="23"/>
      <c r="O13" s="40"/>
      <c r="Q13" s="16">
        <v>7.0679999999999996</v>
      </c>
      <c r="R13" s="13">
        <v>7.5069999999999997</v>
      </c>
      <c r="S13" s="13">
        <v>0.77350000000000008</v>
      </c>
      <c r="T13" s="13">
        <v>0.54700000000000004</v>
      </c>
      <c r="U13" s="13">
        <v>7.6999999999999999E-2</v>
      </c>
      <c r="V13">
        <f t="shared" si="6"/>
        <v>25</v>
      </c>
      <c r="W13">
        <f t="shared" si="0"/>
        <v>176.7</v>
      </c>
      <c r="X13">
        <f t="shared" si="1"/>
        <v>187.67499999999998</v>
      </c>
      <c r="Y13">
        <f t="shared" si="2"/>
        <v>19.337500000000002</v>
      </c>
      <c r="AB13" s="9"/>
      <c r="AC13">
        <v>0</v>
      </c>
      <c r="AF13"/>
      <c r="AI13" s="9"/>
      <c r="AJ13">
        <v>75</v>
      </c>
      <c r="AK13"/>
      <c r="AL13">
        <f t="shared" si="7"/>
        <v>25</v>
      </c>
      <c r="AM13">
        <f t="shared" si="5"/>
        <v>176.7</v>
      </c>
      <c r="AN13">
        <f t="shared" si="4"/>
        <v>187.67499999999998</v>
      </c>
      <c r="AO13">
        <f t="shared" si="4"/>
        <v>19.337500000000002</v>
      </c>
      <c r="AP13" s="9"/>
      <c r="AQ13" s="9"/>
      <c r="AR13" s="9"/>
    </row>
    <row r="14" spans="1:47" x14ac:dyDescent="0.2">
      <c r="D14" s="3">
        <v>261092</v>
      </c>
      <c r="E14">
        <v>100</v>
      </c>
      <c r="F14" s="16">
        <v>2.9967490310077519E-2</v>
      </c>
      <c r="G14" s="13">
        <v>0.13302325968992249</v>
      </c>
      <c r="I14" s="18"/>
      <c r="K14" s="23"/>
      <c r="M14" s="64"/>
      <c r="N14" s="55"/>
      <c r="O14" s="54"/>
      <c r="P14" s="54"/>
      <c r="Q14" s="16">
        <v>10.673999999999999</v>
      </c>
      <c r="R14" s="13">
        <v>11.123000000000001</v>
      </c>
      <c r="S14" s="13">
        <v>1.103</v>
      </c>
      <c r="T14" s="13">
        <v>0.40500000000000003</v>
      </c>
      <c r="U14" s="13">
        <v>8.5499999999999993E-2</v>
      </c>
      <c r="V14">
        <f t="shared" si="6"/>
        <v>32.5</v>
      </c>
      <c r="W14">
        <f t="shared" si="0"/>
        <v>346.90499999999997</v>
      </c>
      <c r="X14">
        <f t="shared" si="1"/>
        <v>361.49750000000006</v>
      </c>
      <c r="Y14">
        <f t="shared" si="2"/>
        <v>35.847499999999997</v>
      </c>
      <c r="AB14" s="9"/>
      <c r="AC14">
        <v>0</v>
      </c>
      <c r="AF14"/>
      <c r="AI14" s="9"/>
      <c r="AJ14">
        <v>100</v>
      </c>
      <c r="AK14"/>
      <c r="AL14">
        <f t="shared" si="7"/>
        <v>32.5</v>
      </c>
      <c r="AM14">
        <f t="shared" si="5"/>
        <v>346.90499999999997</v>
      </c>
      <c r="AN14">
        <f t="shared" si="4"/>
        <v>361.49750000000006</v>
      </c>
      <c r="AO14">
        <f t="shared" si="4"/>
        <v>35.847499999999997</v>
      </c>
      <c r="AP14" s="9"/>
      <c r="AQ14" s="9"/>
      <c r="AR14" s="9"/>
      <c r="AS14" s="45"/>
    </row>
    <row r="15" spans="1:47" x14ac:dyDescent="0.2">
      <c r="D15" s="3">
        <v>261091</v>
      </c>
      <c r="E15">
        <v>140</v>
      </c>
      <c r="F15" s="16">
        <v>2.8347625968992249E-2</v>
      </c>
      <c r="G15" s="13">
        <v>7.0909561531007748E-2</v>
      </c>
      <c r="I15" s="18"/>
      <c r="M15" s="42">
        <v>72.872329583522301</v>
      </c>
      <c r="N15" s="3">
        <v>5.3885000000000005</v>
      </c>
      <c r="O15" s="3">
        <v>240.5</v>
      </c>
      <c r="P15" s="3">
        <v>32.908999999999999</v>
      </c>
      <c r="Q15" s="16">
        <v>11.973000000000001</v>
      </c>
      <c r="R15" s="13">
        <v>13.050999999999998</v>
      </c>
      <c r="S15" s="13">
        <v>1.147</v>
      </c>
      <c r="T15" s="13">
        <v>0.71250000000000002</v>
      </c>
      <c r="U15" s="13">
        <v>8.1000000000000003E-2</v>
      </c>
      <c r="V15">
        <f>(0.5*($E15-$E14))</f>
        <v>20</v>
      </c>
      <c r="W15">
        <f t="shared" si="0"/>
        <v>239.46</v>
      </c>
      <c r="X15">
        <f t="shared" si="1"/>
        <v>261.02</v>
      </c>
      <c r="Y15">
        <f t="shared" si="2"/>
        <v>22.94</v>
      </c>
      <c r="AB15" s="9"/>
      <c r="AC15">
        <v>0</v>
      </c>
      <c r="AF15"/>
      <c r="AI15" s="9"/>
      <c r="AJ15">
        <v>140</v>
      </c>
      <c r="AK15"/>
      <c r="AL15">
        <f>(0.5*($AJ15-$AJ14))</f>
        <v>20</v>
      </c>
      <c r="AM15">
        <f>($AL15*AS15)</f>
        <v>239.46</v>
      </c>
      <c r="AN15">
        <f>($AL15*AT15)</f>
        <v>261.02</v>
      </c>
      <c r="AO15">
        <f>($AL15*AU15)</f>
        <v>22.94</v>
      </c>
      <c r="AP15" s="9"/>
      <c r="AQ15" s="9"/>
      <c r="AR15" s="9"/>
      <c r="AS15" s="73">
        <f>(Q14*($AJ15-$AS$1)+Q15*($AS$1-$AJ14))/($AJ15-$AJ14)</f>
        <v>11.973000000000001</v>
      </c>
      <c r="AT15" s="73">
        <f>(R14*($AJ15-$AS$1)+R15*($AS$1-$AJ14))/($AJ15-$AJ14)</f>
        <v>13.050999999999998</v>
      </c>
      <c r="AU15" s="73">
        <f>(S14*($AJ15-$AS$1)+S15*($AS$1-$AJ14))/($AJ15-$AJ14)</f>
        <v>1.147</v>
      </c>
    </row>
    <row r="16" spans="1:47" x14ac:dyDescent="0.2">
      <c r="A16" s="6">
        <v>39133</v>
      </c>
      <c r="B16" s="2" t="s">
        <v>96</v>
      </c>
      <c r="C16" s="4" t="s">
        <v>80</v>
      </c>
      <c r="D16" s="23">
        <v>304392</v>
      </c>
      <c r="E16">
        <v>1</v>
      </c>
      <c r="F16" s="16">
        <v>0.29371819354838707</v>
      </c>
      <c r="G16" s="13">
        <v>0.13119412645161299</v>
      </c>
      <c r="H16" s="16">
        <v>25.979876774193546</v>
      </c>
      <c r="I16" s="3">
        <v>14.979025265806454</v>
      </c>
      <c r="J16" s="18">
        <v>16.072912258064516</v>
      </c>
      <c r="K16" s="18">
        <v>5.8581277819354858</v>
      </c>
      <c r="L16" s="23">
        <v>51</v>
      </c>
      <c r="M16" s="13">
        <v>94.994456630939226</v>
      </c>
      <c r="N16" s="13">
        <v>7.859</v>
      </c>
      <c r="O16" s="41">
        <v>351</v>
      </c>
      <c r="P16" s="13">
        <v>31.155999999999999</v>
      </c>
      <c r="Q16" s="16">
        <v>6.1589999999999998</v>
      </c>
      <c r="R16" s="13">
        <v>7.2334999999999994</v>
      </c>
      <c r="S16" s="13">
        <v>0.82650000000000001</v>
      </c>
      <c r="T16" s="13">
        <v>1.0695000000000001</v>
      </c>
      <c r="U16" s="13">
        <v>0.153</v>
      </c>
      <c r="V16">
        <f>($E16)+(0.5*($E17-$E16))</f>
        <v>3</v>
      </c>
      <c r="W16">
        <f t="shared" si="0"/>
        <v>18.477</v>
      </c>
      <c r="X16">
        <f t="shared" si="1"/>
        <v>21.700499999999998</v>
      </c>
      <c r="Y16">
        <f t="shared" si="2"/>
        <v>2.4794999999999998</v>
      </c>
      <c r="Z16" s="9">
        <f>SUM(W16:W25)</f>
        <v>927.62725</v>
      </c>
      <c r="AA16" s="9">
        <f>SUM(X16:X25)</f>
        <v>1027.0387499999999</v>
      </c>
      <c r="AB16" s="9">
        <f>SUM(Y16:Y25)</f>
        <v>116.66249999999999</v>
      </c>
      <c r="AC16">
        <f>($E16)+(0.5*($E17-$E16))</f>
        <v>3</v>
      </c>
      <c r="AD16">
        <f t="shared" ref="AD16:AF22" si="8">($AC16*Q16)</f>
        <v>18.477</v>
      </c>
      <c r="AE16">
        <f t="shared" si="8"/>
        <v>21.700499999999998</v>
      </c>
      <c r="AF16">
        <f t="shared" si="8"/>
        <v>2.4794999999999998</v>
      </c>
      <c r="AG16" s="9">
        <f>SUM(AD16:AD22)</f>
        <v>286.83350000000002</v>
      </c>
      <c r="AH16" s="9">
        <f>SUM(AE16:AE22)</f>
        <v>332.20125000000002</v>
      </c>
      <c r="AI16" s="9">
        <f>SUM(AF16:AF22)</f>
        <v>38.794999999999995</v>
      </c>
      <c r="AJ16">
        <v>1</v>
      </c>
      <c r="AK16"/>
      <c r="AL16">
        <f>($AJ16)+(0.5*($AJ17-$AJ16))</f>
        <v>3</v>
      </c>
      <c r="AM16">
        <f>($AL16*Q16)</f>
        <v>18.477</v>
      </c>
      <c r="AN16">
        <f t="shared" ref="AN16:AO24" si="9">($AL16*R16)</f>
        <v>21.700499999999998</v>
      </c>
      <c r="AO16">
        <f t="shared" si="9"/>
        <v>2.4794999999999998</v>
      </c>
      <c r="AP16" s="9">
        <f>SUM(AM16:AM25)</f>
        <v>927.62725</v>
      </c>
      <c r="AQ16" s="9">
        <f>SUM(AN16:AN25)</f>
        <v>1027.0387499999999</v>
      </c>
      <c r="AR16" s="9">
        <f>SUM(AO16:AO25)</f>
        <v>116.66249999999999</v>
      </c>
    </row>
    <row r="17" spans="1:47" x14ac:dyDescent="0.2">
      <c r="D17" s="33">
        <v>304391</v>
      </c>
      <c r="E17">
        <v>5</v>
      </c>
      <c r="F17" s="16">
        <v>0.31411529032258062</v>
      </c>
      <c r="G17" s="13">
        <v>0.13103094967741946</v>
      </c>
      <c r="Q17" s="16">
        <v>5.9670000000000005</v>
      </c>
      <c r="R17" s="13">
        <v>6.931</v>
      </c>
      <c r="S17" s="13">
        <v>0.78649999999999998</v>
      </c>
      <c r="T17" s="13">
        <v>1.0960000000000001</v>
      </c>
      <c r="U17" s="13">
        <v>0.1525</v>
      </c>
      <c r="V17">
        <f t="shared" ref="V17:V24" si="10">(0.5*($E17-$E16))+(0.5*($E18-$E17))</f>
        <v>4.5</v>
      </c>
      <c r="W17">
        <f t="shared" si="0"/>
        <v>26.851500000000001</v>
      </c>
      <c r="X17">
        <f t="shared" si="1"/>
        <v>31.189499999999999</v>
      </c>
      <c r="Y17">
        <f t="shared" si="2"/>
        <v>3.53925</v>
      </c>
      <c r="AB17" s="9"/>
      <c r="AC17">
        <f>(0.5*($E17-$E16))+(0.5*($E18-$E17))</f>
        <v>4.5</v>
      </c>
      <c r="AD17">
        <f t="shared" si="8"/>
        <v>26.851500000000001</v>
      </c>
      <c r="AE17">
        <f t="shared" si="8"/>
        <v>31.189499999999999</v>
      </c>
      <c r="AF17">
        <f t="shared" si="8"/>
        <v>3.53925</v>
      </c>
      <c r="AI17" s="9"/>
      <c r="AJ17">
        <v>5</v>
      </c>
      <c r="AK17"/>
      <c r="AL17">
        <f>(0.5*($AJ17-$AJ16))+(0.5*($AJ18-$AJ17))</f>
        <v>4.5</v>
      </c>
      <c r="AM17">
        <f t="shared" ref="AM17:AM24" si="11">($AL17*Q17)</f>
        <v>26.851500000000001</v>
      </c>
      <c r="AN17">
        <f t="shared" si="9"/>
        <v>31.189499999999999</v>
      </c>
      <c r="AO17">
        <f t="shared" si="9"/>
        <v>3.53925</v>
      </c>
      <c r="AP17" s="9"/>
      <c r="AQ17" s="9"/>
      <c r="AR17" s="9"/>
    </row>
    <row r="18" spans="1:47" x14ac:dyDescent="0.2">
      <c r="D18" s="23">
        <v>304390</v>
      </c>
      <c r="E18">
        <v>10</v>
      </c>
      <c r="F18" s="16">
        <v>0.33043296774193548</v>
      </c>
      <c r="G18" s="13">
        <v>0.14000567225806454</v>
      </c>
      <c r="Q18" s="16">
        <v>6.3239999999999998</v>
      </c>
      <c r="R18" s="13">
        <v>7.2995000000000001</v>
      </c>
      <c r="S18" s="13">
        <v>0.82450000000000001</v>
      </c>
      <c r="T18" s="13">
        <v>1.0265</v>
      </c>
      <c r="U18" s="13">
        <v>0.128</v>
      </c>
      <c r="V18">
        <f t="shared" si="10"/>
        <v>7.5</v>
      </c>
      <c r="W18">
        <f t="shared" si="0"/>
        <v>47.43</v>
      </c>
      <c r="X18">
        <f t="shared" si="1"/>
        <v>54.746250000000003</v>
      </c>
      <c r="Y18">
        <f t="shared" si="2"/>
        <v>6.1837499999999999</v>
      </c>
      <c r="AB18" s="9"/>
      <c r="AC18">
        <f>(0.5*($E18-$E17))+(0.5*($E19-$E18))</f>
        <v>7.5</v>
      </c>
      <c r="AD18">
        <f t="shared" si="8"/>
        <v>47.43</v>
      </c>
      <c r="AE18">
        <f t="shared" si="8"/>
        <v>54.746250000000003</v>
      </c>
      <c r="AF18">
        <f t="shared" si="8"/>
        <v>6.1837499999999999</v>
      </c>
      <c r="AI18" s="9"/>
      <c r="AJ18">
        <v>10</v>
      </c>
      <c r="AK18"/>
      <c r="AL18">
        <f t="shared" ref="AL18:AL24" si="12">(0.5*($AJ18-$AJ17))+(0.5*($AJ19-$AJ18))</f>
        <v>7.5</v>
      </c>
      <c r="AM18">
        <f t="shared" si="11"/>
        <v>47.43</v>
      </c>
      <c r="AN18">
        <f t="shared" si="9"/>
        <v>54.746250000000003</v>
      </c>
      <c r="AO18">
        <f t="shared" si="9"/>
        <v>6.1837499999999999</v>
      </c>
      <c r="AP18" s="9"/>
      <c r="AQ18" s="9"/>
      <c r="AR18" s="9"/>
    </row>
    <row r="19" spans="1:47" x14ac:dyDescent="0.2">
      <c r="D19" s="33">
        <v>304389</v>
      </c>
      <c r="E19">
        <v>20</v>
      </c>
      <c r="F19" s="16">
        <v>0.33043296774193548</v>
      </c>
      <c r="G19" s="13">
        <v>9.9537832258064562E-2</v>
      </c>
      <c r="I19" s="18"/>
      <c r="J19" s="18"/>
      <c r="K19" s="23"/>
      <c r="Q19" s="16">
        <v>6.2934999999999999</v>
      </c>
      <c r="R19" s="13">
        <v>7.3365</v>
      </c>
      <c r="S19" s="13">
        <v>0.8175</v>
      </c>
      <c r="T19" s="13">
        <v>0.40149999999999997</v>
      </c>
      <c r="U19" s="13">
        <v>0.14200000000000002</v>
      </c>
      <c r="V19">
        <f t="shared" si="10"/>
        <v>10</v>
      </c>
      <c r="W19">
        <f t="shared" si="0"/>
        <v>62.935000000000002</v>
      </c>
      <c r="X19">
        <f t="shared" si="1"/>
        <v>73.364999999999995</v>
      </c>
      <c r="Y19">
        <f t="shared" si="2"/>
        <v>8.1750000000000007</v>
      </c>
      <c r="AB19" s="9"/>
      <c r="AC19">
        <f>(0.5*($E19-$E18))+(0.5*($E20-$E19))</f>
        <v>10</v>
      </c>
      <c r="AD19">
        <f t="shared" si="8"/>
        <v>62.935000000000002</v>
      </c>
      <c r="AE19">
        <f t="shared" si="8"/>
        <v>73.364999999999995</v>
      </c>
      <c r="AF19">
        <f t="shared" si="8"/>
        <v>8.1750000000000007</v>
      </c>
      <c r="AI19" s="9"/>
      <c r="AJ19">
        <v>20</v>
      </c>
      <c r="AK19"/>
      <c r="AL19">
        <f t="shared" si="12"/>
        <v>10</v>
      </c>
      <c r="AM19">
        <f t="shared" si="11"/>
        <v>62.935000000000002</v>
      </c>
      <c r="AN19">
        <f t="shared" si="9"/>
        <v>73.364999999999995</v>
      </c>
      <c r="AO19">
        <f t="shared" si="9"/>
        <v>8.1750000000000007</v>
      </c>
      <c r="AP19" s="9"/>
      <c r="AQ19" s="9"/>
      <c r="AR19" s="9"/>
    </row>
    <row r="20" spans="1:47" x14ac:dyDescent="0.2">
      <c r="D20" s="23">
        <v>304388</v>
      </c>
      <c r="E20">
        <v>30</v>
      </c>
      <c r="F20" s="16">
        <v>0.31819470967741936</v>
      </c>
      <c r="G20" s="13">
        <v>0.11683457032258068</v>
      </c>
      <c r="I20" s="18"/>
      <c r="J20" s="18"/>
      <c r="K20" s="23"/>
      <c r="M20" s="49"/>
      <c r="N20" s="50"/>
      <c r="O20" s="49"/>
      <c r="P20" s="54"/>
      <c r="Q20" s="16">
        <v>5.9394999999999998</v>
      </c>
      <c r="R20" s="13">
        <v>6.8194999999999997</v>
      </c>
      <c r="S20" s="13">
        <v>0.79049999999999998</v>
      </c>
      <c r="T20" s="13">
        <v>0.95899999999999996</v>
      </c>
      <c r="U20" s="13">
        <v>0.13300000000000001</v>
      </c>
      <c r="V20">
        <f t="shared" si="10"/>
        <v>10</v>
      </c>
      <c r="W20">
        <f t="shared" si="0"/>
        <v>59.394999999999996</v>
      </c>
      <c r="X20">
        <f t="shared" si="1"/>
        <v>68.194999999999993</v>
      </c>
      <c r="Y20">
        <f t="shared" si="2"/>
        <v>7.9049999999999994</v>
      </c>
      <c r="AB20" s="9"/>
      <c r="AC20">
        <f>(0.5*($E20-$E19))+(0.5*($E21-$E20))</f>
        <v>10</v>
      </c>
      <c r="AD20">
        <f t="shared" si="8"/>
        <v>59.394999999999996</v>
      </c>
      <c r="AE20">
        <f t="shared" si="8"/>
        <v>68.194999999999993</v>
      </c>
      <c r="AF20">
        <f t="shared" si="8"/>
        <v>7.9049999999999994</v>
      </c>
      <c r="AI20" s="9"/>
      <c r="AJ20">
        <v>30</v>
      </c>
      <c r="AK20"/>
      <c r="AL20">
        <f t="shared" si="12"/>
        <v>10</v>
      </c>
      <c r="AM20">
        <f t="shared" si="11"/>
        <v>59.394999999999996</v>
      </c>
      <c r="AN20">
        <f t="shared" si="9"/>
        <v>68.194999999999993</v>
      </c>
      <c r="AO20">
        <f t="shared" si="9"/>
        <v>7.9049999999999994</v>
      </c>
      <c r="AP20" s="9"/>
      <c r="AQ20" s="9"/>
      <c r="AR20" s="9"/>
    </row>
    <row r="21" spans="1:47" x14ac:dyDescent="0.2">
      <c r="D21" s="33">
        <v>304387</v>
      </c>
      <c r="E21">
        <v>40</v>
      </c>
      <c r="F21" s="16">
        <v>0.32227412903225799</v>
      </c>
      <c r="G21" s="13">
        <v>0.10769667096774196</v>
      </c>
      <c r="I21" s="18"/>
      <c r="J21" s="18"/>
      <c r="K21" s="23"/>
      <c r="M21" s="13">
        <v>95.419422029494072</v>
      </c>
      <c r="N21" s="13">
        <v>7.8780000000000001</v>
      </c>
      <c r="O21" s="41">
        <v>351.5</v>
      </c>
      <c r="P21" s="13">
        <v>31.138999999999999</v>
      </c>
      <c r="Q21" s="16">
        <v>5.3455000000000004</v>
      </c>
      <c r="R21" s="13">
        <v>6.1840000000000002</v>
      </c>
      <c r="S21" s="13">
        <v>0.755</v>
      </c>
      <c r="T21" s="13">
        <v>0.9325</v>
      </c>
      <c r="U21" s="13">
        <v>0.122</v>
      </c>
      <c r="V21">
        <f t="shared" si="10"/>
        <v>10</v>
      </c>
      <c r="W21">
        <f t="shared" si="0"/>
        <v>53.455000000000005</v>
      </c>
      <c r="X21">
        <f t="shared" si="1"/>
        <v>61.84</v>
      </c>
      <c r="Y21">
        <f t="shared" si="2"/>
        <v>7.55</v>
      </c>
      <c r="AB21" s="9"/>
      <c r="AC21">
        <f>(0.5*($E21-$E20))+(0.5*($E22-$E21))</f>
        <v>10</v>
      </c>
      <c r="AD21">
        <f t="shared" si="8"/>
        <v>53.455000000000005</v>
      </c>
      <c r="AE21">
        <f t="shared" si="8"/>
        <v>61.84</v>
      </c>
      <c r="AF21">
        <f t="shared" si="8"/>
        <v>7.55</v>
      </c>
      <c r="AI21" s="9"/>
      <c r="AJ21">
        <v>40</v>
      </c>
      <c r="AK21"/>
      <c r="AL21">
        <f t="shared" si="12"/>
        <v>10</v>
      </c>
      <c r="AM21">
        <f t="shared" si="11"/>
        <v>53.455000000000005</v>
      </c>
      <c r="AN21">
        <f t="shared" si="9"/>
        <v>61.84</v>
      </c>
      <c r="AO21">
        <f t="shared" si="9"/>
        <v>7.55</v>
      </c>
      <c r="AP21" s="9"/>
      <c r="AQ21" s="9"/>
      <c r="AR21" s="9"/>
    </row>
    <row r="22" spans="1:47" x14ac:dyDescent="0.2">
      <c r="D22" s="23">
        <v>304386</v>
      </c>
      <c r="E22">
        <v>50</v>
      </c>
      <c r="F22" s="16">
        <v>0.31819470967741936</v>
      </c>
      <c r="G22" s="13">
        <v>0.11683457032258068</v>
      </c>
      <c r="I22" s="18"/>
      <c r="J22" s="18"/>
      <c r="K22" s="23"/>
      <c r="M22" s="64"/>
      <c r="N22" s="55"/>
      <c r="O22" s="54"/>
      <c r="P22" s="54"/>
      <c r="Q22" s="16">
        <v>3.6580000000000004</v>
      </c>
      <c r="R22" s="13">
        <v>4.2330000000000005</v>
      </c>
      <c r="S22" s="13">
        <v>0.59250000000000003</v>
      </c>
      <c r="T22" s="13">
        <v>0.47499999999999998</v>
      </c>
      <c r="U22" s="13">
        <v>8.1499999999999989E-2</v>
      </c>
      <c r="V22">
        <f t="shared" si="10"/>
        <v>17.5</v>
      </c>
      <c r="W22">
        <f t="shared" si="0"/>
        <v>64.015000000000001</v>
      </c>
      <c r="X22">
        <f t="shared" si="1"/>
        <v>74.077500000000015</v>
      </c>
      <c r="Y22">
        <f t="shared" si="2"/>
        <v>10.36875</v>
      </c>
      <c r="AB22" s="9"/>
      <c r="AC22">
        <f>(0.5*($E22-$E21))</f>
        <v>5</v>
      </c>
      <c r="AD22">
        <f t="shared" si="8"/>
        <v>18.290000000000003</v>
      </c>
      <c r="AE22">
        <f t="shared" si="8"/>
        <v>21.165000000000003</v>
      </c>
      <c r="AF22">
        <f t="shared" si="8"/>
        <v>2.9625000000000004</v>
      </c>
      <c r="AI22" s="9"/>
      <c r="AJ22">
        <v>50</v>
      </c>
      <c r="AK22"/>
      <c r="AL22">
        <f t="shared" si="12"/>
        <v>17.5</v>
      </c>
      <c r="AM22">
        <f t="shared" si="11"/>
        <v>64.015000000000001</v>
      </c>
      <c r="AN22">
        <f t="shared" si="9"/>
        <v>74.077500000000015</v>
      </c>
      <c r="AO22">
        <f t="shared" si="9"/>
        <v>10.36875</v>
      </c>
      <c r="AP22" s="9"/>
      <c r="AQ22" s="9"/>
      <c r="AR22" s="9"/>
    </row>
    <row r="23" spans="1:47" x14ac:dyDescent="0.2">
      <c r="D23" s="33">
        <v>304385</v>
      </c>
      <c r="E23">
        <v>75</v>
      </c>
      <c r="F23" s="16">
        <v>0.12334451612903224</v>
      </c>
      <c r="G23" s="13">
        <v>0.12200828387096772</v>
      </c>
      <c r="I23" s="18"/>
      <c r="J23" s="18"/>
      <c r="K23" s="23"/>
      <c r="M23" s="64"/>
      <c r="N23" s="55"/>
      <c r="O23" s="54"/>
      <c r="P23" s="54"/>
      <c r="Q23" s="16">
        <v>6.3090000000000002</v>
      </c>
      <c r="R23" s="13">
        <v>6.7445000000000004</v>
      </c>
      <c r="S23" s="13">
        <v>0.81400000000000006</v>
      </c>
      <c r="T23" s="13">
        <v>0.5655</v>
      </c>
      <c r="U23" s="13">
        <v>7.4500000000000011E-2</v>
      </c>
      <c r="V23">
        <f t="shared" si="10"/>
        <v>25</v>
      </c>
      <c r="W23">
        <f t="shared" si="0"/>
        <v>157.72499999999999</v>
      </c>
      <c r="X23">
        <f t="shared" si="1"/>
        <v>168.61250000000001</v>
      </c>
      <c r="Y23">
        <f t="shared" si="2"/>
        <v>20.350000000000001</v>
      </c>
      <c r="AB23" s="9"/>
      <c r="AC23">
        <v>0</v>
      </c>
      <c r="AF23"/>
      <c r="AI23" s="9"/>
      <c r="AJ23">
        <v>75</v>
      </c>
      <c r="AK23"/>
      <c r="AL23">
        <f t="shared" si="12"/>
        <v>25</v>
      </c>
      <c r="AM23">
        <f t="shared" si="11"/>
        <v>157.72499999999999</v>
      </c>
      <c r="AN23">
        <f t="shared" si="9"/>
        <v>168.61250000000001</v>
      </c>
      <c r="AO23">
        <f t="shared" si="9"/>
        <v>20.350000000000001</v>
      </c>
      <c r="AP23" s="9"/>
      <c r="AQ23" s="9"/>
      <c r="AR23" s="9"/>
    </row>
    <row r="24" spans="1:47" x14ac:dyDescent="0.2">
      <c r="D24" s="23">
        <v>304384</v>
      </c>
      <c r="E24">
        <v>100</v>
      </c>
      <c r="F24" s="16">
        <v>6.9381290322580641E-2</v>
      </c>
      <c r="G24" s="13">
        <v>9.631150967741936E-2</v>
      </c>
      <c r="I24" s="18"/>
      <c r="J24" s="18"/>
      <c r="K24" s="23"/>
      <c r="M24" s="64"/>
      <c r="N24" s="55"/>
      <c r="O24" s="54"/>
      <c r="P24" s="54"/>
      <c r="Q24" s="16">
        <v>6.7355</v>
      </c>
      <c r="R24" s="13">
        <v>7.2850000000000001</v>
      </c>
      <c r="S24" s="13">
        <v>0.84650000000000003</v>
      </c>
      <c r="T24" s="13">
        <v>1.3679999999999999</v>
      </c>
      <c r="U24" s="13">
        <v>9.1999999999999998E-2</v>
      </c>
      <c r="V24">
        <f t="shared" si="10"/>
        <v>32.5</v>
      </c>
      <c r="W24">
        <f t="shared" si="0"/>
        <v>218.90375</v>
      </c>
      <c r="X24">
        <f t="shared" si="1"/>
        <v>236.76250000000002</v>
      </c>
      <c r="Y24">
        <f t="shared" si="2"/>
        <v>27.51125</v>
      </c>
      <c r="AB24" s="9"/>
      <c r="AC24">
        <v>0</v>
      </c>
      <c r="AF24"/>
      <c r="AI24" s="9"/>
      <c r="AJ24">
        <v>100</v>
      </c>
      <c r="AK24"/>
      <c r="AL24">
        <f t="shared" si="12"/>
        <v>32.5</v>
      </c>
      <c r="AM24">
        <f t="shared" si="11"/>
        <v>218.90375</v>
      </c>
      <c r="AN24">
        <f t="shared" si="9"/>
        <v>236.76250000000002</v>
      </c>
      <c r="AO24">
        <f t="shared" si="9"/>
        <v>27.51125</v>
      </c>
      <c r="AP24" s="9"/>
      <c r="AQ24" s="9"/>
      <c r="AR24" s="9"/>
      <c r="AS24" s="45"/>
    </row>
    <row r="25" spans="1:47" x14ac:dyDescent="0.2">
      <c r="D25" s="33">
        <v>304383</v>
      </c>
      <c r="E25">
        <v>140</v>
      </c>
      <c r="F25" s="16">
        <v>2.955129032258064E-2</v>
      </c>
      <c r="G25" s="13">
        <v>7.4006709677419374E-2</v>
      </c>
      <c r="I25" s="18"/>
      <c r="J25" s="18"/>
      <c r="K25" s="23"/>
      <c r="M25" s="13">
        <v>83.907127280612769</v>
      </c>
      <c r="N25" s="13">
        <v>5.7989999999999995</v>
      </c>
      <c r="O25" s="41">
        <v>259</v>
      </c>
      <c r="P25" s="13">
        <v>32.664000000000001</v>
      </c>
      <c r="Q25" s="16">
        <v>10.922000000000001</v>
      </c>
      <c r="R25" s="13">
        <v>11.827500000000001</v>
      </c>
      <c r="S25" s="13">
        <v>1.1299999999999999</v>
      </c>
      <c r="T25" s="13">
        <v>0.60350000000000004</v>
      </c>
      <c r="U25" s="13">
        <v>0.11</v>
      </c>
      <c r="V25">
        <f>(0.5*($E25-$E24))</f>
        <v>20</v>
      </c>
      <c r="W25">
        <f t="shared" si="0"/>
        <v>218.44</v>
      </c>
      <c r="X25">
        <f t="shared" si="1"/>
        <v>236.55</v>
      </c>
      <c r="Y25">
        <f t="shared" si="2"/>
        <v>22.599999999999998</v>
      </c>
      <c r="AB25" s="9"/>
      <c r="AC25">
        <v>0</v>
      </c>
      <c r="AF25"/>
      <c r="AI25" s="9"/>
      <c r="AJ25">
        <v>140</v>
      </c>
      <c r="AK25"/>
      <c r="AL25">
        <f>(0.5*($AJ25-$AJ24))</f>
        <v>20</v>
      </c>
      <c r="AM25">
        <f>($AL25*AS25)</f>
        <v>218.44</v>
      </c>
      <c r="AN25">
        <f>($AL25*AT25)</f>
        <v>236.55</v>
      </c>
      <c r="AO25">
        <f>($AL25*AU25)</f>
        <v>22.599999999999998</v>
      </c>
      <c r="AP25" s="9"/>
      <c r="AQ25" s="9"/>
      <c r="AR25" s="9"/>
      <c r="AS25" s="73">
        <f>(Q24*($AJ25-$AS$1)+Q25*($AS$1-$AJ24))/($AJ25-$AJ24)</f>
        <v>10.922000000000001</v>
      </c>
      <c r="AT25" s="73">
        <f>(R24*($AJ25-$AS$1)+R25*($AS$1-$AJ24))/($AJ25-$AJ24)</f>
        <v>11.827500000000001</v>
      </c>
      <c r="AU25" s="73">
        <f>(S24*($AJ25-$AS$1)+S25*($AS$1-$AJ24))/($AJ25-$AJ24)</f>
        <v>1.1299999999999999</v>
      </c>
    </row>
    <row r="26" spans="1:47" x14ac:dyDescent="0.2">
      <c r="A26" s="6">
        <v>39145</v>
      </c>
      <c r="B26" s="2" t="s">
        <v>93</v>
      </c>
      <c r="C26" s="4" t="s">
        <v>80</v>
      </c>
      <c r="D26" s="23">
        <v>304478</v>
      </c>
      <c r="E26">
        <v>1</v>
      </c>
      <c r="F26" s="16">
        <v>0.38754483870967732</v>
      </c>
      <c r="G26" s="13">
        <v>0.18912188129032276</v>
      </c>
      <c r="H26" s="16">
        <v>34.665141903225802</v>
      </c>
      <c r="I26" s="23">
        <v>22.863039856774197</v>
      </c>
      <c r="J26" s="18">
        <v>19.528180451612904</v>
      </c>
      <c r="K26" s="23">
        <v>10.086690708387101</v>
      </c>
      <c r="L26" s="23">
        <v>63</v>
      </c>
      <c r="M26" s="13">
        <v>98.135366294901473</v>
      </c>
      <c r="N26" s="13">
        <v>8.3275000000000006</v>
      </c>
      <c r="O26" s="41">
        <v>371.5</v>
      </c>
      <c r="P26" s="13">
        <v>30.873999999999999</v>
      </c>
      <c r="Q26" s="16">
        <v>6.3085000000000004</v>
      </c>
      <c r="R26" s="13">
        <v>7.6174999999999997</v>
      </c>
      <c r="S26" s="13">
        <v>0.8145</v>
      </c>
      <c r="T26" s="13">
        <v>0.45850000000000002</v>
      </c>
      <c r="U26" s="13">
        <v>0.13700000000000001</v>
      </c>
      <c r="V26">
        <f>($E26)+(0.5*($E27-$E26))</f>
        <v>3</v>
      </c>
      <c r="W26">
        <f t="shared" si="0"/>
        <v>18.9255</v>
      </c>
      <c r="X26">
        <f t="shared" si="1"/>
        <v>22.852499999999999</v>
      </c>
      <c r="Y26">
        <f t="shared" si="2"/>
        <v>2.4435000000000002</v>
      </c>
      <c r="Z26" s="9">
        <f>SUM(W26:W35)</f>
        <v>929.72074999999995</v>
      </c>
      <c r="AA26" s="9">
        <f>SUM(X26:X35)</f>
        <v>1073.1937499999999</v>
      </c>
      <c r="AB26" s="9">
        <f>SUM(Y26:Y35)</f>
        <v>116.88625</v>
      </c>
      <c r="AC26">
        <f>($E26)+(0.5*($E27-$E26))</f>
        <v>3</v>
      </c>
      <c r="AD26">
        <f t="shared" ref="AD26:AF32" si="13">($AC26*Q26)</f>
        <v>18.9255</v>
      </c>
      <c r="AE26">
        <f t="shared" si="13"/>
        <v>22.852499999999999</v>
      </c>
      <c r="AF26">
        <f t="shared" si="13"/>
        <v>2.4435000000000002</v>
      </c>
      <c r="AG26" s="9">
        <f>SUM(AD26:AD32)</f>
        <v>301.55825000000004</v>
      </c>
      <c r="AH26" s="9">
        <f>SUM(AE26:AE32)</f>
        <v>365.13249999999999</v>
      </c>
      <c r="AI26" s="9">
        <f>SUM(AF26:AF32)</f>
        <v>40.083750000000002</v>
      </c>
      <c r="AJ26">
        <v>1</v>
      </c>
      <c r="AL26">
        <f>($AJ26)+(0.5*($AJ27-$AJ26))</f>
        <v>3</v>
      </c>
      <c r="AM26">
        <f t="shared" ref="AM26:AM34" si="14">($AL26*Q26)</f>
        <v>18.9255</v>
      </c>
      <c r="AN26">
        <f t="shared" ref="AN26:AN34" si="15">($AL26*R26)</f>
        <v>22.852499999999999</v>
      </c>
      <c r="AO26">
        <f t="shared" ref="AO26:AO34" si="16">($AL26*S26)</f>
        <v>2.4435000000000002</v>
      </c>
      <c r="AP26" s="9">
        <f>SUM(AM26:AM35)</f>
        <v>929.72074999999995</v>
      </c>
      <c r="AQ26" s="9">
        <f>SUM(AN26:AN35)</f>
        <v>1073.1937499999999</v>
      </c>
      <c r="AR26" s="9">
        <f>SUM(AO26:AO35)</f>
        <v>116.88625</v>
      </c>
    </row>
    <row r="27" spans="1:47" x14ac:dyDescent="0.2">
      <c r="D27" s="23">
        <v>304477</v>
      </c>
      <c r="E27">
        <v>5</v>
      </c>
      <c r="F27" s="16">
        <v>0.43241845161290327</v>
      </c>
      <c r="G27" s="13">
        <v>0.14930674838709676</v>
      </c>
      <c r="H27" s="18"/>
      <c r="I27" s="18"/>
      <c r="J27" s="18"/>
      <c r="K27" s="23"/>
      <c r="Q27" s="16">
        <v>6.282</v>
      </c>
      <c r="R27" s="13">
        <v>7.6624999999999996</v>
      </c>
      <c r="S27" s="13">
        <v>0.80700000000000005</v>
      </c>
      <c r="T27" s="13">
        <v>0.48749999999999999</v>
      </c>
      <c r="U27" s="13">
        <v>0.14150000000000001</v>
      </c>
      <c r="V27">
        <f>(0.5*($E27-$E26))+(0.5*($E28-$E27))</f>
        <v>4.5</v>
      </c>
      <c r="W27">
        <f t="shared" si="0"/>
        <v>28.268999999999998</v>
      </c>
      <c r="X27">
        <f t="shared" si="1"/>
        <v>34.481249999999996</v>
      </c>
      <c r="Y27">
        <f t="shared" si="2"/>
        <v>3.6315000000000004</v>
      </c>
      <c r="AB27" s="9"/>
      <c r="AC27">
        <f>(0.5*($E27-$E26))+(0.5*($E28-$E27))</f>
        <v>4.5</v>
      </c>
      <c r="AD27">
        <f t="shared" si="13"/>
        <v>28.268999999999998</v>
      </c>
      <c r="AE27">
        <f t="shared" si="13"/>
        <v>34.481249999999996</v>
      </c>
      <c r="AF27">
        <f t="shared" si="13"/>
        <v>3.6315000000000004</v>
      </c>
      <c r="AI27" s="9"/>
      <c r="AJ27">
        <v>5</v>
      </c>
      <c r="AL27">
        <f>(0.5*($AJ27-$AJ26))+(0.5*($AJ28-$AJ27))</f>
        <v>4.5</v>
      </c>
      <c r="AM27">
        <f t="shared" si="14"/>
        <v>28.268999999999998</v>
      </c>
      <c r="AN27">
        <f t="shared" si="15"/>
        <v>34.481249999999996</v>
      </c>
      <c r="AO27">
        <f t="shared" si="16"/>
        <v>3.6315000000000004</v>
      </c>
    </row>
    <row r="28" spans="1:47" x14ac:dyDescent="0.2">
      <c r="D28" s="23">
        <v>304476</v>
      </c>
      <c r="E28">
        <v>10</v>
      </c>
      <c r="F28" s="16">
        <v>0.46505380645161287</v>
      </c>
      <c r="G28" s="13">
        <v>0.17231467354838728</v>
      </c>
      <c r="J28" s="18"/>
      <c r="K28" s="23"/>
      <c r="Q28" s="16">
        <v>6.2474999999999996</v>
      </c>
      <c r="R28" s="13">
        <v>7.7584999999999997</v>
      </c>
      <c r="S28" s="13">
        <v>0.84550000000000003</v>
      </c>
      <c r="T28" s="13">
        <v>0.71650000000000003</v>
      </c>
      <c r="U28" s="13">
        <v>0.1595</v>
      </c>
      <c r="V28">
        <f t="shared" ref="V28:V34" si="17">(0.5*($E28-$E27))+(0.5*($E29-$E28))</f>
        <v>7.5</v>
      </c>
      <c r="W28">
        <f t="shared" si="0"/>
        <v>46.856249999999996</v>
      </c>
      <c r="X28">
        <f t="shared" si="1"/>
        <v>58.188749999999999</v>
      </c>
      <c r="Y28">
        <f t="shared" si="2"/>
        <v>6.3412500000000005</v>
      </c>
      <c r="AB28" s="9"/>
      <c r="AC28">
        <f>(0.5*($E28-$E27))+(0.5*($E29-$E28))</f>
        <v>7.5</v>
      </c>
      <c r="AD28">
        <f t="shared" si="13"/>
        <v>46.856249999999996</v>
      </c>
      <c r="AE28">
        <f t="shared" si="13"/>
        <v>58.188749999999999</v>
      </c>
      <c r="AF28">
        <f t="shared" si="13"/>
        <v>6.3412500000000005</v>
      </c>
      <c r="AI28" s="9"/>
      <c r="AJ28">
        <v>10</v>
      </c>
      <c r="AL28">
        <f t="shared" ref="AL28:AL34" si="18">(0.5*($AJ28-$AJ27))+(0.5*($AJ29-$AJ28))</f>
        <v>7.5</v>
      </c>
      <c r="AM28">
        <f t="shared" si="14"/>
        <v>46.856249999999996</v>
      </c>
      <c r="AN28">
        <f t="shared" si="15"/>
        <v>58.188749999999999</v>
      </c>
      <c r="AO28">
        <f t="shared" si="16"/>
        <v>6.3412500000000005</v>
      </c>
    </row>
    <row r="29" spans="1:47" x14ac:dyDescent="0.2">
      <c r="D29" s="23">
        <v>304475</v>
      </c>
      <c r="E29">
        <v>20</v>
      </c>
      <c r="F29" s="16">
        <v>0.44873612903225801</v>
      </c>
      <c r="G29" s="13">
        <v>0.15828147096774192</v>
      </c>
      <c r="I29" s="18"/>
      <c r="J29" s="18"/>
      <c r="K29" s="23"/>
      <c r="Q29" s="16">
        <v>6.1464999999999996</v>
      </c>
      <c r="R29" s="13">
        <v>7.4474999999999998</v>
      </c>
      <c r="S29" s="13">
        <v>0.80500000000000005</v>
      </c>
      <c r="T29" s="13">
        <v>0.5605</v>
      </c>
      <c r="U29" s="13">
        <v>0.14050000000000001</v>
      </c>
      <c r="V29">
        <f t="shared" si="17"/>
        <v>10</v>
      </c>
      <c r="W29">
        <f t="shared" si="0"/>
        <v>61.464999999999996</v>
      </c>
      <c r="X29">
        <f t="shared" si="1"/>
        <v>74.474999999999994</v>
      </c>
      <c r="Y29">
        <f t="shared" si="2"/>
        <v>8.0500000000000007</v>
      </c>
      <c r="AB29" s="9"/>
      <c r="AC29">
        <f>(0.5*($E29-$E28))+(0.5*($E30-$E29))</f>
        <v>10</v>
      </c>
      <c r="AD29">
        <f t="shared" si="13"/>
        <v>61.464999999999996</v>
      </c>
      <c r="AE29">
        <f t="shared" si="13"/>
        <v>74.474999999999994</v>
      </c>
      <c r="AF29">
        <f t="shared" si="13"/>
        <v>8.0500000000000007</v>
      </c>
      <c r="AI29" s="9"/>
      <c r="AJ29">
        <v>20</v>
      </c>
      <c r="AL29">
        <f t="shared" si="18"/>
        <v>10</v>
      </c>
      <c r="AM29">
        <f t="shared" si="14"/>
        <v>61.464999999999996</v>
      </c>
      <c r="AN29">
        <f t="shared" si="15"/>
        <v>74.474999999999994</v>
      </c>
      <c r="AO29">
        <f t="shared" si="16"/>
        <v>8.0500000000000007</v>
      </c>
    </row>
    <row r="30" spans="1:47" x14ac:dyDescent="0.2">
      <c r="D30" s="23">
        <v>304474</v>
      </c>
      <c r="E30">
        <v>30</v>
      </c>
      <c r="F30" s="16">
        <v>0.45689496774193544</v>
      </c>
      <c r="G30" s="13">
        <v>0.17035655225806468</v>
      </c>
      <c r="I30" s="18"/>
      <c r="J30" s="18"/>
      <c r="K30" s="23"/>
      <c r="M30" s="42"/>
      <c r="N30" s="13"/>
      <c r="O30" s="41"/>
      <c r="P30" s="41"/>
      <c r="Q30" s="16">
        <v>6.1204999999999998</v>
      </c>
      <c r="R30" s="13">
        <v>7.3955000000000002</v>
      </c>
      <c r="S30" s="13">
        <v>0.80699999999999994</v>
      </c>
      <c r="T30" s="13">
        <v>0.42749999999999999</v>
      </c>
      <c r="U30" s="13">
        <v>0.13700000000000001</v>
      </c>
      <c r="V30">
        <f t="shared" si="17"/>
        <v>10</v>
      </c>
      <c r="W30">
        <f t="shared" si="0"/>
        <v>61.204999999999998</v>
      </c>
      <c r="X30">
        <f t="shared" si="1"/>
        <v>73.954999999999998</v>
      </c>
      <c r="Y30">
        <f t="shared" si="2"/>
        <v>8.07</v>
      </c>
      <c r="AB30" s="9"/>
      <c r="AC30">
        <f>(0.5*($E30-$E29))+(0.5*($E31-$E30))</f>
        <v>10</v>
      </c>
      <c r="AD30">
        <f t="shared" si="13"/>
        <v>61.204999999999998</v>
      </c>
      <c r="AE30">
        <f t="shared" si="13"/>
        <v>73.954999999999998</v>
      </c>
      <c r="AF30">
        <f t="shared" si="13"/>
        <v>8.07</v>
      </c>
      <c r="AI30" s="9"/>
      <c r="AJ30">
        <v>30</v>
      </c>
      <c r="AL30">
        <f t="shared" si="18"/>
        <v>10</v>
      </c>
      <c r="AM30">
        <f t="shared" si="14"/>
        <v>61.204999999999998</v>
      </c>
      <c r="AN30">
        <f t="shared" si="15"/>
        <v>73.954999999999998</v>
      </c>
      <c r="AO30">
        <f t="shared" si="16"/>
        <v>8.07</v>
      </c>
    </row>
    <row r="31" spans="1:47" x14ac:dyDescent="0.2">
      <c r="D31" s="23">
        <v>304473</v>
      </c>
      <c r="E31">
        <v>40</v>
      </c>
      <c r="F31" s="16">
        <v>0.24476516129032261</v>
      </c>
      <c r="G31" s="13">
        <v>0.34707699870967734</v>
      </c>
      <c r="I31" s="18"/>
      <c r="J31" s="18"/>
      <c r="K31" s="23"/>
      <c r="M31" s="13">
        <v>97.988337447173052</v>
      </c>
      <c r="N31" s="13">
        <v>8.2334999999999994</v>
      </c>
      <c r="O31" s="41">
        <v>367.5</v>
      </c>
      <c r="P31" s="13">
        <v>30.994</v>
      </c>
      <c r="Q31" s="16">
        <v>5.8405000000000005</v>
      </c>
      <c r="R31" s="13">
        <v>6.9729999999999999</v>
      </c>
      <c r="S31" s="13">
        <v>0.78500000000000003</v>
      </c>
      <c r="T31" s="13">
        <v>0.52449999999999997</v>
      </c>
      <c r="U31" s="13">
        <v>0.13400000000000001</v>
      </c>
      <c r="V31">
        <f t="shared" si="17"/>
        <v>10</v>
      </c>
      <c r="W31">
        <f t="shared" si="0"/>
        <v>58.405000000000001</v>
      </c>
      <c r="X31">
        <f t="shared" si="1"/>
        <v>69.73</v>
      </c>
      <c r="Y31">
        <f t="shared" si="2"/>
        <v>7.8500000000000005</v>
      </c>
      <c r="AB31" s="9"/>
      <c r="AC31">
        <f>(0.5*($E31-$E30))+(0.5*($E32-$E31))</f>
        <v>10</v>
      </c>
      <c r="AD31">
        <f t="shared" si="13"/>
        <v>58.405000000000001</v>
      </c>
      <c r="AE31">
        <f t="shared" si="13"/>
        <v>69.73</v>
      </c>
      <c r="AF31">
        <f t="shared" si="13"/>
        <v>7.8500000000000005</v>
      </c>
      <c r="AI31" s="9"/>
      <c r="AJ31">
        <v>40</v>
      </c>
      <c r="AL31">
        <f t="shared" si="18"/>
        <v>10</v>
      </c>
      <c r="AM31">
        <f t="shared" si="14"/>
        <v>58.405000000000001</v>
      </c>
      <c r="AN31">
        <f t="shared" si="15"/>
        <v>69.73</v>
      </c>
      <c r="AO31">
        <f t="shared" si="16"/>
        <v>7.8500000000000005</v>
      </c>
    </row>
    <row r="32" spans="1:47" x14ac:dyDescent="0.2">
      <c r="D32" s="23">
        <v>304472</v>
      </c>
      <c r="E32">
        <v>50</v>
      </c>
      <c r="F32" s="16">
        <v>0.28555935483870964</v>
      </c>
      <c r="G32" s="13">
        <v>0.15958688516129044</v>
      </c>
      <c r="I32" s="18"/>
      <c r="J32" s="18"/>
      <c r="K32" s="23"/>
      <c r="M32" s="42"/>
      <c r="N32" s="13"/>
      <c r="O32" s="41"/>
      <c r="P32" s="41"/>
      <c r="Q32" s="16">
        <v>5.2865000000000002</v>
      </c>
      <c r="R32" s="13">
        <v>6.29</v>
      </c>
      <c r="S32" s="13">
        <v>0.73950000000000005</v>
      </c>
      <c r="T32" s="13">
        <v>0.77</v>
      </c>
      <c r="U32" s="13">
        <v>0.1305</v>
      </c>
      <c r="V32">
        <f t="shared" si="17"/>
        <v>17.5</v>
      </c>
      <c r="W32">
        <f t="shared" si="0"/>
        <v>92.513750000000002</v>
      </c>
      <c r="X32">
        <f t="shared" si="1"/>
        <v>110.075</v>
      </c>
      <c r="Y32">
        <f t="shared" si="2"/>
        <v>12.94125</v>
      </c>
      <c r="AB32" s="9"/>
      <c r="AC32">
        <f>(0.5*($E32-$E31))</f>
        <v>5</v>
      </c>
      <c r="AD32">
        <f t="shared" si="13"/>
        <v>26.432500000000001</v>
      </c>
      <c r="AE32">
        <f t="shared" si="13"/>
        <v>31.45</v>
      </c>
      <c r="AF32">
        <f t="shared" si="13"/>
        <v>3.6975000000000002</v>
      </c>
      <c r="AI32" s="9"/>
      <c r="AJ32">
        <v>50</v>
      </c>
      <c r="AL32">
        <f t="shared" si="18"/>
        <v>17.5</v>
      </c>
      <c r="AM32">
        <f t="shared" si="14"/>
        <v>92.513750000000002</v>
      </c>
      <c r="AN32">
        <f t="shared" si="15"/>
        <v>110.075</v>
      </c>
      <c r="AO32">
        <f t="shared" si="16"/>
        <v>12.94125</v>
      </c>
    </row>
    <row r="33" spans="1:47" x14ac:dyDescent="0.2">
      <c r="D33" s="23">
        <v>304471</v>
      </c>
      <c r="E33">
        <v>75</v>
      </c>
      <c r="F33" s="16">
        <v>0.22844748387096775</v>
      </c>
      <c r="G33" s="13">
        <v>0.15093851612903225</v>
      </c>
      <c r="I33" s="18"/>
      <c r="J33" s="18"/>
      <c r="K33" s="23"/>
      <c r="M33" s="42"/>
      <c r="N33" s="13"/>
      <c r="O33" s="41"/>
      <c r="P33" s="41"/>
      <c r="Q33" s="16">
        <v>5.4314999999999998</v>
      </c>
      <c r="R33" s="13">
        <v>6.1775000000000002</v>
      </c>
      <c r="S33" s="13">
        <v>0.74250000000000005</v>
      </c>
      <c r="T33" s="13">
        <v>0.96850000000000003</v>
      </c>
      <c r="U33" s="13">
        <v>0.11649999999999999</v>
      </c>
      <c r="V33">
        <f t="shared" si="17"/>
        <v>25</v>
      </c>
      <c r="W33">
        <f t="shared" si="0"/>
        <v>135.78749999999999</v>
      </c>
      <c r="X33">
        <f t="shared" si="1"/>
        <v>154.4375</v>
      </c>
      <c r="Y33">
        <f t="shared" si="2"/>
        <v>18.5625</v>
      </c>
      <c r="AB33" s="9"/>
      <c r="AC33">
        <v>0</v>
      </c>
      <c r="AF33"/>
      <c r="AI33" s="9"/>
      <c r="AJ33">
        <v>75</v>
      </c>
      <c r="AL33">
        <f t="shared" si="18"/>
        <v>25</v>
      </c>
      <c r="AM33">
        <f t="shared" si="14"/>
        <v>135.78749999999999</v>
      </c>
      <c r="AN33">
        <f t="shared" si="15"/>
        <v>154.4375</v>
      </c>
      <c r="AO33">
        <f t="shared" si="16"/>
        <v>18.5625</v>
      </c>
    </row>
    <row r="34" spans="1:47" x14ac:dyDescent="0.2">
      <c r="D34" s="23">
        <v>304470</v>
      </c>
      <c r="E34">
        <v>100</v>
      </c>
      <c r="F34" s="16">
        <v>0.15093851612903228</v>
      </c>
      <c r="G34" s="13">
        <v>0.15762876387096772</v>
      </c>
      <c r="I34" s="18"/>
      <c r="J34" s="18"/>
      <c r="K34" s="23"/>
      <c r="M34" s="42"/>
      <c r="N34" s="13"/>
      <c r="O34" s="41"/>
      <c r="P34" s="41"/>
      <c r="Q34" s="16">
        <v>6.7394999999999996</v>
      </c>
      <c r="R34" s="13">
        <v>7.6775000000000002</v>
      </c>
      <c r="S34" s="13">
        <v>0.84850000000000003</v>
      </c>
      <c r="T34" s="13">
        <v>0.32650000000000001</v>
      </c>
      <c r="U34" s="13">
        <v>0.13950000000000001</v>
      </c>
      <c r="V34">
        <f t="shared" si="17"/>
        <v>32.5</v>
      </c>
      <c r="W34">
        <f t="shared" si="0"/>
        <v>219.03375</v>
      </c>
      <c r="X34">
        <f t="shared" si="1"/>
        <v>249.51875000000001</v>
      </c>
      <c r="Y34">
        <f t="shared" si="2"/>
        <v>27.576250000000002</v>
      </c>
      <c r="AB34" s="9"/>
      <c r="AC34">
        <v>0</v>
      </c>
      <c r="AF34"/>
      <c r="AI34" s="9"/>
      <c r="AJ34">
        <v>100</v>
      </c>
      <c r="AL34">
        <f t="shared" si="18"/>
        <v>32.5</v>
      </c>
      <c r="AM34">
        <f t="shared" si="14"/>
        <v>219.03375</v>
      </c>
      <c r="AN34">
        <f t="shared" si="15"/>
        <v>249.51875000000001</v>
      </c>
      <c r="AO34">
        <f t="shared" si="16"/>
        <v>27.576250000000002</v>
      </c>
    </row>
    <row r="35" spans="1:47" x14ac:dyDescent="0.2">
      <c r="D35" s="23">
        <v>304469</v>
      </c>
      <c r="E35">
        <v>140</v>
      </c>
      <c r="F35" s="16">
        <v>4.7539032258064523E-2</v>
      </c>
      <c r="G35" s="13">
        <v>9.4255767741935476E-2</v>
      </c>
      <c r="H35" s="18"/>
      <c r="I35" s="18"/>
      <c r="J35" s="18"/>
      <c r="K35" s="23"/>
      <c r="M35" s="13">
        <v>80.860605341401097</v>
      </c>
      <c r="N35" s="13">
        <v>6.0075000000000003</v>
      </c>
      <c r="O35" s="41">
        <v>268.5</v>
      </c>
      <c r="P35" s="13">
        <v>32.655999999999999</v>
      </c>
      <c r="Q35" s="16">
        <v>10.363</v>
      </c>
      <c r="R35" s="13">
        <v>11.274000000000001</v>
      </c>
      <c r="S35" s="13">
        <v>1.0710000000000002</v>
      </c>
      <c r="T35" s="13">
        <v>0.44350000000000001</v>
      </c>
      <c r="U35" s="13">
        <v>9.8000000000000004E-2</v>
      </c>
      <c r="V35">
        <f>(0.5*($E35-$E34))</f>
        <v>20</v>
      </c>
      <c r="W35">
        <f t="shared" si="0"/>
        <v>207.26</v>
      </c>
      <c r="X35">
        <f t="shared" si="1"/>
        <v>225.48000000000002</v>
      </c>
      <c r="Y35">
        <f t="shared" si="2"/>
        <v>21.42</v>
      </c>
      <c r="AB35" s="9"/>
      <c r="AC35">
        <v>0</v>
      </c>
      <c r="AF35"/>
      <c r="AI35" s="9"/>
      <c r="AJ35">
        <v>140</v>
      </c>
      <c r="AL35">
        <f>(0.5*($AJ35-$AJ34))</f>
        <v>20</v>
      </c>
      <c r="AM35">
        <f>($AL35*AS35)</f>
        <v>207.26</v>
      </c>
      <c r="AN35">
        <f>($AL35*AT35)</f>
        <v>225.48000000000002</v>
      </c>
      <c r="AO35">
        <f>($AL35*AU35)</f>
        <v>21.42</v>
      </c>
      <c r="AS35" s="73">
        <f>(Q34*($AJ35-$AS$1)+Q35*($AS$1-$AJ34))/($AJ35-$AJ34)</f>
        <v>10.363</v>
      </c>
      <c r="AT35" s="73">
        <f>(R34*($AJ35-$AS$1)+R35*($AS$1-$AJ34))/($AJ35-$AJ34)</f>
        <v>11.274000000000001</v>
      </c>
      <c r="AU35" s="73">
        <f>(S34*($AJ35-$AS$1)+S35*($AS$1-$AJ34))/($AJ35-$AJ34)</f>
        <v>1.0710000000000002</v>
      </c>
    </row>
    <row r="36" spans="1:47" x14ac:dyDescent="0.2">
      <c r="A36" s="6">
        <v>39159</v>
      </c>
      <c r="B36" s="2" t="s">
        <v>101</v>
      </c>
      <c r="C36" s="4" t="s">
        <v>80</v>
      </c>
      <c r="D36" s="3">
        <v>304626</v>
      </c>
      <c r="E36">
        <v>1</v>
      </c>
      <c r="F36" s="74">
        <v>2.13</v>
      </c>
      <c r="G36" s="75">
        <v>-5.0000000000000001E-3</v>
      </c>
      <c r="H36" s="16">
        <v>96.15</v>
      </c>
      <c r="I36" s="18">
        <v>17.329000000000001</v>
      </c>
      <c r="J36" s="18">
        <v>76.8125</v>
      </c>
      <c r="K36" s="18">
        <v>4.6690000000000005</v>
      </c>
      <c r="L36" s="23">
        <v>77</v>
      </c>
      <c r="Q36" s="16">
        <v>4.6579999999999995</v>
      </c>
      <c r="R36" s="13">
        <v>7.1884999999999994</v>
      </c>
      <c r="S36" s="13">
        <v>0.82499999999999996</v>
      </c>
      <c r="T36" s="13">
        <v>0.67649999999999999</v>
      </c>
      <c r="U36" s="13">
        <v>0.1545</v>
      </c>
      <c r="V36">
        <f>($E36)+(0.5*($E37-$E36))</f>
        <v>3</v>
      </c>
      <c r="W36">
        <f t="shared" si="0"/>
        <v>13.973999999999998</v>
      </c>
      <c r="X36">
        <f t="shared" si="1"/>
        <v>21.5655</v>
      </c>
      <c r="Y36">
        <f t="shared" si="2"/>
        <v>2.4749999999999996</v>
      </c>
      <c r="Z36" s="9">
        <f>SUM(W36:W45)</f>
        <v>963.81324999999993</v>
      </c>
      <c r="AA36" s="9">
        <f>SUM(X36:X45)</f>
        <v>1245.1725000000001</v>
      </c>
      <c r="AB36" s="9">
        <f>SUM(Y36:Y45)</f>
        <v>151.06124999999997</v>
      </c>
      <c r="AC36">
        <f>($E36)+(0.5*($E37-$E36))</f>
        <v>3</v>
      </c>
      <c r="AD36">
        <f t="shared" ref="AD36:AF41" si="19">($AC36*Q36)</f>
        <v>13.973999999999998</v>
      </c>
      <c r="AE36">
        <f t="shared" si="19"/>
        <v>21.5655</v>
      </c>
      <c r="AF36">
        <f t="shared" si="19"/>
        <v>2.4749999999999996</v>
      </c>
      <c r="AG36" s="9">
        <f>SUM(AD36:AD42)</f>
        <v>235.13424999999998</v>
      </c>
      <c r="AH36" s="9">
        <f>SUM(AE36:AE42)</f>
        <v>359.37600000000003</v>
      </c>
      <c r="AI36" s="9">
        <f>SUM(AF36:AF42)</f>
        <v>41.509250000000002</v>
      </c>
      <c r="AJ36">
        <v>1</v>
      </c>
      <c r="AL36">
        <f>($AJ36)+(0.5*($AJ37-$AJ36))</f>
        <v>3</v>
      </c>
      <c r="AM36">
        <f t="shared" ref="AM36:AM44" si="20">($AL36*Q36)</f>
        <v>13.973999999999998</v>
      </c>
      <c r="AN36">
        <f t="shared" ref="AN36:AN44" si="21">($AL36*R36)</f>
        <v>21.5655</v>
      </c>
      <c r="AO36">
        <f t="shared" ref="AO36:AO44" si="22">($AL36*S36)</f>
        <v>2.4749999999999996</v>
      </c>
      <c r="AP36" s="9">
        <f>SUM(AM36:AM45)</f>
        <v>614.70477777777774</v>
      </c>
      <c r="AQ36" s="9">
        <f>SUM(AN36:AN45)</f>
        <v>822.71576984126989</v>
      </c>
      <c r="AR36" s="9">
        <f>SUM(AO36:AO45)</f>
        <v>99.891841269841265</v>
      </c>
    </row>
    <row r="37" spans="1:47" x14ac:dyDescent="0.2">
      <c r="D37" s="3">
        <v>304625</v>
      </c>
      <c r="E37">
        <v>5</v>
      </c>
      <c r="F37" s="74">
        <v>1.7649999999999999</v>
      </c>
      <c r="G37" s="75">
        <v>0.127</v>
      </c>
      <c r="I37" s="3"/>
      <c r="J37" s="18"/>
      <c r="K37" s="23"/>
      <c r="M37" s="60">
        <v>99.228139376263101</v>
      </c>
      <c r="N37" s="60">
        <v>8.4725000000000001</v>
      </c>
      <c r="O37" s="60">
        <v>378</v>
      </c>
      <c r="P37" s="60">
        <v>30.824999999999999</v>
      </c>
      <c r="Q37" s="16">
        <v>4.9045000000000005</v>
      </c>
      <c r="R37" s="13">
        <v>7.4465000000000003</v>
      </c>
      <c r="S37" s="13">
        <v>0.87650000000000006</v>
      </c>
      <c r="T37" s="13">
        <v>0.38700000000000001</v>
      </c>
      <c r="U37" s="13">
        <v>0.16750000000000001</v>
      </c>
      <c r="V37">
        <f>(0.5*($E37-$E36))+(0.5*($E38-$E37))</f>
        <v>4.5</v>
      </c>
      <c r="W37">
        <f t="shared" si="0"/>
        <v>22.070250000000001</v>
      </c>
      <c r="X37">
        <f t="shared" si="1"/>
        <v>33.509250000000002</v>
      </c>
      <c r="Y37">
        <f t="shared" si="2"/>
        <v>3.9442500000000003</v>
      </c>
      <c r="AB37" s="9"/>
      <c r="AC37">
        <f>(0.5*($E37-$E36))+(0.5*($E38-$E37))</f>
        <v>4.5</v>
      </c>
      <c r="AD37">
        <f t="shared" si="19"/>
        <v>22.070250000000001</v>
      </c>
      <c r="AE37">
        <f t="shared" si="19"/>
        <v>33.509250000000002</v>
      </c>
      <c r="AF37">
        <f t="shared" si="19"/>
        <v>3.9442500000000003</v>
      </c>
      <c r="AI37" s="9"/>
      <c r="AJ37">
        <v>5</v>
      </c>
      <c r="AL37">
        <f>(0.5*($AJ37-$AJ36))+(0.5*($AJ38-$AJ37))</f>
        <v>4.5</v>
      </c>
      <c r="AM37">
        <f t="shared" si="20"/>
        <v>22.070250000000001</v>
      </c>
      <c r="AN37">
        <f t="shared" si="21"/>
        <v>33.509250000000002</v>
      </c>
      <c r="AO37">
        <f t="shared" si="22"/>
        <v>3.9442500000000003</v>
      </c>
    </row>
    <row r="38" spans="1:47" x14ac:dyDescent="0.2">
      <c r="D38" s="3">
        <v>304624</v>
      </c>
      <c r="E38">
        <v>10</v>
      </c>
      <c r="F38" s="74">
        <v>1.8779999999999999</v>
      </c>
      <c r="G38" s="75">
        <v>0.16900000000000001</v>
      </c>
      <c r="J38" s="18"/>
      <c r="K38" s="23"/>
      <c r="M38" s="60"/>
      <c r="N38" s="60"/>
      <c r="O38" s="60"/>
      <c r="P38" s="49"/>
      <c r="Q38" s="16">
        <v>3.5739999999999998</v>
      </c>
      <c r="R38" s="13">
        <v>5.4625000000000004</v>
      </c>
      <c r="S38" s="13">
        <v>0.64900000000000002</v>
      </c>
      <c r="T38" s="13">
        <v>0.41900000000000004</v>
      </c>
      <c r="U38" s="13">
        <v>0.127</v>
      </c>
      <c r="V38">
        <f t="shared" ref="V38:V43" si="23">(0.5*($E38-$E37))+(0.5*($E39-$E38))</f>
        <v>7.5</v>
      </c>
      <c r="W38">
        <f t="shared" si="0"/>
        <v>26.805</v>
      </c>
      <c r="X38">
        <f t="shared" si="1"/>
        <v>40.96875</v>
      </c>
      <c r="Y38">
        <f t="shared" si="2"/>
        <v>4.8674999999999997</v>
      </c>
      <c r="AB38" s="9"/>
      <c r="AC38">
        <f>(0.5*($E38-$E37))+(0.5*($E39-$E38))</f>
        <v>7.5</v>
      </c>
      <c r="AD38">
        <f t="shared" si="19"/>
        <v>26.805</v>
      </c>
      <c r="AE38">
        <f t="shared" si="19"/>
        <v>40.96875</v>
      </c>
      <c r="AF38">
        <f t="shared" si="19"/>
        <v>4.8674999999999997</v>
      </c>
      <c r="AI38" s="9"/>
      <c r="AJ38">
        <v>10</v>
      </c>
      <c r="AL38">
        <f t="shared" ref="AL38:AL43" si="24">(0.5*($AJ38-$AJ37))+(0.5*($AJ39-$AJ38))</f>
        <v>7.5</v>
      </c>
      <c r="AM38">
        <f t="shared" si="20"/>
        <v>26.805</v>
      </c>
      <c r="AN38">
        <f t="shared" si="21"/>
        <v>40.96875</v>
      </c>
      <c r="AO38">
        <f t="shared" si="22"/>
        <v>4.8674999999999997</v>
      </c>
    </row>
    <row r="39" spans="1:47" x14ac:dyDescent="0.2">
      <c r="D39" s="3">
        <v>304623</v>
      </c>
      <c r="E39">
        <v>20</v>
      </c>
      <c r="F39" s="74">
        <v>2.004</v>
      </c>
      <c r="G39" s="75">
        <v>-1.9E-2</v>
      </c>
      <c r="I39" s="18"/>
      <c r="J39" s="18"/>
      <c r="K39" s="23"/>
      <c r="M39" s="60"/>
      <c r="N39" s="60"/>
      <c r="O39" s="60"/>
      <c r="P39" s="49"/>
      <c r="Q39" s="16">
        <v>4.9819999999999993</v>
      </c>
      <c r="R39" s="13">
        <v>7.5035000000000007</v>
      </c>
      <c r="S39" s="13">
        <v>0.86250000000000004</v>
      </c>
      <c r="T39" s="13">
        <v>2.9929999999999999</v>
      </c>
      <c r="U39" s="13">
        <v>0.184</v>
      </c>
      <c r="V39">
        <f t="shared" si="23"/>
        <v>10</v>
      </c>
      <c r="W39">
        <f t="shared" si="0"/>
        <v>49.819999999999993</v>
      </c>
      <c r="X39">
        <f t="shared" si="1"/>
        <v>75.035000000000011</v>
      </c>
      <c r="Y39">
        <f t="shared" si="2"/>
        <v>8.625</v>
      </c>
      <c r="AB39" s="9"/>
      <c r="AC39">
        <f>(0.5*($E39-$E38))+(0.5*($E40-$E39))</f>
        <v>10</v>
      </c>
      <c r="AD39">
        <f t="shared" si="19"/>
        <v>49.819999999999993</v>
      </c>
      <c r="AE39">
        <f t="shared" si="19"/>
        <v>75.035000000000011</v>
      </c>
      <c r="AF39">
        <f t="shared" si="19"/>
        <v>8.625</v>
      </c>
      <c r="AI39" s="9"/>
      <c r="AJ39">
        <v>20</v>
      </c>
      <c r="AL39">
        <f t="shared" si="24"/>
        <v>10</v>
      </c>
      <c r="AM39">
        <f t="shared" si="20"/>
        <v>49.819999999999993</v>
      </c>
      <c r="AN39">
        <f t="shared" si="21"/>
        <v>75.035000000000011</v>
      </c>
      <c r="AO39">
        <f t="shared" si="22"/>
        <v>8.625</v>
      </c>
    </row>
    <row r="40" spans="1:47" x14ac:dyDescent="0.2">
      <c r="D40" s="3">
        <v>304622</v>
      </c>
      <c r="E40">
        <v>30</v>
      </c>
      <c r="F40" s="74">
        <v>1.6890000000000001</v>
      </c>
      <c r="G40" s="75">
        <v>9.2999999999999999E-2</v>
      </c>
      <c r="I40" s="18"/>
      <c r="J40" s="18"/>
      <c r="K40" s="23"/>
      <c r="M40" s="60"/>
      <c r="N40" s="60"/>
      <c r="O40" s="60"/>
      <c r="P40" s="49"/>
      <c r="Q40" s="16">
        <v>4.6929999999999996</v>
      </c>
      <c r="R40" s="13">
        <v>6.9834999999999994</v>
      </c>
      <c r="S40" s="13">
        <v>0.83950000000000002</v>
      </c>
      <c r="T40" s="13">
        <v>2.0235000000000003</v>
      </c>
      <c r="U40" s="13">
        <v>0.16899999999999998</v>
      </c>
      <c r="V40">
        <f t="shared" si="23"/>
        <v>10</v>
      </c>
      <c r="W40">
        <f t="shared" si="0"/>
        <v>46.929999999999993</v>
      </c>
      <c r="X40">
        <f t="shared" si="1"/>
        <v>69.834999999999994</v>
      </c>
      <c r="Y40">
        <f t="shared" si="2"/>
        <v>8.3949999999999996</v>
      </c>
      <c r="AB40" s="9"/>
      <c r="AC40">
        <f>(0.5*($E40-$E39))+(0.5*($E41-$E40))</f>
        <v>10</v>
      </c>
      <c r="AD40">
        <f t="shared" si="19"/>
        <v>46.929999999999993</v>
      </c>
      <c r="AE40">
        <f t="shared" si="19"/>
        <v>69.834999999999994</v>
      </c>
      <c r="AF40">
        <f t="shared" si="19"/>
        <v>8.3949999999999996</v>
      </c>
      <c r="AI40" s="9"/>
      <c r="AJ40">
        <v>30</v>
      </c>
      <c r="AL40">
        <f t="shared" si="24"/>
        <v>10</v>
      </c>
      <c r="AM40">
        <f t="shared" si="20"/>
        <v>46.929999999999993</v>
      </c>
      <c r="AN40">
        <f t="shared" si="21"/>
        <v>69.834999999999994</v>
      </c>
      <c r="AO40">
        <f t="shared" si="22"/>
        <v>8.3949999999999996</v>
      </c>
    </row>
    <row r="41" spans="1:47" x14ac:dyDescent="0.2">
      <c r="D41" s="3">
        <v>304621</v>
      </c>
      <c r="E41">
        <v>40</v>
      </c>
      <c r="F41" s="16">
        <v>1.3109999999999999</v>
      </c>
      <c r="G41" s="18">
        <v>0.158</v>
      </c>
      <c r="I41" s="18"/>
      <c r="J41" s="18"/>
      <c r="K41" s="23"/>
      <c r="M41" s="60">
        <v>97.31171035839958</v>
      </c>
      <c r="N41" s="60">
        <v>8.3019999999999996</v>
      </c>
      <c r="O41" s="60">
        <v>371</v>
      </c>
      <c r="P41" s="40">
        <v>30.931000000000001</v>
      </c>
      <c r="Q41" s="16">
        <v>4.9950000000000001</v>
      </c>
      <c r="R41" s="13">
        <v>8.5419999999999998</v>
      </c>
      <c r="S41" s="13">
        <v>0.88850000000000007</v>
      </c>
      <c r="T41" s="13">
        <v>0.5635</v>
      </c>
      <c r="U41" s="13">
        <v>0.16750000000000001</v>
      </c>
      <c r="V41">
        <f t="shared" si="23"/>
        <v>10</v>
      </c>
      <c r="W41">
        <f t="shared" si="0"/>
        <v>49.95</v>
      </c>
      <c r="X41">
        <f t="shared" si="1"/>
        <v>85.42</v>
      </c>
      <c r="Y41">
        <f t="shared" si="2"/>
        <v>8.8850000000000016</v>
      </c>
      <c r="AB41" s="9"/>
      <c r="AC41">
        <f>(0.5*($E41-$E40))+(0.5*($E42-$E41))</f>
        <v>10</v>
      </c>
      <c r="AD41">
        <f t="shared" si="19"/>
        <v>49.95</v>
      </c>
      <c r="AE41">
        <f t="shared" si="19"/>
        <v>85.42</v>
      </c>
      <c r="AF41">
        <f t="shared" si="19"/>
        <v>8.8850000000000016</v>
      </c>
      <c r="AI41" s="9"/>
      <c r="AJ41">
        <v>40</v>
      </c>
      <c r="AL41">
        <f t="shared" si="24"/>
        <v>10</v>
      </c>
      <c r="AM41">
        <f t="shared" si="20"/>
        <v>49.95</v>
      </c>
      <c r="AN41">
        <f t="shared" si="21"/>
        <v>85.42</v>
      </c>
      <c r="AO41">
        <f t="shared" si="22"/>
        <v>8.8850000000000016</v>
      </c>
    </row>
    <row r="42" spans="1:47" x14ac:dyDescent="0.2">
      <c r="D42" s="3">
        <v>304620</v>
      </c>
      <c r="E42">
        <v>50</v>
      </c>
      <c r="F42" s="16">
        <v>0.30199999999999999</v>
      </c>
      <c r="G42" s="18">
        <v>0.16400000000000001</v>
      </c>
      <c r="I42" s="18"/>
      <c r="J42" s="18"/>
      <c r="K42" s="23"/>
      <c r="M42" s="60"/>
      <c r="N42" s="60"/>
      <c r="O42" s="60"/>
      <c r="P42" s="60"/>
      <c r="Q42" s="16">
        <v>5.117</v>
      </c>
      <c r="R42" s="13">
        <v>6.6084999999999994</v>
      </c>
      <c r="S42" s="13">
        <v>0.86350000000000005</v>
      </c>
      <c r="T42" s="13">
        <v>2.5110000000000001</v>
      </c>
      <c r="U42" s="13">
        <v>0.17049999999999998</v>
      </c>
      <c r="V42">
        <f t="shared" si="23"/>
        <v>17.5</v>
      </c>
      <c r="W42">
        <f t="shared" si="0"/>
        <v>89.547499999999999</v>
      </c>
      <c r="X42">
        <f t="shared" si="1"/>
        <v>115.64874999999999</v>
      </c>
      <c r="Y42">
        <f t="shared" si="2"/>
        <v>15.11125</v>
      </c>
      <c r="AB42" s="9"/>
      <c r="AC42">
        <f>(0.5*($E42-$E41))</f>
        <v>5</v>
      </c>
      <c r="AD42">
        <f>($AC42*Q42)</f>
        <v>25.585000000000001</v>
      </c>
      <c r="AE42">
        <f>($AC42*R42)</f>
        <v>33.042499999999997</v>
      </c>
      <c r="AF42">
        <f>($AC42*S42)</f>
        <v>4.3174999999999999</v>
      </c>
      <c r="AI42" s="9"/>
      <c r="AJ42">
        <v>50</v>
      </c>
      <c r="AL42">
        <f t="shared" si="24"/>
        <v>17.5</v>
      </c>
      <c r="AM42">
        <f t="shared" si="20"/>
        <v>89.547499999999999</v>
      </c>
      <c r="AN42">
        <f t="shared" si="21"/>
        <v>115.64874999999999</v>
      </c>
      <c r="AO42">
        <f t="shared" si="22"/>
        <v>15.11125</v>
      </c>
    </row>
    <row r="43" spans="1:47" x14ac:dyDescent="0.2">
      <c r="D43" s="3">
        <v>304619</v>
      </c>
      <c r="E43">
        <v>75</v>
      </c>
      <c r="F43" s="74">
        <v>0.184</v>
      </c>
      <c r="G43" s="75">
        <v>0.12</v>
      </c>
      <c r="I43" s="18"/>
      <c r="J43" s="18"/>
      <c r="K43" s="23"/>
      <c r="M43" s="60"/>
      <c r="N43" s="60"/>
      <c r="O43" s="60"/>
      <c r="P43" s="49"/>
      <c r="Q43" s="16">
        <v>5.9604999999999997</v>
      </c>
      <c r="R43" s="13">
        <v>7.2755000000000001</v>
      </c>
      <c r="S43" s="13">
        <v>0.97</v>
      </c>
      <c r="T43" s="13">
        <v>0.41</v>
      </c>
      <c r="U43" s="13">
        <v>0.13700000000000001</v>
      </c>
      <c r="V43">
        <f t="shared" si="23"/>
        <v>25</v>
      </c>
      <c r="W43">
        <f t="shared" si="0"/>
        <v>149.01249999999999</v>
      </c>
      <c r="X43">
        <f t="shared" si="1"/>
        <v>181.88749999999999</v>
      </c>
      <c r="Y43">
        <f t="shared" si="2"/>
        <v>24.25</v>
      </c>
      <c r="AB43" s="9"/>
      <c r="AC43">
        <v>0</v>
      </c>
      <c r="AF43"/>
      <c r="AI43" s="9"/>
      <c r="AJ43">
        <v>75</v>
      </c>
      <c r="AL43">
        <f t="shared" si="24"/>
        <v>25</v>
      </c>
      <c r="AM43">
        <f t="shared" si="20"/>
        <v>149.01249999999999</v>
      </c>
      <c r="AN43">
        <f t="shared" si="21"/>
        <v>181.88749999999999</v>
      </c>
      <c r="AO43">
        <f t="shared" si="22"/>
        <v>24.25</v>
      </c>
    </row>
    <row r="44" spans="1:47" x14ac:dyDescent="0.2">
      <c r="D44" s="3">
        <v>304618</v>
      </c>
      <c r="E44">
        <v>100</v>
      </c>
      <c r="F44" s="16">
        <v>0.23699999999999999</v>
      </c>
      <c r="G44" s="18">
        <v>0.14799999999999999</v>
      </c>
      <c r="I44" s="18"/>
      <c r="J44" s="18"/>
      <c r="K44" s="23"/>
      <c r="M44" s="60"/>
      <c r="N44" s="60"/>
      <c r="O44" s="60"/>
      <c r="Q44" s="16">
        <v>5.7469999999999999</v>
      </c>
      <c r="R44" s="13">
        <v>7.1829999999999998</v>
      </c>
      <c r="S44" s="13">
        <v>0.93199999999999994</v>
      </c>
      <c r="T44" s="13">
        <v>0.5</v>
      </c>
      <c r="U44" s="13">
        <v>0.11849999999999999</v>
      </c>
      <c r="V44">
        <f>(0.5*($E44-$E43))+(0.5*($E45-$E44))</f>
        <v>44</v>
      </c>
      <c r="W44">
        <f t="shared" si="0"/>
        <v>252.86799999999999</v>
      </c>
      <c r="X44">
        <f t="shared" si="1"/>
        <v>316.05200000000002</v>
      </c>
      <c r="Y44">
        <f t="shared" si="2"/>
        <v>41.007999999999996</v>
      </c>
      <c r="AB44" s="9"/>
      <c r="AC44">
        <v>0</v>
      </c>
      <c r="AF44"/>
      <c r="AI44" s="9"/>
      <c r="AJ44">
        <v>100</v>
      </c>
      <c r="AL44">
        <v>3.25</v>
      </c>
      <c r="AM44">
        <f t="shared" si="20"/>
        <v>18.67775</v>
      </c>
      <c r="AN44">
        <f t="shared" si="21"/>
        <v>23.344749999999998</v>
      </c>
      <c r="AO44">
        <f t="shared" si="22"/>
        <v>3.0289999999999999</v>
      </c>
    </row>
    <row r="45" spans="1:47" x14ac:dyDescent="0.2">
      <c r="D45" s="3">
        <v>304617</v>
      </c>
      <c r="E45">
        <v>163</v>
      </c>
      <c r="F45" s="74">
        <v>0.16300000000000001</v>
      </c>
      <c r="G45" s="75">
        <v>0.14000000000000001</v>
      </c>
      <c r="I45" s="18"/>
      <c r="J45" s="18"/>
      <c r="K45" s="23"/>
      <c r="M45" s="60">
        <v>78.41946803400819</v>
      </c>
      <c r="N45" s="60">
        <v>5.7144999999999992</v>
      </c>
      <c r="O45" s="60">
        <v>255.5</v>
      </c>
      <c r="P45" s="60">
        <v>33.204000000000001</v>
      </c>
      <c r="Q45" s="16">
        <v>8.3440000000000012</v>
      </c>
      <c r="R45" s="13">
        <v>9.6905000000000001</v>
      </c>
      <c r="S45" s="13">
        <v>1.0634999999999999</v>
      </c>
      <c r="T45" s="13">
        <v>0.77349999999999997</v>
      </c>
      <c r="U45" s="13">
        <v>0.1105</v>
      </c>
      <c r="V45">
        <f>(0.5*($E45-$E44))</f>
        <v>31.5</v>
      </c>
      <c r="W45">
        <f t="shared" si="0"/>
        <v>262.83600000000001</v>
      </c>
      <c r="X45">
        <f t="shared" si="1"/>
        <v>305.25074999999998</v>
      </c>
      <c r="Y45">
        <f t="shared" si="2"/>
        <v>33.500249999999994</v>
      </c>
      <c r="AB45" s="9"/>
      <c r="AC45">
        <v>0</v>
      </c>
      <c r="AF45"/>
      <c r="AI45" s="9"/>
      <c r="AJ45">
        <v>163</v>
      </c>
      <c r="AK45" s="48"/>
      <c r="AL45">
        <v>20</v>
      </c>
      <c r="AM45">
        <f>($AL45*AS45)</f>
        <v>147.91777777777779</v>
      </c>
      <c r="AN45">
        <f>($AL45*AT45)</f>
        <v>175.50126984126985</v>
      </c>
      <c r="AO45">
        <f>($AL45*AU45)</f>
        <v>20.309841269841268</v>
      </c>
      <c r="AS45" s="73">
        <f>(Q44*($AJ45-$AS$1)+Q45*($AS$1-$AJ44))/($AJ45-$AJ44)</f>
        <v>7.395888888888889</v>
      </c>
      <c r="AT45" s="73">
        <f>(R44*($AJ45-$AS$1)+R45*($AS$1-$AJ44))/($AJ45-$AJ44)</f>
        <v>8.7750634920634916</v>
      </c>
      <c r="AU45" s="73">
        <f>(S44*($AJ45-$AS$1)+S45*($AS$1-$AJ44))/($AJ45-$AJ44)</f>
        <v>1.0154920634920634</v>
      </c>
    </row>
    <row r="46" spans="1:47" x14ac:dyDescent="0.2">
      <c r="A46" s="6">
        <v>39176</v>
      </c>
      <c r="B46" s="2" t="s">
        <v>102</v>
      </c>
      <c r="C46" s="4" t="s">
        <v>62</v>
      </c>
      <c r="D46" s="3">
        <v>305548</v>
      </c>
      <c r="E46">
        <v>3</v>
      </c>
      <c r="F46" s="16">
        <v>17.714812835820901</v>
      </c>
      <c r="G46" s="13">
        <v>1.6017225559701465</v>
      </c>
      <c r="H46" s="16">
        <v>746.59909029850758</v>
      </c>
      <c r="I46" s="18">
        <v>119.61748521641772</v>
      </c>
      <c r="J46" s="18">
        <v>673.94470970149268</v>
      </c>
      <c r="K46" s="18">
        <v>74.673671783581923</v>
      </c>
      <c r="L46" s="23">
        <v>94</v>
      </c>
      <c r="P46" s="3"/>
      <c r="Q46" s="16">
        <v>0.66700000000000004</v>
      </c>
      <c r="R46" s="13">
        <v>0.35199999999999998</v>
      </c>
      <c r="S46" s="13">
        <v>0.39150000000000001</v>
      </c>
      <c r="T46" s="13">
        <v>0.46</v>
      </c>
      <c r="U46" s="13">
        <v>9.1499999999999998E-2</v>
      </c>
      <c r="V46">
        <f>($E46)+(0.5*($E47-$E46))</f>
        <v>6.5</v>
      </c>
      <c r="W46">
        <f t="shared" si="0"/>
        <v>4.3355000000000006</v>
      </c>
      <c r="X46">
        <f t="shared" si="1"/>
        <v>2.2879999999999998</v>
      </c>
      <c r="Y46">
        <f t="shared" si="2"/>
        <v>2.5447500000000001</v>
      </c>
      <c r="Z46" s="9">
        <f>SUM(W46:W56)</f>
        <v>1596.4092500000002</v>
      </c>
      <c r="AA46" s="9">
        <f>SUM(X46:X56)</f>
        <v>1632.6955000000003</v>
      </c>
      <c r="AB46" s="9">
        <f>SUM(Y46:Y56)</f>
        <v>187.54575</v>
      </c>
      <c r="AC46">
        <f>($E46)+(0.5*($E47-$E46))</f>
        <v>6.5</v>
      </c>
      <c r="AD46">
        <f t="shared" ref="AD46:AF51" si="25">($AC46*Q46)</f>
        <v>4.3355000000000006</v>
      </c>
      <c r="AE46">
        <f t="shared" si="25"/>
        <v>2.2879999999999998</v>
      </c>
      <c r="AF46">
        <f t="shared" si="25"/>
        <v>2.5447500000000001</v>
      </c>
      <c r="AG46" s="9">
        <f>SUM(AD46:AD52)</f>
        <v>84.566500000000005</v>
      </c>
      <c r="AH46" s="9">
        <f>SUM(AE46:AE52)</f>
        <v>91.397750000000002</v>
      </c>
      <c r="AI46" s="9">
        <f>SUM(AF46:AF52)</f>
        <v>25.893250000000002</v>
      </c>
      <c r="AJ46">
        <v>3</v>
      </c>
      <c r="AK46" s="48"/>
      <c r="AL46">
        <f>($AJ46)+(0.5*($AJ47-$AJ46))</f>
        <v>6.5</v>
      </c>
      <c r="AM46">
        <f t="shared" ref="AM46:AM54" si="26">($AL46*Q46)</f>
        <v>4.3355000000000006</v>
      </c>
      <c r="AN46">
        <f t="shared" ref="AN46:AN54" si="27">($AL46*R46)</f>
        <v>2.2879999999999998</v>
      </c>
      <c r="AO46">
        <f t="shared" ref="AO46:AO54" si="28">($AL46*S46)</f>
        <v>2.5447500000000001</v>
      </c>
      <c r="AP46" s="9">
        <f>SUM(AM46:AM55)</f>
        <v>797.07150000000001</v>
      </c>
      <c r="AQ46" s="9">
        <f>SUM(AN46:AN55)</f>
        <v>850.75525000000016</v>
      </c>
      <c r="AR46" s="9">
        <f>SUM(AO46:AO55)</f>
        <v>111.87575</v>
      </c>
    </row>
    <row r="47" spans="1:47" x14ac:dyDescent="0.2">
      <c r="D47" s="3">
        <v>305546</v>
      </c>
      <c r="E47">
        <v>10</v>
      </c>
      <c r="F47" s="16">
        <v>16.559498955223884</v>
      </c>
      <c r="G47" s="13">
        <v>1.7223228425373072</v>
      </c>
      <c r="I47" s="23"/>
      <c r="J47" s="18"/>
      <c r="K47" s="23"/>
      <c r="M47" s="49">
        <v>108.27052345813709</v>
      </c>
      <c r="N47" s="49">
        <v>9.0030000000000001</v>
      </c>
      <c r="O47" s="49">
        <v>402</v>
      </c>
      <c r="Q47" s="16">
        <v>0.67600000000000005</v>
      </c>
      <c r="R47" s="13">
        <v>0.48850000000000005</v>
      </c>
      <c r="S47" s="13">
        <v>0.44599999999999995</v>
      </c>
      <c r="T47" s="13">
        <v>0.436</v>
      </c>
      <c r="U47" s="13">
        <v>0.10300000000000001</v>
      </c>
      <c r="V47">
        <f>(0.5*($E47-$E46))+(0.5*($E48-$E47))</f>
        <v>8.5</v>
      </c>
      <c r="W47">
        <f t="shared" si="0"/>
        <v>5.7460000000000004</v>
      </c>
      <c r="X47">
        <f t="shared" si="1"/>
        <v>4.1522500000000004</v>
      </c>
      <c r="Y47">
        <f t="shared" si="2"/>
        <v>3.7909999999999995</v>
      </c>
      <c r="AB47" s="9"/>
      <c r="AC47">
        <f>(0.5*($E47-$E46))+(0.5*($E48-$E47))</f>
        <v>8.5</v>
      </c>
      <c r="AD47">
        <f t="shared" si="25"/>
        <v>5.7460000000000004</v>
      </c>
      <c r="AE47">
        <f t="shared" si="25"/>
        <v>4.1522500000000004</v>
      </c>
      <c r="AF47">
        <f t="shared" si="25"/>
        <v>3.7909999999999995</v>
      </c>
      <c r="AI47" s="9"/>
      <c r="AJ47">
        <v>10</v>
      </c>
      <c r="AL47">
        <f>(0.5*($AJ47-$AJ46))+(0.5*($AJ48-$AJ47))</f>
        <v>8.5</v>
      </c>
      <c r="AM47">
        <f t="shared" si="26"/>
        <v>5.7460000000000004</v>
      </c>
      <c r="AN47">
        <f t="shared" si="27"/>
        <v>4.1522500000000004</v>
      </c>
      <c r="AO47">
        <f t="shared" si="28"/>
        <v>3.7909999999999995</v>
      </c>
    </row>
    <row r="48" spans="1:47" x14ac:dyDescent="0.2">
      <c r="D48" s="3">
        <v>305544</v>
      </c>
      <c r="E48">
        <v>20</v>
      </c>
      <c r="F48" s="16">
        <v>16.366946641791049</v>
      </c>
      <c r="G48" s="13">
        <v>1.4057470902985021</v>
      </c>
      <c r="J48" s="18"/>
      <c r="K48" s="23"/>
      <c r="M48" s="49"/>
      <c r="N48" s="49"/>
      <c r="O48" s="49"/>
      <c r="Q48" s="16">
        <v>0.6745000000000001</v>
      </c>
      <c r="R48" s="13">
        <v>1.6235000000000002</v>
      </c>
      <c r="S48" s="13">
        <v>0.42749999999999999</v>
      </c>
      <c r="T48" s="13">
        <v>0.99449999999999994</v>
      </c>
      <c r="U48" s="13">
        <v>0.1295</v>
      </c>
      <c r="V48">
        <f t="shared" ref="V48:V55" si="29">(0.5*($E48-$E47))+(0.5*($E49-$E48))</f>
        <v>10</v>
      </c>
      <c r="W48">
        <f t="shared" si="0"/>
        <v>6.745000000000001</v>
      </c>
      <c r="X48">
        <f t="shared" si="1"/>
        <v>16.235000000000003</v>
      </c>
      <c r="Y48">
        <f t="shared" si="2"/>
        <v>4.2750000000000004</v>
      </c>
      <c r="AB48" s="9"/>
      <c r="AC48">
        <f>(0.5*($E48-$E47))+(0.5*($E49-$E48))</f>
        <v>10</v>
      </c>
      <c r="AD48">
        <f t="shared" si="25"/>
        <v>6.745000000000001</v>
      </c>
      <c r="AE48">
        <f t="shared" si="25"/>
        <v>16.235000000000003</v>
      </c>
      <c r="AF48">
        <f t="shared" si="25"/>
        <v>4.2750000000000004</v>
      </c>
      <c r="AI48" s="9"/>
      <c r="AJ48">
        <v>20</v>
      </c>
      <c r="AK48" s="48"/>
      <c r="AL48">
        <f t="shared" ref="AL48:AL54" si="30">(0.5*($AJ48-$AJ47))+(0.5*($AJ49-$AJ48))</f>
        <v>10</v>
      </c>
      <c r="AM48">
        <f t="shared" si="26"/>
        <v>6.745000000000001</v>
      </c>
      <c r="AN48">
        <f t="shared" si="27"/>
        <v>16.235000000000003</v>
      </c>
      <c r="AO48">
        <f t="shared" si="28"/>
        <v>4.2750000000000004</v>
      </c>
    </row>
    <row r="49" spans="1:47" x14ac:dyDescent="0.2">
      <c r="D49" s="3">
        <v>305542</v>
      </c>
      <c r="E49">
        <v>30</v>
      </c>
      <c r="F49" s="16">
        <v>15.596737388059704</v>
      </c>
      <c r="G49" s="13">
        <v>1.1494714813432796</v>
      </c>
      <c r="J49" s="18"/>
      <c r="K49" s="23"/>
      <c r="M49" s="49"/>
      <c r="N49" s="49"/>
      <c r="O49" s="49"/>
      <c r="Q49" s="16">
        <v>0.77449999999999997</v>
      </c>
      <c r="R49" s="13">
        <v>0.55049999999999999</v>
      </c>
      <c r="S49" s="13">
        <v>0.42949999999999999</v>
      </c>
      <c r="T49" s="13">
        <v>0.47299999999999998</v>
      </c>
      <c r="U49" s="13">
        <v>0.11699999999999999</v>
      </c>
      <c r="V49">
        <f t="shared" si="29"/>
        <v>10</v>
      </c>
      <c r="W49">
        <f t="shared" si="0"/>
        <v>7.7449999999999992</v>
      </c>
      <c r="X49">
        <f t="shared" si="1"/>
        <v>5.5049999999999999</v>
      </c>
      <c r="Y49">
        <f t="shared" si="2"/>
        <v>4.2949999999999999</v>
      </c>
      <c r="AB49" s="9"/>
      <c r="AC49">
        <f>(0.5*($E49-$E48))+(0.5*($E50-$E49))</f>
        <v>10</v>
      </c>
      <c r="AD49">
        <f t="shared" si="25"/>
        <v>7.7449999999999992</v>
      </c>
      <c r="AE49">
        <f t="shared" si="25"/>
        <v>5.5049999999999999</v>
      </c>
      <c r="AF49">
        <f t="shared" si="25"/>
        <v>4.2949999999999999</v>
      </c>
      <c r="AI49" s="9"/>
      <c r="AJ49">
        <v>30</v>
      </c>
      <c r="AK49" s="48"/>
      <c r="AL49">
        <f t="shared" si="30"/>
        <v>10</v>
      </c>
      <c r="AM49">
        <f t="shared" si="26"/>
        <v>7.7449999999999992</v>
      </c>
      <c r="AN49">
        <f t="shared" si="27"/>
        <v>5.5049999999999999</v>
      </c>
      <c r="AO49">
        <f t="shared" si="28"/>
        <v>4.2949999999999999</v>
      </c>
    </row>
    <row r="50" spans="1:47" x14ac:dyDescent="0.2">
      <c r="D50" s="3">
        <v>305540</v>
      </c>
      <c r="E50">
        <v>40</v>
      </c>
      <c r="F50" s="16">
        <v>8.3302733955223864</v>
      </c>
      <c r="G50" s="13">
        <v>1.9550224742537301</v>
      </c>
      <c r="I50" s="18"/>
      <c r="J50" s="18"/>
      <c r="K50" s="23"/>
      <c r="M50" s="49">
        <v>96.468289103503167</v>
      </c>
      <c r="N50" s="49">
        <v>7.4050000000000002</v>
      </c>
      <c r="O50" s="49">
        <v>353</v>
      </c>
      <c r="P50" s="49"/>
      <c r="Q50" s="16">
        <v>2.9215</v>
      </c>
      <c r="R50" s="13">
        <v>3.1385000000000001</v>
      </c>
      <c r="S50" s="13">
        <v>0.66300000000000003</v>
      </c>
      <c r="T50" s="13">
        <v>1.427</v>
      </c>
      <c r="U50" s="13">
        <v>0.20499999999999999</v>
      </c>
      <c r="V50">
        <f t="shared" si="29"/>
        <v>10</v>
      </c>
      <c r="W50">
        <f t="shared" si="0"/>
        <v>29.215</v>
      </c>
      <c r="X50">
        <f t="shared" si="1"/>
        <v>31.385000000000002</v>
      </c>
      <c r="Y50">
        <f t="shared" si="2"/>
        <v>6.6300000000000008</v>
      </c>
      <c r="AB50" s="9"/>
      <c r="AC50">
        <f>(0.5*($E50-$E49))+(0.5*($E51-$E50))</f>
        <v>10</v>
      </c>
      <c r="AD50">
        <f t="shared" si="25"/>
        <v>29.215</v>
      </c>
      <c r="AE50">
        <f t="shared" si="25"/>
        <v>31.385000000000002</v>
      </c>
      <c r="AF50">
        <f t="shared" si="25"/>
        <v>6.6300000000000008</v>
      </c>
      <c r="AI50" s="9"/>
      <c r="AJ50">
        <v>40</v>
      </c>
      <c r="AK50" s="48"/>
      <c r="AL50">
        <f t="shared" si="30"/>
        <v>10</v>
      </c>
      <c r="AM50">
        <f t="shared" si="26"/>
        <v>29.215</v>
      </c>
      <c r="AN50">
        <f t="shared" si="27"/>
        <v>31.385000000000002</v>
      </c>
      <c r="AO50">
        <f t="shared" si="28"/>
        <v>6.6300000000000008</v>
      </c>
    </row>
    <row r="51" spans="1:47" x14ac:dyDescent="0.2">
      <c r="D51" s="3">
        <v>305538</v>
      </c>
      <c r="E51">
        <v>50</v>
      </c>
      <c r="F51" s="16">
        <v>2.7895594029850752</v>
      </c>
      <c r="G51" s="13">
        <v>0.92818416716417862</v>
      </c>
      <c r="I51" s="18"/>
      <c r="J51" s="18"/>
      <c r="K51" s="23"/>
      <c r="M51" s="49"/>
      <c r="N51" s="49"/>
      <c r="O51" s="49"/>
      <c r="P51" s="3"/>
      <c r="Q51" s="16">
        <v>6.1560000000000006</v>
      </c>
      <c r="R51" s="13">
        <v>6.3665000000000003</v>
      </c>
      <c r="S51" s="13">
        <v>0.87149999999999994</v>
      </c>
      <c r="T51" s="13">
        <v>1.0514999999999999</v>
      </c>
      <c r="U51" s="13">
        <v>0.20699999999999999</v>
      </c>
      <c r="V51">
        <f t="shared" si="29"/>
        <v>10</v>
      </c>
      <c r="W51">
        <f t="shared" si="0"/>
        <v>61.56</v>
      </c>
      <c r="X51">
        <f t="shared" si="1"/>
        <v>63.665000000000006</v>
      </c>
      <c r="Y51">
        <f t="shared" si="2"/>
        <v>8.7149999999999999</v>
      </c>
      <c r="AB51" s="9"/>
      <c r="AC51">
        <f>(0.5*($E51-$E50))</f>
        <v>5</v>
      </c>
      <c r="AD51">
        <f t="shared" si="25"/>
        <v>30.78</v>
      </c>
      <c r="AE51">
        <f t="shared" si="25"/>
        <v>31.832500000000003</v>
      </c>
      <c r="AF51">
        <f t="shared" si="25"/>
        <v>4.3574999999999999</v>
      </c>
      <c r="AI51" s="9"/>
      <c r="AJ51">
        <v>50</v>
      </c>
      <c r="AK51" s="48"/>
      <c r="AL51">
        <f t="shared" si="30"/>
        <v>10</v>
      </c>
      <c r="AM51">
        <f t="shared" si="26"/>
        <v>61.56</v>
      </c>
      <c r="AN51">
        <f t="shared" si="27"/>
        <v>63.665000000000006</v>
      </c>
      <c r="AO51">
        <f t="shared" si="28"/>
        <v>8.7149999999999999</v>
      </c>
    </row>
    <row r="52" spans="1:47" x14ac:dyDescent="0.2">
      <c r="D52" s="3">
        <v>305536</v>
      </c>
      <c r="E52">
        <v>60</v>
      </c>
      <c r="F52" s="16">
        <v>2.0027605970149258</v>
      </c>
      <c r="G52" s="13">
        <v>0.90088463283582065</v>
      </c>
      <c r="I52" s="18"/>
      <c r="J52" s="18"/>
      <c r="K52" s="23"/>
      <c r="P52" s="49"/>
      <c r="Q52" s="16">
        <v>6.4559999999999995</v>
      </c>
      <c r="R52" s="13">
        <v>6.7080000000000002</v>
      </c>
      <c r="S52" s="13">
        <v>0.877</v>
      </c>
      <c r="T52" s="13">
        <v>1.1145</v>
      </c>
      <c r="U52" s="13">
        <v>0.20950000000000002</v>
      </c>
      <c r="V52">
        <f t="shared" si="29"/>
        <v>15</v>
      </c>
      <c r="W52">
        <f t="shared" si="0"/>
        <v>96.839999999999989</v>
      </c>
      <c r="X52">
        <f t="shared" si="1"/>
        <v>100.62</v>
      </c>
      <c r="Y52">
        <f t="shared" si="2"/>
        <v>13.154999999999999</v>
      </c>
      <c r="AB52" s="9"/>
      <c r="AC52">
        <v>0</v>
      </c>
      <c r="AF52"/>
      <c r="AI52" s="9"/>
      <c r="AJ52">
        <v>60</v>
      </c>
      <c r="AK52" s="48"/>
      <c r="AL52">
        <f t="shared" si="30"/>
        <v>15</v>
      </c>
      <c r="AM52">
        <f t="shared" si="26"/>
        <v>96.839999999999989</v>
      </c>
      <c r="AN52">
        <f t="shared" si="27"/>
        <v>100.62</v>
      </c>
      <c r="AO52">
        <f t="shared" si="28"/>
        <v>13.154999999999999</v>
      </c>
    </row>
    <row r="53" spans="1:47" x14ac:dyDescent="0.2">
      <c r="D53" s="3">
        <v>305534</v>
      </c>
      <c r="E53">
        <v>80</v>
      </c>
      <c r="F53" s="16">
        <v>0.34619776119402978</v>
      </c>
      <c r="G53" s="13">
        <v>0.3694279268656715</v>
      </c>
      <c r="I53" s="18"/>
      <c r="J53" s="18"/>
      <c r="K53" s="23"/>
      <c r="M53" s="49"/>
      <c r="N53" s="49"/>
      <c r="O53" s="49"/>
      <c r="P53" s="49"/>
      <c r="Q53" s="16">
        <v>7.9625000000000004</v>
      </c>
      <c r="R53" s="13">
        <v>8.5085000000000015</v>
      </c>
      <c r="S53" s="13">
        <v>0.94750000000000001</v>
      </c>
      <c r="T53" s="13">
        <v>0.86299999999999999</v>
      </c>
      <c r="U53" s="13">
        <v>0.20499999999999999</v>
      </c>
      <c r="V53">
        <f t="shared" si="29"/>
        <v>20</v>
      </c>
      <c r="W53">
        <f t="shared" si="0"/>
        <v>159.25</v>
      </c>
      <c r="X53">
        <f t="shared" si="1"/>
        <v>170.17000000000002</v>
      </c>
      <c r="Y53">
        <f t="shared" si="2"/>
        <v>18.95</v>
      </c>
      <c r="AB53" s="9"/>
      <c r="AC53">
        <v>0</v>
      </c>
      <c r="AF53"/>
      <c r="AI53" s="9"/>
      <c r="AJ53">
        <v>80</v>
      </c>
      <c r="AK53" s="48"/>
      <c r="AL53">
        <f t="shared" si="30"/>
        <v>20</v>
      </c>
      <c r="AM53">
        <f t="shared" si="26"/>
        <v>159.25</v>
      </c>
      <c r="AN53">
        <f t="shared" si="27"/>
        <v>170.17000000000002</v>
      </c>
      <c r="AO53">
        <f t="shared" si="28"/>
        <v>18.95</v>
      </c>
    </row>
    <row r="54" spans="1:47" x14ac:dyDescent="0.2">
      <c r="D54" s="3">
        <v>305532</v>
      </c>
      <c r="E54">
        <v>100</v>
      </c>
      <c r="F54" s="16">
        <v>0.45698104477611945</v>
      </c>
      <c r="G54" s="13">
        <v>0.35181030746268643</v>
      </c>
      <c r="I54" s="18"/>
      <c r="J54" s="18"/>
      <c r="K54" s="23"/>
      <c r="M54" s="49"/>
      <c r="N54" s="49"/>
      <c r="O54" s="49"/>
      <c r="P54" s="49"/>
      <c r="Q54" s="16">
        <v>8.3034999999999997</v>
      </c>
      <c r="R54" s="13">
        <v>8.8345000000000002</v>
      </c>
      <c r="S54" s="13">
        <v>0.98699999999999988</v>
      </c>
      <c r="T54" s="13">
        <v>0.57250000000000001</v>
      </c>
      <c r="U54" s="13">
        <v>0.1895</v>
      </c>
      <c r="V54">
        <f t="shared" si="29"/>
        <v>30</v>
      </c>
      <c r="W54">
        <f t="shared" si="0"/>
        <v>249.10499999999999</v>
      </c>
      <c r="X54">
        <f t="shared" si="1"/>
        <v>265.03500000000003</v>
      </c>
      <c r="Y54">
        <f t="shared" si="2"/>
        <v>29.609999999999996</v>
      </c>
      <c r="AB54" s="9"/>
      <c r="AC54">
        <v>0</v>
      </c>
      <c r="AF54"/>
      <c r="AI54" s="9"/>
      <c r="AJ54">
        <v>100</v>
      </c>
      <c r="AK54" s="48"/>
      <c r="AL54">
        <f t="shared" si="30"/>
        <v>30</v>
      </c>
      <c r="AM54">
        <f t="shared" si="26"/>
        <v>249.10499999999999</v>
      </c>
      <c r="AN54">
        <f t="shared" si="27"/>
        <v>265.03500000000003</v>
      </c>
      <c r="AO54">
        <f t="shared" si="28"/>
        <v>29.609999999999996</v>
      </c>
    </row>
    <row r="55" spans="1:47" x14ac:dyDescent="0.2">
      <c r="D55" s="3">
        <v>305530</v>
      </c>
      <c r="E55">
        <v>140</v>
      </c>
      <c r="I55" s="18"/>
      <c r="J55" s="18"/>
      <c r="K55" s="23"/>
      <c r="M55" s="49">
        <v>99.200978666705609</v>
      </c>
      <c r="N55" s="49">
        <v>6.7065000000000001</v>
      </c>
      <c r="O55" s="49">
        <v>299.5</v>
      </c>
      <c r="P55" s="49"/>
      <c r="Q55" s="16">
        <v>8.8264999999999993</v>
      </c>
      <c r="R55" s="13">
        <v>9.5850000000000009</v>
      </c>
      <c r="S55" s="13">
        <v>0.99550000000000005</v>
      </c>
      <c r="T55" s="13">
        <v>0.53500000000000003</v>
      </c>
      <c r="U55" s="13">
        <v>0.19900000000000001</v>
      </c>
      <c r="V55">
        <f t="shared" si="29"/>
        <v>40.5</v>
      </c>
      <c r="W55">
        <f>($V55*Q55)</f>
        <v>357.47324999999995</v>
      </c>
      <c r="X55">
        <f>($V55*R55)</f>
        <v>388.19250000000005</v>
      </c>
      <c r="Y55">
        <f>($V55*S55)</f>
        <v>40.317750000000004</v>
      </c>
      <c r="AB55" s="9"/>
      <c r="AF55"/>
      <c r="AI55" s="9"/>
      <c r="AJ55">
        <v>140</v>
      </c>
      <c r="AK55" s="48"/>
      <c r="AL55">
        <f>(0.5*($AJ55-$AJ54))</f>
        <v>20</v>
      </c>
      <c r="AM55">
        <f>($AL55*AS55)</f>
        <v>176.52999999999997</v>
      </c>
      <c r="AN55">
        <f>($AL55*AT55)</f>
        <v>191.70000000000002</v>
      </c>
      <c r="AO55">
        <f>($AL55*AU55)</f>
        <v>19.91</v>
      </c>
      <c r="AS55" s="73">
        <f>(Q54*($AJ55-$AS$1)+Q55*($AS$1-$AJ54))/($AJ55-$AJ54)</f>
        <v>8.8264999999999993</v>
      </c>
      <c r="AT55" s="73">
        <f>(R54*($AJ55-$AS$1)+R55*($AS$1-$AJ54))/($AJ55-$AJ54)</f>
        <v>9.5850000000000009</v>
      </c>
      <c r="AU55" s="73">
        <f>(S54*($AJ55-$AS$1)+S55*($AS$1-$AJ54))/($AJ55-$AJ54)</f>
        <v>0.99550000000000005</v>
      </c>
    </row>
    <row r="56" spans="1:47" x14ac:dyDescent="0.2">
      <c r="D56" s="3">
        <v>305528</v>
      </c>
      <c r="E56">
        <v>181</v>
      </c>
      <c r="F56" s="16">
        <v>0.40158940298507462</v>
      </c>
      <c r="G56" s="13">
        <v>0.44233776716417894</v>
      </c>
      <c r="I56" s="18"/>
      <c r="J56" s="18"/>
      <c r="K56" s="23"/>
      <c r="P56" s="3">
        <v>34.189</v>
      </c>
      <c r="Q56" s="16">
        <v>15.269</v>
      </c>
      <c r="R56" s="13">
        <v>14.455500000000001</v>
      </c>
      <c r="S56" s="13">
        <v>1.3645</v>
      </c>
      <c r="T56" s="13">
        <v>0.57950000000000002</v>
      </c>
      <c r="U56" s="13">
        <v>0.1615</v>
      </c>
      <c r="V56">
        <f>(0.5*($E56-$E54))</f>
        <v>40.5</v>
      </c>
      <c r="W56">
        <f t="shared" si="0"/>
        <v>618.39449999999999</v>
      </c>
      <c r="X56">
        <f t="shared" si="1"/>
        <v>585.44775000000004</v>
      </c>
      <c r="Y56">
        <f t="shared" si="2"/>
        <v>55.262250000000002</v>
      </c>
      <c r="AB56" s="9"/>
      <c r="AC56">
        <v>0</v>
      </c>
      <c r="AF56"/>
      <c r="AI56" s="9"/>
      <c r="AJ56">
        <v>181</v>
      </c>
      <c r="AK56" s="48"/>
    </row>
    <row r="57" spans="1:47" x14ac:dyDescent="0.2">
      <c r="A57" s="6">
        <v>39179</v>
      </c>
      <c r="B57" s="2" t="s">
        <v>103</v>
      </c>
      <c r="C57" s="4" t="s">
        <v>62</v>
      </c>
      <c r="D57" s="3">
        <v>305645</v>
      </c>
      <c r="E57">
        <v>3</v>
      </c>
      <c r="F57" s="16">
        <v>13.478661940298512</v>
      </c>
      <c r="G57" s="13">
        <v>1.7072478067164156</v>
      </c>
      <c r="H57" s="16">
        <v>975.77535055970145</v>
      </c>
      <c r="I57" s="23">
        <v>167.36851309328344</v>
      </c>
      <c r="J57" s="18">
        <v>630.08304682835831</v>
      </c>
      <c r="K57" s="18">
        <v>101.40395526305963</v>
      </c>
      <c r="L57" s="23">
        <v>97</v>
      </c>
      <c r="M57" s="42"/>
      <c r="N57" s="3"/>
      <c r="O57" s="3"/>
      <c r="P57" s="3"/>
      <c r="Q57" s="16">
        <v>0.70350000000000001</v>
      </c>
      <c r="R57" s="13">
        <v>0.69199999999999995</v>
      </c>
      <c r="S57" s="13">
        <v>0.42449999999999999</v>
      </c>
      <c r="T57" s="13">
        <v>0.33400000000000002</v>
      </c>
      <c r="U57" s="13">
        <v>7.4499999999999997E-2</v>
      </c>
      <c r="V57">
        <f>($E57)+(0.5*($E58-$E57))</f>
        <v>6.5</v>
      </c>
      <c r="W57">
        <f t="shared" si="0"/>
        <v>4.5727500000000001</v>
      </c>
      <c r="X57">
        <f t="shared" si="1"/>
        <v>4.4979999999999993</v>
      </c>
      <c r="Y57">
        <f t="shared" si="2"/>
        <v>2.7592499999999998</v>
      </c>
      <c r="Z57" s="9">
        <f>SUM(W57:W66)</f>
        <v>887.20749999999998</v>
      </c>
      <c r="AA57" s="9">
        <f>SUM(X57:X66)</f>
        <v>884.57574999999997</v>
      </c>
      <c r="AB57" s="9">
        <f>SUM(Y57:Y66)</f>
        <v>125.53975</v>
      </c>
      <c r="AC57">
        <f>($E57)+(0.5*($E58-$E57))</f>
        <v>6.5</v>
      </c>
      <c r="AD57">
        <f t="shared" ref="AD57:AF63" si="31">($AC57*Q57)</f>
        <v>4.5727500000000001</v>
      </c>
      <c r="AE57">
        <f t="shared" si="31"/>
        <v>4.4979999999999993</v>
      </c>
      <c r="AF57">
        <f t="shared" si="31"/>
        <v>2.7592499999999998</v>
      </c>
      <c r="AG57" s="9">
        <f>SUM(AD57:AD63)</f>
        <v>44.367499999999993</v>
      </c>
      <c r="AH57" s="9">
        <f>SUM(AE57:AE63)</f>
        <v>54.285749999999993</v>
      </c>
      <c r="AI57" s="9">
        <f>SUM(AF57:AF63)</f>
        <v>23.407250000000001</v>
      </c>
      <c r="AJ57">
        <v>3</v>
      </c>
      <c r="AK57" s="48"/>
      <c r="AL57">
        <f>($AJ57)+(0.5*($AJ58-$AJ57))</f>
        <v>6.5</v>
      </c>
      <c r="AM57">
        <f t="shared" ref="AM57:AM65" si="32">($AL57*Q57)</f>
        <v>4.5727500000000001</v>
      </c>
      <c r="AN57">
        <f t="shared" ref="AN57:AN65" si="33">($AL57*R57)</f>
        <v>4.4979999999999993</v>
      </c>
      <c r="AO57">
        <f t="shared" ref="AO57:AO65" si="34">($AL57*S57)</f>
        <v>2.7592499999999998</v>
      </c>
      <c r="AP57" s="9">
        <f>SUM(AM57:AM66)</f>
        <v>635.36250000000007</v>
      </c>
      <c r="AQ57" s="9">
        <f>SUM(AN57:AN66)</f>
        <v>641.00074999999993</v>
      </c>
      <c r="AR57" s="9">
        <f>SUM(AO57:AO66)</f>
        <v>101.66974999999999</v>
      </c>
    </row>
    <row r="58" spans="1:47" x14ac:dyDescent="0.2">
      <c r="D58" s="3">
        <v>305644</v>
      </c>
      <c r="E58">
        <v>10</v>
      </c>
      <c r="F58" s="16">
        <v>13.863766567164181</v>
      </c>
      <c r="G58" s="13">
        <v>2.0878924611940293</v>
      </c>
      <c r="I58" s="18"/>
      <c r="J58" s="18"/>
      <c r="K58" s="18"/>
      <c r="M58" s="49">
        <v>110.49759649282859</v>
      </c>
      <c r="N58" s="49">
        <v>9.2074999999999996</v>
      </c>
      <c r="O58" s="49">
        <v>411</v>
      </c>
      <c r="Q58" s="16">
        <v>0.72849999999999993</v>
      </c>
      <c r="R58" s="13">
        <v>0.3765</v>
      </c>
      <c r="S58" s="13">
        <v>0.44800000000000001</v>
      </c>
      <c r="T58" s="13">
        <v>0.628</v>
      </c>
      <c r="U58" s="13">
        <v>0.09</v>
      </c>
      <c r="V58">
        <f>(0.5*($E58-$E57))+(0.5*($E59-$E58))</f>
        <v>8.5</v>
      </c>
      <c r="W58">
        <f t="shared" si="0"/>
        <v>6.1922499999999996</v>
      </c>
      <c r="X58">
        <f t="shared" si="1"/>
        <v>3.20025</v>
      </c>
      <c r="Y58">
        <f t="shared" si="2"/>
        <v>3.8080000000000003</v>
      </c>
      <c r="AB58" s="9"/>
      <c r="AC58">
        <f>(0.5*($E58-$E57))+(0.5*($E59-$E58))</f>
        <v>8.5</v>
      </c>
      <c r="AD58">
        <f t="shared" si="31"/>
        <v>6.1922499999999996</v>
      </c>
      <c r="AE58">
        <f t="shared" si="31"/>
        <v>3.20025</v>
      </c>
      <c r="AF58">
        <f t="shared" si="31"/>
        <v>3.8080000000000003</v>
      </c>
      <c r="AI58" s="9"/>
      <c r="AJ58">
        <v>10</v>
      </c>
      <c r="AL58">
        <f>(0.5*($AJ58-$AJ57))+(0.5*($AJ59-$AJ58))</f>
        <v>8.5</v>
      </c>
      <c r="AM58">
        <f t="shared" si="32"/>
        <v>6.1922499999999996</v>
      </c>
      <c r="AN58">
        <f t="shared" si="33"/>
        <v>3.20025</v>
      </c>
      <c r="AO58">
        <f t="shared" si="34"/>
        <v>3.8080000000000003</v>
      </c>
    </row>
    <row r="59" spans="1:47" x14ac:dyDescent="0.2">
      <c r="D59" s="3">
        <v>305643</v>
      </c>
      <c r="E59">
        <v>20</v>
      </c>
      <c r="F59" s="16">
        <v>13.671214253731346</v>
      </c>
      <c r="G59" s="13">
        <v>2.5288372589552237</v>
      </c>
      <c r="Q59" s="16">
        <v>0.71199999999999997</v>
      </c>
      <c r="R59" s="13">
        <v>1.4239999999999999</v>
      </c>
      <c r="S59" s="13">
        <v>0.45100000000000001</v>
      </c>
      <c r="T59" s="13">
        <v>0.49249999999999999</v>
      </c>
      <c r="U59" s="13">
        <v>8.3499999999999991E-2</v>
      </c>
      <c r="V59">
        <f t="shared" ref="V59:V65" si="35">(0.5*($E59-$E58))+(0.5*($E60-$E59))</f>
        <v>10</v>
      </c>
      <c r="W59">
        <f t="shared" si="0"/>
        <v>7.1199999999999992</v>
      </c>
      <c r="X59">
        <f t="shared" si="1"/>
        <v>14.239999999999998</v>
      </c>
      <c r="Y59">
        <f t="shared" si="2"/>
        <v>4.51</v>
      </c>
      <c r="AB59" s="9"/>
      <c r="AC59">
        <f>(0.5*($E59-$E58))+(0.5*($E60-$E59))</f>
        <v>10</v>
      </c>
      <c r="AD59">
        <f t="shared" si="31"/>
        <v>7.1199999999999992</v>
      </c>
      <c r="AE59">
        <f t="shared" si="31"/>
        <v>14.239999999999998</v>
      </c>
      <c r="AF59">
        <f t="shared" si="31"/>
        <v>4.51</v>
      </c>
      <c r="AI59" s="9"/>
      <c r="AJ59">
        <v>20</v>
      </c>
      <c r="AK59" s="48"/>
      <c r="AL59">
        <f t="shared" ref="AL59:AL64" si="36">(0.5*($AJ59-$AJ58))+(0.5*($AJ60-$AJ59))</f>
        <v>10</v>
      </c>
      <c r="AM59">
        <f t="shared" si="32"/>
        <v>7.1199999999999992</v>
      </c>
      <c r="AN59">
        <f t="shared" si="33"/>
        <v>14.239999999999998</v>
      </c>
      <c r="AO59">
        <f t="shared" si="34"/>
        <v>4.51</v>
      </c>
    </row>
    <row r="60" spans="1:47" x14ac:dyDescent="0.2">
      <c r="D60" s="3">
        <v>305642</v>
      </c>
      <c r="E60">
        <v>30</v>
      </c>
      <c r="F60" s="16">
        <v>12.130795746268658</v>
      </c>
      <c r="G60" s="13">
        <v>2.0162860410447743</v>
      </c>
      <c r="K60" s="23"/>
      <c r="L60" s="3"/>
      <c r="M60" s="49"/>
      <c r="N60" s="49"/>
      <c r="O60" s="49"/>
      <c r="Q60" s="16">
        <v>1.0900000000000001</v>
      </c>
      <c r="R60" s="13">
        <v>1.5289999999999999</v>
      </c>
      <c r="S60" s="13">
        <v>0.43</v>
      </c>
      <c r="T60" s="13">
        <v>0.82800000000000007</v>
      </c>
      <c r="U60" s="13">
        <v>0.1125</v>
      </c>
      <c r="V60">
        <f t="shared" si="35"/>
        <v>10</v>
      </c>
      <c r="W60">
        <f t="shared" si="0"/>
        <v>10.9</v>
      </c>
      <c r="X60">
        <f t="shared" si="1"/>
        <v>15.29</v>
      </c>
      <c r="Y60">
        <f t="shared" si="2"/>
        <v>4.3</v>
      </c>
      <c r="AB60" s="9"/>
      <c r="AC60">
        <f>(0.5*($E60-$E59))+(0.5*($E61-$E60))</f>
        <v>10</v>
      </c>
      <c r="AD60">
        <f t="shared" si="31"/>
        <v>10.9</v>
      </c>
      <c r="AE60">
        <f t="shared" si="31"/>
        <v>15.29</v>
      </c>
      <c r="AF60">
        <f t="shared" si="31"/>
        <v>4.3</v>
      </c>
      <c r="AI60" s="9"/>
      <c r="AJ60">
        <v>30</v>
      </c>
      <c r="AK60" s="48"/>
      <c r="AL60">
        <f t="shared" si="36"/>
        <v>10</v>
      </c>
      <c r="AM60">
        <f t="shared" si="32"/>
        <v>10.9</v>
      </c>
      <c r="AN60">
        <f t="shared" si="33"/>
        <v>15.29</v>
      </c>
      <c r="AO60">
        <f t="shared" si="34"/>
        <v>4.3</v>
      </c>
    </row>
    <row r="61" spans="1:47" x14ac:dyDescent="0.2">
      <c r="D61" s="3">
        <v>305641</v>
      </c>
      <c r="E61">
        <v>40</v>
      </c>
      <c r="F61" s="16">
        <v>10.743717089552238</v>
      </c>
      <c r="G61" s="13">
        <v>1.9413083649253724</v>
      </c>
      <c r="K61" s="23"/>
      <c r="M61" s="49"/>
      <c r="N61" s="49"/>
      <c r="O61" s="49"/>
      <c r="P61" s="49"/>
      <c r="Q61" s="16">
        <v>1.002</v>
      </c>
      <c r="R61" s="13">
        <v>1.3540000000000001</v>
      </c>
      <c r="S61" s="13">
        <v>0.51950000000000007</v>
      </c>
      <c r="T61" s="13">
        <v>0.878</v>
      </c>
      <c r="U61" s="13">
        <v>0.10249999999999999</v>
      </c>
      <c r="V61">
        <f t="shared" si="35"/>
        <v>10</v>
      </c>
      <c r="W61">
        <f t="shared" si="0"/>
        <v>10.02</v>
      </c>
      <c r="X61">
        <f t="shared" si="1"/>
        <v>13.540000000000001</v>
      </c>
      <c r="Y61">
        <f t="shared" si="2"/>
        <v>5.1950000000000003</v>
      </c>
      <c r="AB61" s="9"/>
      <c r="AC61">
        <f>(0.5*($E61-$E60))+(0.5*($E62-$E61))</f>
        <v>10</v>
      </c>
      <c r="AD61">
        <f t="shared" si="31"/>
        <v>10.02</v>
      </c>
      <c r="AE61">
        <f t="shared" si="31"/>
        <v>13.540000000000001</v>
      </c>
      <c r="AF61">
        <f t="shared" si="31"/>
        <v>5.1950000000000003</v>
      </c>
      <c r="AI61" s="9"/>
      <c r="AJ61">
        <v>40</v>
      </c>
      <c r="AK61" s="48"/>
      <c r="AL61">
        <f t="shared" si="36"/>
        <v>10</v>
      </c>
      <c r="AM61">
        <f t="shared" si="32"/>
        <v>10.02</v>
      </c>
      <c r="AN61">
        <f t="shared" si="33"/>
        <v>13.540000000000001</v>
      </c>
      <c r="AO61">
        <f t="shared" si="34"/>
        <v>5.1950000000000003</v>
      </c>
    </row>
    <row r="62" spans="1:47" x14ac:dyDescent="0.2">
      <c r="D62" s="3">
        <v>305640</v>
      </c>
      <c r="E62">
        <v>50</v>
      </c>
      <c r="F62" s="16">
        <v>11.911512425373134</v>
      </c>
      <c r="G62" s="13">
        <v>1.6152173208955181</v>
      </c>
      <c r="K62" s="23"/>
      <c r="M62" s="49"/>
      <c r="N62" s="49"/>
      <c r="O62" s="49"/>
      <c r="P62" s="3"/>
      <c r="Q62" s="16">
        <v>1.1125</v>
      </c>
      <c r="R62" s="13">
        <v>0.70350000000000001</v>
      </c>
      <c r="S62" s="13">
        <v>0.56699999999999995</v>
      </c>
      <c r="T62" s="13">
        <v>0.91149999999999998</v>
      </c>
      <c r="U62" s="13">
        <v>0.11650000000000001</v>
      </c>
      <c r="V62">
        <f t="shared" si="35"/>
        <v>10</v>
      </c>
      <c r="W62">
        <f t="shared" si="0"/>
        <v>11.125</v>
      </c>
      <c r="X62">
        <f t="shared" si="1"/>
        <v>7.0350000000000001</v>
      </c>
      <c r="Y62">
        <f t="shared" si="2"/>
        <v>5.67</v>
      </c>
      <c r="AB62" s="9"/>
      <c r="AC62">
        <f>(0.5*($E62-$E61))</f>
        <v>5</v>
      </c>
      <c r="AD62">
        <f t="shared" si="31"/>
        <v>5.5625</v>
      </c>
      <c r="AE62">
        <f t="shared" si="31"/>
        <v>3.5175000000000001</v>
      </c>
      <c r="AF62">
        <f t="shared" si="31"/>
        <v>2.835</v>
      </c>
      <c r="AI62" s="9"/>
      <c r="AJ62">
        <v>50</v>
      </c>
      <c r="AK62" s="48"/>
      <c r="AL62">
        <f t="shared" si="36"/>
        <v>10</v>
      </c>
      <c r="AM62">
        <f t="shared" si="32"/>
        <v>11.125</v>
      </c>
      <c r="AN62">
        <f t="shared" si="33"/>
        <v>7.0350000000000001</v>
      </c>
      <c r="AO62">
        <f t="shared" si="34"/>
        <v>5.67</v>
      </c>
    </row>
    <row r="63" spans="1:47" x14ac:dyDescent="0.2">
      <c r="D63" s="3">
        <v>305639</v>
      </c>
      <c r="E63">
        <v>60</v>
      </c>
      <c r="F63" s="16">
        <v>10.665864067164179</v>
      </c>
      <c r="G63" s="13">
        <v>1.3028403861940294</v>
      </c>
      <c r="K63" s="23"/>
      <c r="M63" s="49"/>
      <c r="N63" s="49"/>
      <c r="O63" s="49"/>
      <c r="P63" s="49"/>
      <c r="Q63" s="16">
        <v>1.1975</v>
      </c>
      <c r="R63" s="13">
        <v>0.59850000000000003</v>
      </c>
      <c r="S63" s="13">
        <v>0.52550000000000008</v>
      </c>
      <c r="T63" s="13">
        <v>1.1884999999999999</v>
      </c>
      <c r="U63" s="13">
        <v>0.13250000000000001</v>
      </c>
      <c r="V63">
        <f t="shared" si="35"/>
        <v>15</v>
      </c>
      <c r="W63">
        <f t="shared" si="0"/>
        <v>17.962499999999999</v>
      </c>
      <c r="X63">
        <f t="shared" si="1"/>
        <v>8.9775000000000009</v>
      </c>
      <c r="Y63">
        <f t="shared" si="2"/>
        <v>7.8825000000000012</v>
      </c>
      <c r="AB63" s="9"/>
      <c r="AC63">
        <v>0</v>
      </c>
      <c r="AD63">
        <f t="shared" si="31"/>
        <v>0</v>
      </c>
      <c r="AE63">
        <f t="shared" si="31"/>
        <v>0</v>
      </c>
      <c r="AF63">
        <f t="shared" si="31"/>
        <v>0</v>
      </c>
      <c r="AI63" s="9"/>
      <c r="AJ63">
        <v>60</v>
      </c>
      <c r="AK63" s="48"/>
      <c r="AL63">
        <f t="shared" si="36"/>
        <v>15</v>
      </c>
      <c r="AM63">
        <f t="shared" si="32"/>
        <v>17.962499999999999</v>
      </c>
      <c r="AN63">
        <f t="shared" si="33"/>
        <v>8.9775000000000009</v>
      </c>
      <c r="AO63">
        <f t="shared" si="34"/>
        <v>7.8825000000000012</v>
      </c>
    </row>
    <row r="64" spans="1:47" x14ac:dyDescent="0.2">
      <c r="D64" s="3">
        <v>305638</v>
      </c>
      <c r="E64">
        <v>80</v>
      </c>
      <c r="F64" s="16">
        <v>3.9705041417910447</v>
      </c>
      <c r="G64" s="13">
        <v>0.91275016529850661</v>
      </c>
      <c r="J64" s="21"/>
      <c r="K64" s="31"/>
      <c r="L64" s="30"/>
      <c r="M64" s="49"/>
      <c r="N64" s="49"/>
      <c r="O64" s="49"/>
      <c r="P64" s="49"/>
      <c r="Q64" s="16">
        <v>6.2620000000000005</v>
      </c>
      <c r="R64" s="13">
        <v>6.4645000000000001</v>
      </c>
      <c r="S64" s="13">
        <v>0.95450000000000002</v>
      </c>
      <c r="T64" s="13">
        <v>0.9395</v>
      </c>
      <c r="U64" s="13">
        <v>0.17449999999999999</v>
      </c>
      <c r="V64">
        <f t="shared" si="35"/>
        <v>20</v>
      </c>
      <c r="W64">
        <f t="shared" si="0"/>
        <v>125.24000000000001</v>
      </c>
      <c r="X64">
        <f t="shared" si="1"/>
        <v>129.29</v>
      </c>
      <c r="Y64">
        <f t="shared" si="2"/>
        <v>19.09</v>
      </c>
      <c r="AB64" s="9"/>
      <c r="AC64">
        <v>0</v>
      </c>
      <c r="AF64"/>
      <c r="AI64" s="9"/>
      <c r="AJ64">
        <v>80</v>
      </c>
      <c r="AK64" s="48"/>
      <c r="AL64">
        <f t="shared" si="36"/>
        <v>20</v>
      </c>
      <c r="AM64">
        <f t="shared" si="32"/>
        <v>125.24000000000001</v>
      </c>
      <c r="AN64">
        <f t="shared" si="33"/>
        <v>129.29</v>
      </c>
      <c r="AO64">
        <f t="shared" si="34"/>
        <v>19.09</v>
      </c>
    </row>
    <row r="65" spans="1:47" x14ac:dyDescent="0.2">
      <c r="D65" s="3">
        <v>305637</v>
      </c>
      <c r="E65" s="29">
        <v>100</v>
      </c>
      <c r="F65" s="16">
        <v>0.9347339552238807</v>
      </c>
      <c r="G65" s="13">
        <v>0.4018172425373131</v>
      </c>
      <c r="J65" s="21"/>
      <c r="K65" s="31"/>
      <c r="L65" s="30"/>
      <c r="M65" s="49"/>
      <c r="N65" s="49"/>
      <c r="O65" s="49"/>
      <c r="P65" s="3">
        <v>33.462000000000003</v>
      </c>
      <c r="Q65" s="16">
        <v>7.0810000000000004</v>
      </c>
      <c r="R65" s="13">
        <v>7.3550000000000004</v>
      </c>
      <c r="S65" s="13">
        <v>0.86349999999999993</v>
      </c>
      <c r="T65" s="13">
        <v>0.55149999999999999</v>
      </c>
      <c r="U65" s="13">
        <v>0.13700000000000001</v>
      </c>
      <c r="V65">
        <f t="shared" si="35"/>
        <v>40</v>
      </c>
      <c r="W65">
        <f t="shared" si="0"/>
        <v>283.24</v>
      </c>
      <c r="X65">
        <f t="shared" si="1"/>
        <v>294.20000000000005</v>
      </c>
      <c r="Y65">
        <f t="shared" si="2"/>
        <v>34.54</v>
      </c>
      <c r="AB65" s="9"/>
      <c r="AF65"/>
      <c r="AI65" s="9"/>
      <c r="AJ65" s="29">
        <v>100</v>
      </c>
      <c r="AK65" s="48"/>
      <c r="AL65">
        <v>30</v>
      </c>
      <c r="AM65">
        <f t="shared" si="32"/>
        <v>212.43</v>
      </c>
      <c r="AN65">
        <f t="shared" si="33"/>
        <v>220.65</v>
      </c>
      <c r="AO65">
        <f t="shared" si="34"/>
        <v>25.904999999999998</v>
      </c>
    </row>
    <row r="66" spans="1:47" x14ac:dyDescent="0.2">
      <c r="D66" s="3">
        <v>305636</v>
      </c>
      <c r="E66" s="29">
        <v>160</v>
      </c>
      <c r="J66" s="18"/>
      <c r="K66" s="23"/>
      <c r="M66" s="49">
        <v>71.472602712992128</v>
      </c>
      <c r="N66" s="49">
        <v>5.085</v>
      </c>
      <c r="O66" s="49">
        <v>227</v>
      </c>
      <c r="P66" s="3"/>
      <c r="Q66" s="16">
        <v>13.694500000000001</v>
      </c>
      <c r="R66" s="13">
        <v>13.1435</v>
      </c>
      <c r="S66" s="13">
        <v>1.2595000000000001</v>
      </c>
      <c r="T66" s="13">
        <v>0.57350000000000001</v>
      </c>
      <c r="U66" s="13">
        <v>0.16200000000000001</v>
      </c>
      <c r="V66">
        <f>(0.5*($E66-$E65))</f>
        <v>30</v>
      </c>
      <c r="W66">
        <f t="shared" si="0"/>
        <v>410.83500000000004</v>
      </c>
      <c r="X66">
        <f t="shared" si="1"/>
        <v>394.30500000000001</v>
      </c>
      <c r="Y66">
        <f t="shared" si="2"/>
        <v>37.785000000000004</v>
      </c>
      <c r="AB66" s="9"/>
      <c r="AF66"/>
      <c r="AI66" s="9"/>
      <c r="AJ66" s="29">
        <v>160</v>
      </c>
      <c r="AK66" s="48"/>
      <c r="AL66">
        <v>20</v>
      </c>
      <c r="AM66">
        <f>($AL66*AS66)</f>
        <v>229.80000000000004</v>
      </c>
      <c r="AN66">
        <f>($AL66*AT66)</f>
        <v>224.28</v>
      </c>
      <c r="AO66">
        <f>($AL66*AU66)</f>
        <v>22.550000000000004</v>
      </c>
      <c r="AS66" s="73">
        <f>(Q65*($AJ66-$AS$1)+Q66*($AS$1-$AJ65))/($AJ66-$AJ65)</f>
        <v>11.490000000000002</v>
      </c>
      <c r="AT66" s="73">
        <f>(R65*($AJ66-$AS$1)+R66*($AS$1-$AJ65))/($AJ66-$AJ65)</f>
        <v>11.214</v>
      </c>
      <c r="AU66" s="73">
        <f>(S65*($AJ66-$AS$1)+S66*($AS$1-$AJ65))/($AJ66-$AJ65)</f>
        <v>1.1275000000000002</v>
      </c>
    </row>
    <row r="67" spans="1:47" x14ac:dyDescent="0.2">
      <c r="A67" s="6">
        <v>39194</v>
      </c>
      <c r="B67" s="2" t="s">
        <v>104</v>
      </c>
      <c r="C67" s="4" t="s">
        <v>62</v>
      </c>
      <c r="D67" s="3">
        <v>306335</v>
      </c>
      <c r="E67">
        <v>3.5</v>
      </c>
      <c r="F67" s="16">
        <v>1.0729074626865671</v>
      </c>
      <c r="G67" s="18">
        <v>0.31009471044776105</v>
      </c>
      <c r="H67" s="16">
        <v>153.40568507462689</v>
      </c>
      <c r="I67" s="18">
        <v>120.00519417910446</v>
      </c>
      <c r="J67" s="18">
        <v>92.001814925373139</v>
      </c>
      <c r="K67" s="18">
        <v>28.032771820895508</v>
      </c>
      <c r="L67" s="23">
        <v>112</v>
      </c>
      <c r="P67" s="62"/>
      <c r="Q67" s="16">
        <v>0.74199999999999999</v>
      </c>
      <c r="R67" s="13">
        <v>0.29449999999999998</v>
      </c>
      <c r="S67" s="13">
        <v>0.38600000000000001</v>
      </c>
      <c r="T67" s="13">
        <v>0.436</v>
      </c>
      <c r="U67" s="13">
        <v>0.09</v>
      </c>
      <c r="V67">
        <f>($E67)+(0.5*($E68-$E67))</f>
        <v>6.75</v>
      </c>
      <c r="W67">
        <f t="shared" si="0"/>
        <v>5.0084999999999997</v>
      </c>
      <c r="X67">
        <f t="shared" si="1"/>
        <v>1.9878749999999998</v>
      </c>
      <c r="Y67">
        <f t="shared" si="2"/>
        <v>2.6055000000000001</v>
      </c>
      <c r="Z67" s="9">
        <f>SUM(W67:W76)</f>
        <v>789.05687499999999</v>
      </c>
      <c r="AA67" s="9">
        <f>SUM(X67:X76)</f>
        <v>615.47987499999999</v>
      </c>
      <c r="AB67" s="9">
        <f>SUM(Y67:Y76)</f>
        <v>117.0425</v>
      </c>
      <c r="AC67">
        <f>($E67)+(0.5*($E69-$E67))</f>
        <v>11.75</v>
      </c>
      <c r="AD67">
        <f t="shared" ref="AD67:AF73" si="37">($AC67*Q67)</f>
        <v>8.7185000000000006</v>
      </c>
      <c r="AE67">
        <f t="shared" si="37"/>
        <v>3.460375</v>
      </c>
      <c r="AF67">
        <f t="shared" si="37"/>
        <v>4.5354999999999999</v>
      </c>
      <c r="AG67" s="9">
        <f>SUM(AD67:AD73)</f>
        <v>71.102624999999989</v>
      </c>
      <c r="AH67" s="9">
        <f>SUM(AE67:AE73)</f>
        <v>42.062624999999997</v>
      </c>
      <c r="AI67" s="9">
        <f>SUM(AF67:AF73)</f>
        <v>27.854750000000003</v>
      </c>
      <c r="AJ67">
        <v>3.5</v>
      </c>
      <c r="AL67">
        <f>($AJ67)+(0.5*($AJ68-$AJ67))</f>
        <v>6.75</v>
      </c>
      <c r="AM67">
        <f t="shared" ref="AM67:AM75" si="38">($AL67*Q67)</f>
        <v>5.0084999999999997</v>
      </c>
      <c r="AN67">
        <f t="shared" ref="AN67:AN75" si="39">($AL67*R67)</f>
        <v>1.9878749999999998</v>
      </c>
      <c r="AO67">
        <f t="shared" ref="AO67:AO75" si="40">($AL67*S67)</f>
        <v>2.6055000000000001</v>
      </c>
      <c r="AP67" s="9">
        <f>SUM(AM67:AM76)</f>
        <v>714.88537499999995</v>
      </c>
      <c r="AQ67" s="9">
        <f>SUM(AN67:AN76)</f>
        <v>549.62187500000005</v>
      </c>
      <c r="AR67" s="9">
        <f>SUM(AO67:AO76)</f>
        <v>109.6585</v>
      </c>
    </row>
    <row r="68" spans="1:47" x14ac:dyDescent="0.2">
      <c r="D68" s="3">
        <v>306334</v>
      </c>
      <c r="E68">
        <v>10</v>
      </c>
      <c r="F68" s="16">
        <v>1.7524155223880598</v>
      </c>
      <c r="G68" s="18">
        <v>0.25479565373134311</v>
      </c>
      <c r="J68" s="18"/>
      <c r="L68" s="3"/>
      <c r="M68" s="49">
        <v>105.94917437742632</v>
      </c>
      <c r="N68" s="49">
        <v>8.5015000000000001</v>
      </c>
      <c r="O68" s="49">
        <v>379.5</v>
      </c>
      <c r="Q68" s="16">
        <v>0.74049999999999994</v>
      </c>
      <c r="R68" s="13">
        <v>0.42299999999999999</v>
      </c>
      <c r="S68" s="13">
        <v>0.40900000000000003</v>
      </c>
      <c r="T68" s="13">
        <v>0.40649999999999997</v>
      </c>
      <c r="U68" s="13">
        <v>9.7500000000000003E-2</v>
      </c>
      <c r="V68">
        <f>(0.5*($E68-$E67))+(0.5*($E69-$E68))</f>
        <v>8.25</v>
      </c>
      <c r="W68">
        <f t="shared" si="0"/>
        <v>6.1091249999999997</v>
      </c>
      <c r="X68">
        <f t="shared" si="1"/>
        <v>3.4897499999999999</v>
      </c>
      <c r="Y68">
        <f t="shared" si="2"/>
        <v>3.3742500000000004</v>
      </c>
      <c r="AB68" s="9"/>
      <c r="AC68">
        <f>(0.5*($E69-$E67))+(0.5*($E70-$E69))</f>
        <v>13.25</v>
      </c>
      <c r="AD68">
        <f t="shared" si="37"/>
        <v>9.8116249999999994</v>
      </c>
      <c r="AE68">
        <f t="shared" si="37"/>
        <v>5.6047500000000001</v>
      </c>
      <c r="AF68">
        <f t="shared" si="37"/>
        <v>5.4192500000000008</v>
      </c>
      <c r="AI68" s="9"/>
      <c r="AJ68">
        <v>10</v>
      </c>
      <c r="AL68">
        <f>(0.5*($AJ68-$AJ67))+(0.5*($AJ69-$AJ68))</f>
        <v>8.25</v>
      </c>
      <c r="AM68">
        <f t="shared" si="38"/>
        <v>6.1091249999999997</v>
      </c>
      <c r="AN68">
        <f t="shared" si="39"/>
        <v>3.4897499999999999</v>
      </c>
      <c r="AO68">
        <f t="shared" si="40"/>
        <v>3.3742500000000004</v>
      </c>
    </row>
    <row r="69" spans="1:47" x14ac:dyDescent="0.2">
      <c r="D69" s="3">
        <v>306333</v>
      </c>
      <c r="E69">
        <v>20</v>
      </c>
      <c r="F69" s="16">
        <v>2.1994602985074634</v>
      </c>
      <c r="G69" s="18">
        <v>0.47389191641791006</v>
      </c>
      <c r="J69" s="18"/>
      <c r="L69" s="3"/>
      <c r="M69" s="49"/>
      <c r="N69" s="49"/>
      <c r="O69" s="49"/>
      <c r="Q69" s="16">
        <v>0.83550000000000002</v>
      </c>
      <c r="R69" s="13">
        <v>0.41849999999999998</v>
      </c>
      <c r="S69" s="13">
        <v>0.44400000000000001</v>
      </c>
      <c r="T69" s="13">
        <v>0.59099999999999997</v>
      </c>
      <c r="U69" s="13">
        <v>9.2499999999999999E-2</v>
      </c>
      <c r="V69">
        <f t="shared" ref="V69:V76" si="41">(0.5*($E69-$E68))+(0.5*($E70-$E69))</f>
        <v>10</v>
      </c>
      <c r="W69">
        <f t="shared" si="0"/>
        <v>8.3550000000000004</v>
      </c>
      <c r="X69">
        <f t="shared" si="1"/>
        <v>4.1849999999999996</v>
      </c>
      <c r="Y69">
        <f t="shared" si="2"/>
        <v>4.4400000000000004</v>
      </c>
      <c r="AB69" s="9"/>
      <c r="AC69">
        <f>(0.5*($E70-$E69))+(0.5*($E71-$E70))</f>
        <v>10</v>
      </c>
      <c r="AD69">
        <f t="shared" si="37"/>
        <v>8.3550000000000004</v>
      </c>
      <c r="AE69">
        <f t="shared" si="37"/>
        <v>4.1849999999999996</v>
      </c>
      <c r="AF69">
        <f t="shared" si="37"/>
        <v>4.4400000000000004</v>
      </c>
      <c r="AI69" s="9"/>
      <c r="AJ69">
        <v>20</v>
      </c>
      <c r="AL69">
        <f t="shared" ref="AL69:AL75" si="42">(0.5*($AJ69-$AJ68))+(0.5*($AJ70-$AJ69))</f>
        <v>10</v>
      </c>
      <c r="AM69">
        <f t="shared" si="38"/>
        <v>8.3550000000000004</v>
      </c>
      <c r="AN69">
        <f t="shared" si="39"/>
        <v>4.1849999999999996</v>
      </c>
      <c r="AO69">
        <f t="shared" si="40"/>
        <v>4.4400000000000004</v>
      </c>
    </row>
    <row r="70" spans="1:47" x14ac:dyDescent="0.2">
      <c r="D70" s="3">
        <v>306332</v>
      </c>
      <c r="E70" s="37">
        <v>30</v>
      </c>
      <c r="F70" s="16">
        <v>2.5928597014925376</v>
      </c>
      <c r="G70" s="18">
        <v>0.58134008358208877</v>
      </c>
      <c r="J70" s="18"/>
      <c r="K70" s="23"/>
      <c r="M70" s="49"/>
      <c r="N70" s="49"/>
      <c r="O70" s="49"/>
      <c r="Q70" s="16">
        <v>0.92949999999999999</v>
      </c>
      <c r="R70" s="13">
        <v>0.501</v>
      </c>
      <c r="S70" s="13">
        <v>0.42849999999999999</v>
      </c>
      <c r="T70" s="13">
        <v>0.64849999999999997</v>
      </c>
      <c r="U70" s="13">
        <v>9.9000000000000005E-2</v>
      </c>
      <c r="V70">
        <f t="shared" si="41"/>
        <v>10</v>
      </c>
      <c r="W70">
        <f t="shared" si="0"/>
        <v>9.2949999999999999</v>
      </c>
      <c r="X70">
        <f t="shared" si="1"/>
        <v>5.01</v>
      </c>
      <c r="Y70">
        <f t="shared" si="2"/>
        <v>4.2850000000000001</v>
      </c>
      <c r="AB70" s="9"/>
      <c r="AC70">
        <f>(0.5*($E71-$E70))+(0.5*($E72-$E71))</f>
        <v>10</v>
      </c>
      <c r="AD70">
        <f t="shared" si="37"/>
        <v>9.2949999999999999</v>
      </c>
      <c r="AE70">
        <f t="shared" si="37"/>
        <v>5.01</v>
      </c>
      <c r="AF70">
        <f t="shared" si="37"/>
        <v>4.2850000000000001</v>
      </c>
      <c r="AI70" s="9"/>
      <c r="AJ70" s="37">
        <v>30</v>
      </c>
      <c r="AL70">
        <f t="shared" si="42"/>
        <v>10</v>
      </c>
      <c r="AM70">
        <f t="shared" si="38"/>
        <v>9.2949999999999999</v>
      </c>
      <c r="AN70">
        <f t="shared" si="39"/>
        <v>5.01</v>
      </c>
      <c r="AO70">
        <f t="shared" si="40"/>
        <v>4.2850000000000001</v>
      </c>
    </row>
    <row r="71" spans="1:47" x14ac:dyDescent="0.2">
      <c r="D71" s="3">
        <v>306331</v>
      </c>
      <c r="E71">
        <v>40</v>
      </c>
      <c r="F71" s="16">
        <v>1.5199522388059701</v>
      </c>
      <c r="G71" s="18">
        <v>0.7167877731343284</v>
      </c>
      <c r="J71" s="18"/>
      <c r="K71" s="23"/>
      <c r="M71" s="49"/>
      <c r="N71" s="49"/>
      <c r="O71" s="49"/>
      <c r="Q71" s="16">
        <v>1.514</v>
      </c>
      <c r="R71" s="13">
        <v>1.0345</v>
      </c>
      <c r="S71" s="13">
        <v>0.51200000000000001</v>
      </c>
      <c r="T71" s="13">
        <v>0.98699999999999988</v>
      </c>
      <c r="U71" s="13">
        <v>0.107</v>
      </c>
      <c r="V71">
        <f t="shared" si="41"/>
        <v>10</v>
      </c>
      <c r="W71">
        <f t="shared" ref="W71:W136" si="43">($V71*Q71)</f>
        <v>15.14</v>
      </c>
      <c r="X71">
        <f t="shared" ref="X71:X136" si="44">($V71*R71)</f>
        <v>10.344999999999999</v>
      </c>
      <c r="Y71">
        <f t="shared" ref="Y71:Y136" si="45">($V71*S71)</f>
        <v>5.12</v>
      </c>
      <c r="AB71" s="9"/>
      <c r="AC71">
        <f>(0.5*($E72-$E71))+(0.5*($E73-$E72))</f>
        <v>10</v>
      </c>
      <c r="AD71">
        <f t="shared" si="37"/>
        <v>15.14</v>
      </c>
      <c r="AE71">
        <f t="shared" si="37"/>
        <v>10.344999999999999</v>
      </c>
      <c r="AF71">
        <f t="shared" si="37"/>
        <v>5.12</v>
      </c>
      <c r="AI71" s="9"/>
      <c r="AJ71">
        <v>40</v>
      </c>
      <c r="AL71">
        <f t="shared" si="42"/>
        <v>10</v>
      </c>
      <c r="AM71">
        <f t="shared" si="38"/>
        <v>15.14</v>
      </c>
      <c r="AN71">
        <f t="shared" si="39"/>
        <v>10.344999999999999</v>
      </c>
      <c r="AO71">
        <f t="shared" si="40"/>
        <v>5.12</v>
      </c>
    </row>
    <row r="72" spans="1:47" x14ac:dyDescent="0.2">
      <c r="D72" s="3">
        <v>306330</v>
      </c>
      <c r="E72">
        <v>50</v>
      </c>
      <c r="F72" s="16">
        <v>1.5378340298507467</v>
      </c>
      <c r="G72" s="18">
        <v>1.2151792716417908</v>
      </c>
      <c r="J72" s="18"/>
      <c r="K72" s="23"/>
      <c r="M72" s="49">
        <v>100.09583426220314</v>
      </c>
      <c r="N72" s="49">
        <v>8.0395000000000003</v>
      </c>
      <c r="O72" s="49">
        <v>359</v>
      </c>
      <c r="P72" s="41"/>
      <c r="Q72" s="16">
        <v>3.9565000000000001</v>
      </c>
      <c r="R72" s="13">
        <v>2.6915</v>
      </c>
      <c r="S72" s="13">
        <v>0.81099999999999994</v>
      </c>
      <c r="T72" s="13">
        <v>1.744</v>
      </c>
      <c r="U72" s="13">
        <v>0.1615</v>
      </c>
      <c r="V72">
        <f t="shared" si="41"/>
        <v>10</v>
      </c>
      <c r="W72">
        <f t="shared" si="43"/>
        <v>39.564999999999998</v>
      </c>
      <c r="X72">
        <f t="shared" si="44"/>
        <v>26.914999999999999</v>
      </c>
      <c r="Y72">
        <f t="shared" si="45"/>
        <v>8.11</v>
      </c>
      <c r="AB72" s="9"/>
      <c r="AC72">
        <f>(0.5*($E73-$E72))</f>
        <v>5</v>
      </c>
      <c r="AD72">
        <f t="shared" si="37"/>
        <v>19.782499999999999</v>
      </c>
      <c r="AE72">
        <f t="shared" si="37"/>
        <v>13.4575</v>
      </c>
      <c r="AF72">
        <f t="shared" si="37"/>
        <v>4.0549999999999997</v>
      </c>
      <c r="AI72" s="9"/>
      <c r="AJ72">
        <v>50</v>
      </c>
      <c r="AL72">
        <f t="shared" si="42"/>
        <v>10</v>
      </c>
      <c r="AM72">
        <f t="shared" si="38"/>
        <v>39.564999999999998</v>
      </c>
      <c r="AN72">
        <f t="shared" si="39"/>
        <v>26.914999999999999</v>
      </c>
      <c r="AO72">
        <f t="shared" si="40"/>
        <v>8.11</v>
      </c>
    </row>
    <row r="73" spans="1:47" x14ac:dyDescent="0.2">
      <c r="D73" s="3">
        <v>306329</v>
      </c>
      <c r="E73">
        <v>60</v>
      </c>
      <c r="F73" s="16">
        <v>0.96561671641791047</v>
      </c>
      <c r="G73" s="18">
        <v>1.0247825194029849</v>
      </c>
      <c r="J73" s="18"/>
      <c r="K73" s="23"/>
      <c r="M73" s="49"/>
      <c r="N73" s="49"/>
      <c r="O73" s="49"/>
      <c r="P73" s="49"/>
      <c r="Q73" s="16">
        <v>5.1989999999999998</v>
      </c>
      <c r="R73" s="13">
        <v>3.3440000000000003</v>
      </c>
      <c r="S73" s="13">
        <v>0.85499999999999998</v>
      </c>
      <c r="T73" s="13">
        <v>3.6269999999999998</v>
      </c>
      <c r="U73" s="13">
        <v>0.16899999999999998</v>
      </c>
      <c r="V73">
        <f t="shared" si="41"/>
        <v>15.5</v>
      </c>
      <c r="W73">
        <f t="shared" si="43"/>
        <v>80.584499999999991</v>
      </c>
      <c r="X73">
        <f t="shared" si="44"/>
        <v>51.832000000000008</v>
      </c>
      <c r="Y73">
        <f t="shared" si="45"/>
        <v>13.2525</v>
      </c>
      <c r="AB73" s="9"/>
      <c r="AC73">
        <v>0</v>
      </c>
      <c r="AD73">
        <f t="shared" si="37"/>
        <v>0</v>
      </c>
      <c r="AE73">
        <f t="shared" si="37"/>
        <v>0</v>
      </c>
      <c r="AF73">
        <f t="shared" si="37"/>
        <v>0</v>
      </c>
      <c r="AI73" s="9"/>
      <c r="AJ73">
        <v>60</v>
      </c>
      <c r="AL73">
        <f t="shared" si="42"/>
        <v>15.5</v>
      </c>
      <c r="AM73">
        <f t="shared" si="38"/>
        <v>80.584499999999991</v>
      </c>
      <c r="AN73">
        <f t="shared" si="39"/>
        <v>51.832000000000008</v>
      </c>
      <c r="AO73">
        <f t="shared" si="40"/>
        <v>13.2525</v>
      </c>
    </row>
    <row r="74" spans="1:47" x14ac:dyDescent="0.2">
      <c r="D74" s="3">
        <v>306328</v>
      </c>
      <c r="E74">
        <v>81</v>
      </c>
      <c r="F74" s="16">
        <v>0.92985313432835826</v>
      </c>
      <c r="G74" s="18">
        <v>1.0128827223880597</v>
      </c>
      <c r="J74" s="18"/>
      <c r="K74" s="23"/>
      <c r="M74" s="49"/>
      <c r="N74" s="49"/>
      <c r="O74" s="49"/>
      <c r="Q74" s="16">
        <v>5.52</v>
      </c>
      <c r="R74" s="13">
        <v>4.1140000000000008</v>
      </c>
      <c r="S74" s="13">
        <v>0.83099999999999996</v>
      </c>
      <c r="T74" s="13">
        <v>1.7625</v>
      </c>
      <c r="U74" s="13">
        <v>0.17549999999999999</v>
      </c>
      <c r="V74">
        <f t="shared" si="41"/>
        <v>20</v>
      </c>
      <c r="W74">
        <f t="shared" si="43"/>
        <v>110.39999999999999</v>
      </c>
      <c r="X74">
        <f t="shared" si="44"/>
        <v>82.280000000000015</v>
      </c>
      <c r="Y74">
        <f t="shared" si="45"/>
        <v>16.619999999999997</v>
      </c>
      <c r="AB74" s="9"/>
      <c r="AC74">
        <v>0</v>
      </c>
      <c r="AF74"/>
      <c r="AI74" s="9"/>
      <c r="AJ74">
        <v>81</v>
      </c>
      <c r="AL74">
        <f t="shared" si="42"/>
        <v>20</v>
      </c>
      <c r="AM74">
        <f t="shared" si="38"/>
        <v>110.39999999999999</v>
      </c>
      <c r="AN74">
        <f t="shared" si="39"/>
        <v>82.280000000000015</v>
      </c>
      <c r="AO74">
        <f t="shared" si="40"/>
        <v>16.619999999999997</v>
      </c>
    </row>
    <row r="75" spans="1:47" x14ac:dyDescent="0.2">
      <c r="D75" s="3">
        <v>306327</v>
      </c>
      <c r="E75">
        <v>100</v>
      </c>
      <c r="F75" s="16">
        <v>0.55391641791044777</v>
      </c>
      <c r="G75" s="18">
        <v>1.1286118029850745</v>
      </c>
      <c r="J75" s="18"/>
      <c r="K75" s="23"/>
      <c r="M75" s="49"/>
      <c r="N75" s="49"/>
      <c r="O75" s="49"/>
      <c r="P75" s="40"/>
      <c r="Q75" s="16">
        <v>7.1935000000000002</v>
      </c>
      <c r="R75" s="13">
        <v>5.4555000000000007</v>
      </c>
      <c r="S75" s="13">
        <v>0.98750000000000004</v>
      </c>
      <c r="T75" s="13">
        <v>1.8815</v>
      </c>
      <c r="U75" s="13">
        <v>0.17749999999999999</v>
      </c>
      <c r="V75">
        <f t="shared" si="41"/>
        <v>29.5</v>
      </c>
      <c r="W75">
        <f t="shared" si="43"/>
        <v>212.20825000000002</v>
      </c>
      <c r="X75">
        <f t="shared" si="44"/>
        <v>160.93725000000001</v>
      </c>
      <c r="Y75">
        <f t="shared" si="45"/>
        <v>29.131250000000001</v>
      </c>
      <c r="AB75" s="9"/>
      <c r="AC75">
        <v>0</v>
      </c>
      <c r="AF75"/>
      <c r="AI75" s="9"/>
      <c r="AJ75">
        <v>100</v>
      </c>
      <c r="AL75">
        <f t="shared" si="42"/>
        <v>29.5</v>
      </c>
      <c r="AM75">
        <f t="shared" si="38"/>
        <v>212.20825000000002</v>
      </c>
      <c r="AN75">
        <f t="shared" si="39"/>
        <v>160.93725000000001</v>
      </c>
      <c r="AO75">
        <f t="shared" si="40"/>
        <v>29.131250000000001</v>
      </c>
    </row>
    <row r="76" spans="1:47" x14ac:dyDescent="0.2">
      <c r="D76" s="3">
        <v>306326</v>
      </c>
      <c r="E76">
        <v>140</v>
      </c>
      <c r="F76" s="16">
        <v>0.20079470149253728</v>
      </c>
      <c r="G76" s="18">
        <v>0.82043898358208955</v>
      </c>
      <c r="J76" s="18"/>
      <c r="K76" s="23"/>
      <c r="P76" s="62"/>
      <c r="Q76" s="16">
        <v>11.411</v>
      </c>
      <c r="R76" s="13">
        <v>10.132</v>
      </c>
      <c r="S76" s="13">
        <v>1.1360000000000001</v>
      </c>
      <c r="T76" s="13">
        <v>1.0129999999999999</v>
      </c>
      <c r="U76" s="13">
        <v>0.18049999999999999</v>
      </c>
      <c r="V76">
        <f t="shared" si="41"/>
        <v>26.5</v>
      </c>
      <c r="W76">
        <f t="shared" si="43"/>
        <v>302.39150000000001</v>
      </c>
      <c r="X76">
        <f t="shared" si="44"/>
        <v>268.49799999999999</v>
      </c>
      <c r="Y76">
        <f t="shared" si="45"/>
        <v>30.104000000000003</v>
      </c>
      <c r="AB76" s="9"/>
      <c r="AC76">
        <v>0</v>
      </c>
      <c r="AF76"/>
      <c r="AI76" s="9"/>
      <c r="AJ76">
        <v>140</v>
      </c>
      <c r="AL76">
        <f>(0.5*($AJ76-$AJ75))</f>
        <v>20</v>
      </c>
      <c r="AM76">
        <f>($AL76*AS76)</f>
        <v>228.22</v>
      </c>
      <c r="AN76">
        <f>($AL76*AT76)</f>
        <v>202.64</v>
      </c>
      <c r="AO76">
        <f>($AL76*AU76)</f>
        <v>22.720000000000002</v>
      </c>
      <c r="AS76" s="73">
        <f>(Q75*($AJ76-$AS$1)+Q76*($AS$1-$AJ75))/($AJ76-$AJ75)</f>
        <v>11.411</v>
      </c>
      <c r="AT76" s="73">
        <f>(R75*($AJ76-$AS$1)+R76*($AS$1-$AJ75))/($AJ76-$AJ75)</f>
        <v>10.132</v>
      </c>
      <c r="AU76" s="73">
        <f>(S75*($AJ76-$AS$1)+S76*($AS$1-$AJ75))/($AJ76-$AJ75)</f>
        <v>1.1360000000000001</v>
      </c>
    </row>
    <row r="77" spans="1:47" x14ac:dyDescent="0.2">
      <c r="D77" s="3">
        <v>306325</v>
      </c>
      <c r="E77">
        <v>153</v>
      </c>
      <c r="F77" s="80"/>
      <c r="G77" s="48"/>
      <c r="J77" s="18"/>
      <c r="K77" s="23"/>
      <c r="M77" s="49">
        <v>72.322485327914592</v>
      </c>
      <c r="N77" s="49">
        <v>5.2065000000000001</v>
      </c>
      <c r="O77" s="49">
        <v>232.5</v>
      </c>
      <c r="P77" s="3">
        <v>33.323999999999998</v>
      </c>
      <c r="Q77" s="16">
        <v>11.744999999999999</v>
      </c>
      <c r="R77" s="13">
        <v>10.8765</v>
      </c>
      <c r="S77" s="13">
        <v>1.2</v>
      </c>
      <c r="T77" s="13">
        <v>0.82950000000000002</v>
      </c>
      <c r="U77" s="13">
        <v>0.18</v>
      </c>
      <c r="V77">
        <f>(0.5*($E77-$E76))</f>
        <v>6.5</v>
      </c>
      <c r="W77">
        <f>($V77*Q77)</f>
        <v>76.342500000000001</v>
      </c>
      <c r="X77">
        <f>($V77*R77)</f>
        <v>70.697249999999997</v>
      </c>
      <c r="Y77">
        <f>($V77*S77)</f>
        <v>7.8</v>
      </c>
      <c r="AB77" s="9"/>
      <c r="AF77"/>
      <c r="AI77" s="9"/>
      <c r="AJ77">
        <v>153</v>
      </c>
    </row>
    <row r="78" spans="1:47" x14ac:dyDescent="0.2">
      <c r="A78" s="6">
        <v>39209</v>
      </c>
      <c r="B78" s="2" t="s">
        <v>109</v>
      </c>
      <c r="C78" s="4" t="s">
        <v>56</v>
      </c>
      <c r="D78" s="3">
        <v>306510</v>
      </c>
      <c r="E78">
        <v>1</v>
      </c>
      <c r="F78" s="16">
        <v>0.55391641791044777</v>
      </c>
      <c r="G78" s="13">
        <v>8.4138992797639603E-2</v>
      </c>
      <c r="H78" s="16">
        <v>34.353404118470145</v>
      </c>
      <c r="I78" s="18">
        <v>23.289015322178351</v>
      </c>
      <c r="J78" s="18">
        <v>29.840535671641788</v>
      </c>
      <c r="K78" s="18">
        <v>7.6536371055941181</v>
      </c>
      <c r="L78" s="23">
        <v>127</v>
      </c>
      <c r="M78" s="49">
        <v>106.12710961772083</v>
      </c>
      <c r="N78" s="50">
        <v>7.5374999999999996</v>
      </c>
      <c r="O78" s="49">
        <v>336.5</v>
      </c>
      <c r="P78" s="13">
        <v>31.021000000000001</v>
      </c>
      <c r="Q78" s="16">
        <v>0.42299999999999999</v>
      </c>
      <c r="R78" s="13">
        <v>0.753</v>
      </c>
      <c r="S78" s="13">
        <v>0.36899999999999999</v>
      </c>
      <c r="T78" s="13">
        <v>0.61450000000000005</v>
      </c>
      <c r="U78" s="13">
        <v>7.3000000000000009E-2</v>
      </c>
      <c r="V78">
        <f>($E78)+(0.5*($E79-$E78))</f>
        <v>3</v>
      </c>
      <c r="W78">
        <f t="shared" si="43"/>
        <v>1.2689999999999999</v>
      </c>
      <c r="X78">
        <f t="shared" si="44"/>
        <v>2.2589999999999999</v>
      </c>
      <c r="Y78">
        <f t="shared" si="45"/>
        <v>1.107</v>
      </c>
      <c r="Z78" s="9">
        <f>SUM(W78:W87)</f>
        <v>655.00324999999998</v>
      </c>
      <c r="AA78" s="9">
        <f>SUM(X78:X87)</f>
        <v>664.279</v>
      </c>
      <c r="AB78" s="9">
        <f>SUM(Y78:Y87)</f>
        <v>114.96724999999999</v>
      </c>
      <c r="AC78">
        <f>($E78)+(0.5*($E79-$E78))</f>
        <v>3</v>
      </c>
      <c r="AD78">
        <f t="shared" ref="AD78:AF84" si="46">($AC78*Q78)</f>
        <v>1.2689999999999999</v>
      </c>
      <c r="AE78">
        <f t="shared" si="46"/>
        <v>2.2589999999999999</v>
      </c>
      <c r="AF78">
        <f t="shared" si="46"/>
        <v>1.107</v>
      </c>
      <c r="AG78" s="9">
        <f>SUM(AD78:AD84)</f>
        <v>32.229500000000002</v>
      </c>
      <c r="AH78" s="9">
        <f>SUM(AE78:AE84)</f>
        <v>42.763999999999996</v>
      </c>
      <c r="AI78" s="9">
        <f>SUM(AF78:AF84)</f>
        <v>24.607250000000001</v>
      </c>
      <c r="AJ78">
        <v>1</v>
      </c>
      <c r="AL78">
        <f>($AJ78)+(0.5*($AJ79-$AJ78))</f>
        <v>3</v>
      </c>
      <c r="AM78">
        <f t="shared" ref="AM78:AM86" si="47">($AL78*Q78)</f>
        <v>1.2689999999999999</v>
      </c>
      <c r="AN78">
        <f t="shared" ref="AN78:AN86" si="48">($AL78*R78)</f>
        <v>2.2589999999999999</v>
      </c>
      <c r="AO78">
        <f t="shared" ref="AO78:AO86" si="49">($AL78*S78)</f>
        <v>1.107</v>
      </c>
      <c r="AP78" s="9">
        <f>SUM(AM78:AM87)</f>
        <v>655.00324999999998</v>
      </c>
      <c r="AQ78" s="9">
        <f>SUM(AN78:AN87)</f>
        <v>664.279</v>
      </c>
      <c r="AR78" s="9">
        <f>SUM(AO78:AO87)</f>
        <v>114.96724999999999</v>
      </c>
    </row>
    <row r="79" spans="1:47" x14ac:dyDescent="0.2">
      <c r="D79" s="3">
        <v>306509</v>
      </c>
      <c r="E79">
        <v>5</v>
      </c>
      <c r="F79" s="16">
        <v>0.58161223880597013</v>
      </c>
      <c r="G79" s="13">
        <v>9.324263371514524E-2</v>
      </c>
      <c r="I79" s="18"/>
      <c r="J79" s="18"/>
      <c r="K79" s="23"/>
      <c r="M79" s="49"/>
      <c r="N79" s="50"/>
      <c r="O79" s="49"/>
      <c r="P79" s="3"/>
      <c r="Q79" s="16">
        <v>0.38650000000000001</v>
      </c>
      <c r="R79" s="13">
        <v>0.6825</v>
      </c>
      <c r="S79" s="13">
        <v>0.38950000000000001</v>
      </c>
      <c r="T79" s="13">
        <v>0.45850000000000002</v>
      </c>
      <c r="U79" s="13">
        <v>6.9000000000000006E-2</v>
      </c>
      <c r="V79">
        <f>(0.5*($E79-$E78))+(0.5*($E80-$E79))</f>
        <v>4.5</v>
      </c>
      <c r="W79">
        <f t="shared" si="43"/>
        <v>1.73925</v>
      </c>
      <c r="X79">
        <f t="shared" si="44"/>
        <v>3.07125</v>
      </c>
      <c r="Y79">
        <f t="shared" si="45"/>
        <v>1.75275</v>
      </c>
      <c r="AB79" s="9"/>
      <c r="AC79">
        <f>(0.5*($E79-$E78))+(0.5*($E80-$E79))</f>
        <v>4.5</v>
      </c>
      <c r="AD79">
        <f t="shared" si="46"/>
        <v>1.73925</v>
      </c>
      <c r="AE79">
        <f t="shared" si="46"/>
        <v>3.07125</v>
      </c>
      <c r="AF79">
        <f t="shared" si="46"/>
        <v>1.75275</v>
      </c>
      <c r="AI79" s="9"/>
      <c r="AJ79">
        <v>5</v>
      </c>
      <c r="AL79">
        <f>(0.5*($AJ79-$AJ78))+(0.5*($AJ80-$AJ79))</f>
        <v>4.5</v>
      </c>
      <c r="AM79">
        <f t="shared" si="47"/>
        <v>1.73925</v>
      </c>
      <c r="AN79">
        <f t="shared" si="48"/>
        <v>3.07125</v>
      </c>
      <c r="AO79">
        <f t="shared" si="49"/>
        <v>1.75275</v>
      </c>
    </row>
    <row r="80" spans="1:47" x14ac:dyDescent="0.2">
      <c r="D80" s="3">
        <v>306508</v>
      </c>
      <c r="E80">
        <v>10</v>
      </c>
      <c r="F80" s="16">
        <v>0.55391641791044766</v>
      </c>
      <c r="G80" s="13">
        <v>0.10238225461066752</v>
      </c>
      <c r="J80" s="18"/>
      <c r="K80" s="23"/>
      <c r="Q80" s="16">
        <v>0.4</v>
      </c>
      <c r="R80" s="13">
        <v>0.69850000000000001</v>
      </c>
      <c r="S80" s="13">
        <v>0.42299999999999999</v>
      </c>
      <c r="T80" s="13">
        <v>0.50900000000000001</v>
      </c>
      <c r="U80" s="13">
        <v>7.6000000000000012E-2</v>
      </c>
      <c r="V80">
        <f t="shared" ref="V80:V85" si="50">(0.5*($E80-$E79))+(0.5*($E81-$E80))</f>
        <v>7.5</v>
      </c>
      <c r="W80">
        <f t="shared" si="43"/>
        <v>3</v>
      </c>
      <c r="X80">
        <f t="shared" si="44"/>
        <v>5.2387500000000005</v>
      </c>
      <c r="Y80">
        <f t="shared" si="45"/>
        <v>3.1724999999999999</v>
      </c>
      <c r="AB80" s="9"/>
      <c r="AC80">
        <f>(0.5*($E80-$E79))+(0.5*($E81-$E80))</f>
        <v>7.5</v>
      </c>
      <c r="AD80">
        <f t="shared" si="46"/>
        <v>3</v>
      </c>
      <c r="AE80">
        <f t="shared" si="46"/>
        <v>5.2387500000000005</v>
      </c>
      <c r="AF80">
        <f t="shared" si="46"/>
        <v>3.1724999999999999</v>
      </c>
      <c r="AI80" s="9"/>
      <c r="AJ80">
        <v>10</v>
      </c>
      <c r="AL80">
        <f t="shared" ref="AL80:AL86" si="51">(0.5*($AJ80-$AJ79))+(0.5*($AJ81-$AJ80))</f>
        <v>7.5</v>
      </c>
      <c r="AM80">
        <f t="shared" si="47"/>
        <v>3</v>
      </c>
      <c r="AN80">
        <f t="shared" si="48"/>
        <v>5.2387500000000005</v>
      </c>
      <c r="AO80">
        <f t="shared" si="49"/>
        <v>3.1724999999999999</v>
      </c>
    </row>
    <row r="81" spans="1:47" x14ac:dyDescent="0.2">
      <c r="D81" s="3">
        <v>306507</v>
      </c>
      <c r="E81">
        <v>20</v>
      </c>
      <c r="F81" s="16">
        <v>0.94858186567164182</v>
      </c>
      <c r="G81" s="13">
        <v>0.21790226124030987</v>
      </c>
      <c r="K81" s="23"/>
      <c r="M81" s="41"/>
      <c r="N81" s="13"/>
      <c r="O81" s="41"/>
      <c r="Q81" s="16">
        <v>0.38750000000000001</v>
      </c>
      <c r="R81" s="13">
        <v>0.67500000000000004</v>
      </c>
      <c r="S81" s="13">
        <v>0.53800000000000003</v>
      </c>
      <c r="T81" s="13">
        <v>0.76349999999999996</v>
      </c>
      <c r="U81" s="13">
        <v>7.85E-2</v>
      </c>
      <c r="V81">
        <f t="shared" si="50"/>
        <v>10</v>
      </c>
      <c r="W81">
        <f t="shared" si="43"/>
        <v>3.875</v>
      </c>
      <c r="X81">
        <f t="shared" si="44"/>
        <v>6.75</v>
      </c>
      <c r="Y81">
        <f t="shared" si="45"/>
        <v>5.3800000000000008</v>
      </c>
      <c r="AB81" s="9"/>
      <c r="AC81">
        <f>(0.5*($E80-$E79))+(0.5*($E81-$E80))</f>
        <v>7.5</v>
      </c>
      <c r="AD81">
        <f t="shared" si="46"/>
        <v>2.90625</v>
      </c>
      <c r="AE81">
        <f t="shared" si="46"/>
        <v>5.0625</v>
      </c>
      <c r="AF81">
        <f t="shared" si="46"/>
        <v>4.0350000000000001</v>
      </c>
      <c r="AI81" s="9"/>
      <c r="AJ81">
        <v>20</v>
      </c>
      <c r="AL81">
        <f t="shared" si="51"/>
        <v>10</v>
      </c>
      <c r="AM81">
        <f t="shared" si="47"/>
        <v>3.875</v>
      </c>
      <c r="AN81">
        <f t="shared" si="48"/>
        <v>6.75</v>
      </c>
      <c r="AO81">
        <f t="shared" si="49"/>
        <v>5.3800000000000008</v>
      </c>
    </row>
    <row r="82" spans="1:47" x14ac:dyDescent="0.2">
      <c r="D82" s="3">
        <v>306506</v>
      </c>
      <c r="E82">
        <v>30</v>
      </c>
      <c r="F82" s="16">
        <v>0.71316738805970148</v>
      </c>
      <c r="G82" s="13">
        <v>0.1349255644047205</v>
      </c>
      <c r="K82" s="23"/>
      <c r="P82" s="49"/>
      <c r="Q82" s="16">
        <v>0.44950000000000001</v>
      </c>
      <c r="R82" s="13">
        <v>0.86299999999999999</v>
      </c>
      <c r="S82" s="13">
        <v>0.5585</v>
      </c>
      <c r="T82" s="13">
        <v>1.0940000000000001</v>
      </c>
      <c r="U82" s="13">
        <v>0.11399999999999999</v>
      </c>
      <c r="V82">
        <f t="shared" si="50"/>
        <v>10</v>
      </c>
      <c r="W82">
        <f t="shared" si="43"/>
        <v>4.4950000000000001</v>
      </c>
      <c r="X82">
        <f t="shared" si="44"/>
        <v>8.629999999999999</v>
      </c>
      <c r="Y82">
        <f t="shared" si="45"/>
        <v>5.585</v>
      </c>
      <c r="AB82" s="9"/>
      <c r="AC82">
        <f>(0.5*($E81-$E80))+(0.5*($E82-$E81))</f>
        <v>10</v>
      </c>
      <c r="AD82">
        <f t="shared" si="46"/>
        <v>4.4950000000000001</v>
      </c>
      <c r="AE82">
        <f t="shared" si="46"/>
        <v>8.629999999999999</v>
      </c>
      <c r="AF82">
        <f t="shared" si="46"/>
        <v>5.585</v>
      </c>
      <c r="AI82" s="9"/>
      <c r="AJ82">
        <v>30</v>
      </c>
      <c r="AL82">
        <f t="shared" si="51"/>
        <v>10</v>
      </c>
      <c r="AM82">
        <f t="shared" si="47"/>
        <v>4.4950000000000001</v>
      </c>
      <c r="AN82">
        <f t="shared" si="48"/>
        <v>8.629999999999999</v>
      </c>
      <c r="AO82">
        <f t="shared" si="49"/>
        <v>5.585</v>
      </c>
    </row>
    <row r="83" spans="1:47" x14ac:dyDescent="0.2">
      <c r="D83" s="3">
        <v>306505</v>
      </c>
      <c r="E83">
        <v>40</v>
      </c>
      <c r="F83" s="16">
        <v>0.16017758395522386</v>
      </c>
      <c r="G83" s="13">
        <v>0.1463904472058313</v>
      </c>
      <c r="K83" s="23"/>
      <c r="M83" s="49">
        <v>94.81611188444856</v>
      </c>
      <c r="N83" s="50">
        <v>7.5754999999999999</v>
      </c>
      <c r="O83" s="40">
        <v>338</v>
      </c>
      <c r="P83" s="13">
        <v>31.856000000000002</v>
      </c>
      <c r="Q83" s="16">
        <v>1.0585</v>
      </c>
      <c r="R83" s="13">
        <v>1.0114999999999998</v>
      </c>
      <c r="S83" s="13">
        <v>0.5714999999999999</v>
      </c>
      <c r="T83" s="13">
        <v>1.9615</v>
      </c>
      <c r="U83" s="13">
        <v>0.114</v>
      </c>
      <c r="V83">
        <f t="shared" si="50"/>
        <v>10</v>
      </c>
      <c r="W83">
        <f t="shared" si="43"/>
        <v>10.585000000000001</v>
      </c>
      <c r="X83">
        <f t="shared" si="44"/>
        <v>10.114999999999998</v>
      </c>
      <c r="Y83">
        <f t="shared" si="45"/>
        <v>5.714999999999999</v>
      </c>
      <c r="AB83" s="9"/>
      <c r="AC83">
        <f>(0.5*($E82-$E81))+(0.5*($E83-$E82))</f>
        <v>10</v>
      </c>
      <c r="AD83">
        <f t="shared" si="46"/>
        <v>10.585000000000001</v>
      </c>
      <c r="AE83">
        <f t="shared" si="46"/>
        <v>10.114999999999998</v>
      </c>
      <c r="AF83">
        <f t="shared" si="46"/>
        <v>5.714999999999999</v>
      </c>
      <c r="AI83" s="9"/>
      <c r="AJ83">
        <v>40</v>
      </c>
      <c r="AL83">
        <f t="shared" si="51"/>
        <v>10</v>
      </c>
      <c r="AM83">
        <f t="shared" si="47"/>
        <v>10.585000000000001</v>
      </c>
      <c r="AN83">
        <f t="shared" si="48"/>
        <v>10.114999999999998</v>
      </c>
      <c r="AO83">
        <f t="shared" si="49"/>
        <v>5.714999999999999</v>
      </c>
    </row>
    <row r="84" spans="1:47" x14ac:dyDescent="0.2">
      <c r="D84" s="3">
        <v>306504</v>
      </c>
      <c r="E84">
        <v>50</v>
      </c>
      <c r="F84" s="16">
        <v>0.12238287313432834</v>
      </c>
      <c r="G84" s="13">
        <v>0.20108552874291333</v>
      </c>
      <c r="K84" s="23"/>
      <c r="M84" s="49"/>
      <c r="N84" s="50"/>
      <c r="O84" s="49"/>
      <c r="P84"/>
      <c r="Q84" s="16">
        <v>1.647</v>
      </c>
      <c r="R84" s="13">
        <v>1.6775</v>
      </c>
      <c r="S84" s="13">
        <v>0.64800000000000002</v>
      </c>
      <c r="T84" s="13">
        <v>2.2759999999999998</v>
      </c>
      <c r="U84" s="13">
        <v>0.1225</v>
      </c>
      <c r="V84">
        <f t="shared" si="50"/>
        <v>17.5</v>
      </c>
      <c r="W84">
        <f t="shared" si="43"/>
        <v>28.822500000000002</v>
      </c>
      <c r="X84">
        <f t="shared" si="44"/>
        <v>29.356249999999999</v>
      </c>
      <c r="Y84">
        <f t="shared" si="45"/>
        <v>11.34</v>
      </c>
      <c r="AB84" s="9"/>
      <c r="AC84">
        <f>(0.5*($E83-$E82))</f>
        <v>5</v>
      </c>
      <c r="AD84">
        <f t="shared" si="46"/>
        <v>8.2349999999999994</v>
      </c>
      <c r="AE84">
        <f t="shared" si="46"/>
        <v>8.3874999999999993</v>
      </c>
      <c r="AF84">
        <f t="shared" si="46"/>
        <v>3.24</v>
      </c>
      <c r="AI84" s="9"/>
      <c r="AJ84">
        <v>50</v>
      </c>
      <c r="AL84">
        <f t="shared" si="51"/>
        <v>17.5</v>
      </c>
      <c r="AM84">
        <f t="shared" si="47"/>
        <v>28.822500000000002</v>
      </c>
      <c r="AN84">
        <f t="shared" si="48"/>
        <v>29.356249999999999</v>
      </c>
      <c r="AO84">
        <f t="shared" si="49"/>
        <v>11.34</v>
      </c>
    </row>
    <row r="85" spans="1:47" x14ac:dyDescent="0.2">
      <c r="D85" s="3">
        <v>306503</v>
      </c>
      <c r="E85">
        <v>75</v>
      </c>
      <c r="F85" s="16">
        <v>6.1191436567164179E-2</v>
      </c>
      <c r="G85" s="13">
        <v>0.14340756589725795</v>
      </c>
      <c r="K85" s="23"/>
      <c r="M85" s="49"/>
      <c r="N85" s="50"/>
      <c r="O85" s="49"/>
      <c r="P85" s="23"/>
      <c r="Q85" s="16">
        <v>2.7770000000000001</v>
      </c>
      <c r="R85" s="13">
        <v>2.7669999999999999</v>
      </c>
      <c r="S85" s="13">
        <v>0.75700000000000001</v>
      </c>
      <c r="T85" s="13">
        <v>2.1835</v>
      </c>
      <c r="U85" s="13">
        <v>0.13850000000000001</v>
      </c>
      <c r="V85">
        <f t="shared" si="50"/>
        <v>25</v>
      </c>
      <c r="W85">
        <f t="shared" si="43"/>
        <v>69.424999999999997</v>
      </c>
      <c r="X85">
        <f t="shared" si="44"/>
        <v>69.174999999999997</v>
      </c>
      <c r="Y85">
        <f t="shared" si="45"/>
        <v>18.925000000000001</v>
      </c>
      <c r="AB85" s="9"/>
      <c r="AC85">
        <v>0</v>
      </c>
      <c r="AF85"/>
      <c r="AI85" s="9"/>
      <c r="AJ85">
        <v>75</v>
      </c>
      <c r="AL85">
        <f t="shared" si="51"/>
        <v>25</v>
      </c>
      <c r="AM85">
        <f t="shared" si="47"/>
        <v>69.424999999999997</v>
      </c>
      <c r="AN85">
        <f t="shared" si="48"/>
        <v>69.174999999999997</v>
      </c>
      <c r="AO85">
        <f t="shared" si="49"/>
        <v>18.925000000000001</v>
      </c>
    </row>
    <row r="86" spans="1:47" x14ac:dyDescent="0.2">
      <c r="D86" s="3">
        <v>306502</v>
      </c>
      <c r="E86">
        <v>100</v>
      </c>
      <c r="F86" s="16">
        <v>2.6996222014925374E-2</v>
      </c>
      <c r="G86" s="13">
        <v>0.14685846519148443</v>
      </c>
      <c r="K86" s="23"/>
      <c r="M86" s="49"/>
      <c r="N86" s="50"/>
      <c r="O86" s="49"/>
      <c r="P86" s="23"/>
      <c r="Q86" s="16">
        <v>8.0010000000000012</v>
      </c>
      <c r="R86" s="13">
        <v>7.2915000000000001</v>
      </c>
      <c r="S86" s="13">
        <v>1.0640000000000001</v>
      </c>
      <c r="T86" s="13">
        <v>2.3289999999999997</v>
      </c>
      <c r="U86" s="13">
        <v>0.155</v>
      </c>
      <c r="V86">
        <f>(0.5*($E86-$E85))+(0.5*($E87-$E86))</f>
        <v>32.5</v>
      </c>
      <c r="W86">
        <f t="shared" si="43"/>
        <v>260.03250000000003</v>
      </c>
      <c r="X86">
        <f t="shared" si="44"/>
        <v>236.97375</v>
      </c>
      <c r="Y86">
        <f t="shared" si="45"/>
        <v>34.58</v>
      </c>
      <c r="AB86" s="9"/>
      <c r="AC86">
        <v>0</v>
      </c>
      <c r="AF86"/>
      <c r="AI86" s="9"/>
      <c r="AJ86">
        <v>100</v>
      </c>
      <c r="AL86">
        <f t="shared" si="51"/>
        <v>32.5</v>
      </c>
      <c r="AM86">
        <f t="shared" si="47"/>
        <v>260.03250000000003</v>
      </c>
      <c r="AN86">
        <f t="shared" si="48"/>
        <v>236.97375</v>
      </c>
      <c r="AO86">
        <f t="shared" si="49"/>
        <v>34.58</v>
      </c>
    </row>
    <row r="87" spans="1:47" x14ac:dyDescent="0.2">
      <c r="D87" s="3">
        <v>306501</v>
      </c>
      <c r="E87">
        <v>140</v>
      </c>
      <c r="F87" s="16">
        <v>2.8795970149253759E-2</v>
      </c>
      <c r="G87" s="13">
        <v>0.23818599205715607</v>
      </c>
      <c r="K87" s="23"/>
      <c r="M87" s="41">
        <v>57.941956364407631</v>
      </c>
      <c r="N87" s="13">
        <v>4.3680000000000003</v>
      </c>
      <c r="O87" s="41">
        <v>195</v>
      </c>
      <c r="P87" s="13">
        <v>33.755000000000003</v>
      </c>
      <c r="Q87" s="16">
        <v>13.588000000000001</v>
      </c>
      <c r="R87" s="13">
        <v>14.6355</v>
      </c>
      <c r="S87" s="13">
        <v>1.3705000000000001</v>
      </c>
      <c r="T87" s="13">
        <v>1.238</v>
      </c>
      <c r="U87" s="13">
        <v>0.215</v>
      </c>
      <c r="V87">
        <f>(0.5*($E87-$E86))</f>
        <v>20</v>
      </c>
      <c r="W87">
        <f t="shared" si="43"/>
        <v>271.76</v>
      </c>
      <c r="X87">
        <f t="shared" si="44"/>
        <v>292.71000000000004</v>
      </c>
      <c r="Y87">
        <f t="shared" si="45"/>
        <v>27.41</v>
      </c>
      <c r="AB87" s="9"/>
      <c r="AC87">
        <v>0</v>
      </c>
      <c r="AF87"/>
      <c r="AI87" s="9"/>
      <c r="AJ87">
        <v>140</v>
      </c>
      <c r="AL87">
        <f>(0.5*($AJ87-$AJ86))</f>
        <v>20</v>
      </c>
      <c r="AM87">
        <f>($AL87*AS87)</f>
        <v>271.76</v>
      </c>
      <c r="AN87">
        <f>($AL87*AT87)</f>
        <v>292.71000000000004</v>
      </c>
      <c r="AO87">
        <f>($AL87*AU87)</f>
        <v>27.41</v>
      </c>
      <c r="AS87" s="73">
        <f>(Q86*($AJ87-$AS$1)+Q87*($AS$1-$AJ86))/($AJ87-$AJ86)</f>
        <v>13.587999999999999</v>
      </c>
      <c r="AT87" s="73">
        <f>(R86*($AJ87-$AS$1)+R87*($AS$1-$AJ86))/($AJ87-$AJ86)</f>
        <v>14.635500000000002</v>
      </c>
      <c r="AU87" s="73">
        <f>(S86*($AJ87-$AS$1)+S87*($AS$1-$AJ86))/($AJ87-$AJ86)</f>
        <v>1.3705000000000001</v>
      </c>
    </row>
    <row r="88" spans="1:47" x14ac:dyDescent="0.2">
      <c r="A88" s="6">
        <v>39229</v>
      </c>
      <c r="B88" s="2" t="s">
        <v>117</v>
      </c>
      <c r="C88" s="4" t="s">
        <v>62</v>
      </c>
      <c r="D88" s="3">
        <v>301464</v>
      </c>
      <c r="E88">
        <v>1</v>
      </c>
      <c r="F88" s="16">
        <v>0.23036776119402988</v>
      </c>
      <c r="G88" s="18">
        <v>9.0812214365671634E-2</v>
      </c>
      <c r="H88" s="16">
        <v>33.053012202425371</v>
      </c>
      <c r="I88" s="18">
        <v>19.173385783945886</v>
      </c>
      <c r="J88" s="18">
        <v>27.39190739272388</v>
      </c>
      <c r="K88" s="18">
        <v>10.824277783162307</v>
      </c>
      <c r="L88" s="23">
        <v>147</v>
      </c>
      <c r="M88" s="63" t="s">
        <v>164</v>
      </c>
      <c r="N88" s="63" t="s">
        <v>164</v>
      </c>
      <c r="O88" s="63" t="s">
        <v>164</v>
      </c>
      <c r="P88"/>
      <c r="Q88" s="16">
        <v>7.4999999999999997E-3</v>
      </c>
      <c r="R88" s="18">
        <v>0.44700000000000001</v>
      </c>
      <c r="S88" s="18">
        <v>0.39400000000000002</v>
      </c>
      <c r="T88" s="3" t="s">
        <v>168</v>
      </c>
      <c r="U88" s="3" t="s">
        <v>168</v>
      </c>
      <c r="V88">
        <f>($E88)+(0.5*($E89-$E88))</f>
        <v>5.5</v>
      </c>
      <c r="W88">
        <f t="shared" si="43"/>
        <v>4.1249999999999995E-2</v>
      </c>
      <c r="X88">
        <f t="shared" si="44"/>
        <v>2.4584999999999999</v>
      </c>
      <c r="Y88">
        <f t="shared" si="45"/>
        <v>2.1670000000000003</v>
      </c>
      <c r="Z88" s="9">
        <f>SUM(W88:W98)</f>
        <v>948.31125000000009</v>
      </c>
      <c r="AA88" s="9">
        <f>SUM(X88:X98)</f>
        <v>779.63675000000012</v>
      </c>
      <c r="AB88" s="9">
        <f>SUM(Y88:Y98)</f>
        <v>122.40275000000001</v>
      </c>
      <c r="AC88">
        <f>($E88)+(0.5*($E89-$E88))</f>
        <v>5.5</v>
      </c>
      <c r="AD88">
        <f t="shared" ref="AD88:AF94" si="52">($AC88*Q88)</f>
        <v>4.1249999999999995E-2</v>
      </c>
      <c r="AE88">
        <f t="shared" si="52"/>
        <v>2.4584999999999999</v>
      </c>
      <c r="AF88">
        <f t="shared" si="52"/>
        <v>2.1670000000000003</v>
      </c>
      <c r="AG88" s="9">
        <f>SUM(AD88:AD94)</f>
        <v>11.508750000000001</v>
      </c>
      <c r="AH88" s="9">
        <f>SUM(AE88:AE94)</f>
        <v>16.138000000000002</v>
      </c>
      <c r="AI88" s="9">
        <f>SUM(AF88:AF94)</f>
        <v>22.651499999999999</v>
      </c>
      <c r="AJ88">
        <v>1</v>
      </c>
      <c r="AK88" s="61"/>
      <c r="AL88">
        <f>($AJ88)+(0.5*($AJ89-$AJ88))</f>
        <v>5.5</v>
      </c>
      <c r="AM88">
        <f t="shared" ref="AM88:AM96" si="53">($AL88*Q88)</f>
        <v>4.1249999999999995E-2</v>
      </c>
      <c r="AN88">
        <f t="shared" ref="AN88:AN96" si="54">($AL88*R88)</f>
        <v>2.4584999999999999</v>
      </c>
      <c r="AO88">
        <f t="shared" ref="AO88:AO96" si="55">($AL88*S88)</f>
        <v>2.1670000000000003</v>
      </c>
      <c r="AP88" s="9">
        <f>SUM(AM88:AM98)</f>
        <v>860.47625000000016</v>
      </c>
      <c r="AQ88" s="9">
        <f>SUM(AN88:AN98)</f>
        <v>696.32550000000003</v>
      </c>
      <c r="AR88" s="9">
        <f>SUM(AO88:AO98)</f>
        <v>115.489625</v>
      </c>
    </row>
    <row r="89" spans="1:47" x14ac:dyDescent="0.2">
      <c r="C89" s="4" t="s">
        <v>125</v>
      </c>
      <c r="D89" s="3">
        <v>301463</v>
      </c>
      <c r="E89">
        <v>10</v>
      </c>
      <c r="F89" s="16">
        <v>0.25736398320895526</v>
      </c>
      <c r="G89" s="18">
        <v>0.1045150659514925</v>
      </c>
      <c r="I89" s="18"/>
      <c r="K89" s="16"/>
      <c r="P89"/>
      <c r="Q89" s="16">
        <v>0</v>
      </c>
      <c r="R89" s="18">
        <v>0.251</v>
      </c>
      <c r="S89" s="18">
        <v>0.38600000000000001</v>
      </c>
      <c r="T89" s="3" t="s">
        <v>168</v>
      </c>
      <c r="U89" s="3" t="s">
        <v>168</v>
      </c>
      <c r="V89">
        <f t="shared" ref="V89:V97" si="56">(0.5*($E89-$E88))+(0.5*($E90-$E89))</f>
        <v>9.5</v>
      </c>
      <c r="W89">
        <f t="shared" si="43"/>
        <v>0</v>
      </c>
      <c r="X89">
        <f t="shared" si="44"/>
        <v>2.3845000000000001</v>
      </c>
      <c r="Y89">
        <f t="shared" si="45"/>
        <v>3.6670000000000003</v>
      </c>
      <c r="AB89" s="9"/>
      <c r="AC89">
        <f>(0.5*($E89-$E88))+(0.5*($E90-$E89))</f>
        <v>9.5</v>
      </c>
      <c r="AD89">
        <f t="shared" si="52"/>
        <v>0</v>
      </c>
      <c r="AE89">
        <f t="shared" si="52"/>
        <v>2.3845000000000001</v>
      </c>
      <c r="AF89">
        <f t="shared" si="52"/>
        <v>3.6670000000000003</v>
      </c>
      <c r="AI89" s="9"/>
      <c r="AJ89">
        <v>10</v>
      </c>
      <c r="AL89">
        <f>(0.5*($AJ89-$AJ88))+(0.5*($AJ90-$AJ89))</f>
        <v>9.5</v>
      </c>
      <c r="AM89">
        <f t="shared" si="53"/>
        <v>0</v>
      </c>
      <c r="AN89">
        <f t="shared" si="54"/>
        <v>2.3845000000000001</v>
      </c>
      <c r="AO89">
        <f t="shared" si="55"/>
        <v>3.6670000000000003</v>
      </c>
    </row>
    <row r="90" spans="1:47" x14ac:dyDescent="0.2">
      <c r="D90" s="3">
        <v>301462</v>
      </c>
      <c r="E90">
        <v>20</v>
      </c>
      <c r="F90" s="16">
        <v>0.74778716417910451</v>
      </c>
      <c r="G90" s="18">
        <v>0.14893664402985057</v>
      </c>
      <c r="P90" s="77"/>
      <c r="Q90" s="16">
        <v>1.5E-3</v>
      </c>
      <c r="R90" s="18">
        <v>0.253</v>
      </c>
      <c r="S90" s="18">
        <v>0.39</v>
      </c>
      <c r="T90" s="3" t="s">
        <v>168</v>
      </c>
      <c r="U90" s="3" t="s">
        <v>168</v>
      </c>
      <c r="V90">
        <f t="shared" si="56"/>
        <v>10</v>
      </c>
      <c r="W90">
        <f t="shared" si="43"/>
        <v>1.4999999999999999E-2</v>
      </c>
      <c r="X90">
        <f t="shared" si="44"/>
        <v>2.5300000000000002</v>
      </c>
      <c r="Y90">
        <f t="shared" si="45"/>
        <v>3.9000000000000004</v>
      </c>
      <c r="AB90" s="9"/>
      <c r="AC90">
        <f>(0.5*($E90-$E89))+(0.5*($E91-$E90))</f>
        <v>10</v>
      </c>
      <c r="AD90">
        <f t="shared" si="52"/>
        <v>1.4999999999999999E-2</v>
      </c>
      <c r="AE90">
        <f t="shared" si="52"/>
        <v>2.5300000000000002</v>
      </c>
      <c r="AF90">
        <f t="shared" si="52"/>
        <v>3.9000000000000004</v>
      </c>
      <c r="AI90" s="9"/>
      <c r="AJ90">
        <v>20</v>
      </c>
      <c r="AK90" s="61"/>
      <c r="AL90">
        <f t="shared" ref="AL90:AL96" si="57">(0.5*($AJ90-$AJ89))+(0.5*($AJ91-$AJ90))</f>
        <v>10</v>
      </c>
      <c r="AM90">
        <f t="shared" si="53"/>
        <v>1.4999999999999999E-2</v>
      </c>
      <c r="AN90">
        <f t="shared" si="54"/>
        <v>2.5300000000000002</v>
      </c>
      <c r="AO90">
        <f t="shared" si="55"/>
        <v>3.9000000000000004</v>
      </c>
    </row>
    <row r="91" spans="1:47" x14ac:dyDescent="0.2">
      <c r="D91" s="3">
        <v>301461</v>
      </c>
      <c r="E91">
        <v>30</v>
      </c>
      <c r="F91" s="16">
        <v>1.010897462686567</v>
      </c>
      <c r="G91" s="18">
        <v>0.4453192104477609</v>
      </c>
      <c r="I91" s="18"/>
      <c r="P91" s="79"/>
      <c r="Q91" s="16">
        <v>6.4500000000000002E-2</v>
      </c>
      <c r="R91" s="18">
        <v>0.24399999999999999</v>
      </c>
      <c r="S91" s="18">
        <v>0.442</v>
      </c>
      <c r="T91" s="3" t="s">
        <v>168</v>
      </c>
      <c r="U91" s="3" t="s">
        <v>168</v>
      </c>
      <c r="V91">
        <f t="shared" si="56"/>
        <v>10</v>
      </c>
      <c r="W91">
        <f t="shared" si="43"/>
        <v>0.64500000000000002</v>
      </c>
      <c r="X91">
        <f t="shared" si="44"/>
        <v>2.44</v>
      </c>
      <c r="Y91">
        <f t="shared" si="45"/>
        <v>4.42</v>
      </c>
      <c r="AB91" s="9"/>
      <c r="AC91">
        <f>(0.5*($E91-$E90))+(0.5*($E92-$E91))</f>
        <v>10</v>
      </c>
      <c r="AD91">
        <f t="shared" si="52"/>
        <v>0.64500000000000002</v>
      </c>
      <c r="AE91">
        <f t="shared" si="52"/>
        <v>2.44</v>
      </c>
      <c r="AF91">
        <f t="shared" si="52"/>
        <v>4.42</v>
      </c>
      <c r="AI91" s="9"/>
      <c r="AJ91">
        <v>30</v>
      </c>
      <c r="AK91" s="61"/>
      <c r="AL91">
        <f t="shared" si="57"/>
        <v>10</v>
      </c>
      <c r="AM91">
        <f t="shared" si="53"/>
        <v>0.64500000000000002</v>
      </c>
      <c r="AN91">
        <f t="shared" si="54"/>
        <v>2.44</v>
      </c>
      <c r="AO91">
        <f t="shared" si="55"/>
        <v>4.42</v>
      </c>
    </row>
    <row r="92" spans="1:47" x14ac:dyDescent="0.2">
      <c r="D92" s="3">
        <v>301460</v>
      </c>
      <c r="E92">
        <v>40</v>
      </c>
      <c r="F92" s="16">
        <v>0.4431331343283581</v>
      </c>
      <c r="G92" s="18">
        <v>0.22008472238805946</v>
      </c>
      <c r="I92" s="18"/>
      <c r="P92" s="79"/>
      <c r="Q92" s="16">
        <v>0.80600000000000005</v>
      </c>
      <c r="R92" s="18">
        <v>0.50449999999999995</v>
      </c>
      <c r="S92" s="18">
        <v>0.5675</v>
      </c>
      <c r="T92" s="3" t="s">
        <v>168</v>
      </c>
      <c r="U92" s="3" t="s">
        <v>168</v>
      </c>
      <c r="V92">
        <f t="shared" si="56"/>
        <v>10</v>
      </c>
      <c r="W92">
        <f t="shared" si="43"/>
        <v>8.06</v>
      </c>
      <c r="X92">
        <f t="shared" si="44"/>
        <v>5.0449999999999999</v>
      </c>
      <c r="Y92">
        <f t="shared" si="45"/>
        <v>5.6749999999999998</v>
      </c>
      <c r="AB92" s="9"/>
      <c r="AC92">
        <f>(0.5*($E92-$E91))+(0.5*($E93-$E92))</f>
        <v>10</v>
      </c>
      <c r="AD92">
        <f t="shared" si="52"/>
        <v>8.06</v>
      </c>
      <c r="AE92">
        <f t="shared" si="52"/>
        <v>5.0449999999999999</v>
      </c>
      <c r="AF92">
        <f t="shared" si="52"/>
        <v>5.6749999999999998</v>
      </c>
      <c r="AI92" s="9"/>
      <c r="AJ92">
        <v>40</v>
      </c>
      <c r="AK92" s="61"/>
      <c r="AL92">
        <f t="shared" si="57"/>
        <v>10</v>
      </c>
      <c r="AM92">
        <f t="shared" si="53"/>
        <v>8.06</v>
      </c>
      <c r="AN92">
        <f t="shared" si="54"/>
        <v>5.0449999999999999</v>
      </c>
      <c r="AO92">
        <f t="shared" si="55"/>
        <v>5.6749999999999998</v>
      </c>
    </row>
    <row r="93" spans="1:47" x14ac:dyDescent="0.2">
      <c r="D93" s="3">
        <v>301459</v>
      </c>
      <c r="E93">
        <v>50</v>
      </c>
      <c r="F93" s="16">
        <v>0.33234985074626866</v>
      </c>
      <c r="G93" s="18">
        <v>0.23770234179104471</v>
      </c>
      <c r="I93" s="18"/>
      <c r="M93" s="42"/>
      <c r="N93" s="3"/>
      <c r="O93" s="3"/>
      <c r="P93" s="79"/>
      <c r="Q93" s="74">
        <v>0.5495000000000001</v>
      </c>
      <c r="R93" s="18">
        <v>0.25600000000000001</v>
      </c>
      <c r="S93" s="75">
        <v>0.5645</v>
      </c>
      <c r="T93" s="3" t="s">
        <v>168</v>
      </c>
      <c r="U93" s="3" t="s">
        <v>168</v>
      </c>
      <c r="V93">
        <f t="shared" si="56"/>
        <v>10</v>
      </c>
      <c r="W93">
        <f t="shared" si="43"/>
        <v>5.495000000000001</v>
      </c>
      <c r="X93">
        <f t="shared" si="44"/>
        <v>2.56</v>
      </c>
      <c r="Y93">
        <f t="shared" si="45"/>
        <v>5.6449999999999996</v>
      </c>
      <c r="AB93" s="9"/>
      <c r="AC93">
        <f>(0.5*($E93-$E92))</f>
        <v>5</v>
      </c>
      <c r="AD93">
        <f t="shared" si="52"/>
        <v>2.7475000000000005</v>
      </c>
      <c r="AE93">
        <f t="shared" si="52"/>
        <v>1.28</v>
      </c>
      <c r="AF93">
        <f t="shared" si="52"/>
        <v>2.8224999999999998</v>
      </c>
      <c r="AI93" s="9"/>
      <c r="AJ93">
        <v>50</v>
      </c>
      <c r="AK93" s="61"/>
      <c r="AL93">
        <f t="shared" si="57"/>
        <v>10</v>
      </c>
      <c r="AM93">
        <f t="shared" si="53"/>
        <v>5.495000000000001</v>
      </c>
      <c r="AN93">
        <f t="shared" si="54"/>
        <v>2.56</v>
      </c>
      <c r="AO93">
        <f t="shared" si="55"/>
        <v>5.6449999999999996</v>
      </c>
    </row>
    <row r="94" spans="1:47" x14ac:dyDescent="0.2">
      <c r="D94" s="3">
        <v>301458</v>
      </c>
      <c r="E94">
        <v>60</v>
      </c>
      <c r="F94" s="16">
        <v>9.7186399253731376E-2</v>
      </c>
      <c r="G94" s="18">
        <v>8.8980470708955192E-2</v>
      </c>
      <c r="M94" s="65"/>
      <c r="N94" s="49"/>
      <c r="O94" s="49"/>
      <c r="P94" s="78"/>
      <c r="Q94" s="74">
        <v>0.83149999999999991</v>
      </c>
      <c r="R94" s="18">
        <v>0.35649999999999998</v>
      </c>
      <c r="S94" s="75">
        <v>0.59799999999999998</v>
      </c>
      <c r="T94" s="3" t="s">
        <v>168</v>
      </c>
      <c r="U94" s="3" t="s">
        <v>168</v>
      </c>
      <c r="V94">
        <f t="shared" si="56"/>
        <v>15</v>
      </c>
      <c r="W94">
        <f t="shared" si="43"/>
        <v>12.472499999999998</v>
      </c>
      <c r="X94">
        <f t="shared" si="44"/>
        <v>5.3475000000000001</v>
      </c>
      <c r="Y94">
        <f t="shared" si="45"/>
        <v>8.9699999999999989</v>
      </c>
      <c r="AB94" s="9"/>
      <c r="AC94">
        <v>0</v>
      </c>
      <c r="AD94">
        <f t="shared" si="52"/>
        <v>0</v>
      </c>
      <c r="AE94">
        <f t="shared" si="52"/>
        <v>0</v>
      </c>
      <c r="AF94">
        <f t="shared" si="52"/>
        <v>0</v>
      </c>
      <c r="AI94" s="9"/>
      <c r="AJ94">
        <v>60</v>
      </c>
      <c r="AK94" s="61"/>
      <c r="AL94">
        <f t="shared" si="57"/>
        <v>15</v>
      </c>
      <c r="AM94">
        <f t="shared" si="53"/>
        <v>12.472499999999998</v>
      </c>
      <c r="AN94">
        <f t="shared" si="54"/>
        <v>5.3475000000000001</v>
      </c>
      <c r="AO94">
        <f t="shared" si="55"/>
        <v>8.9699999999999989</v>
      </c>
    </row>
    <row r="95" spans="1:47" x14ac:dyDescent="0.2">
      <c r="D95" s="3">
        <v>301457</v>
      </c>
      <c r="E95">
        <v>80</v>
      </c>
      <c r="F95" s="16">
        <v>4.3089659328358218E-2</v>
      </c>
      <c r="G95" s="18">
        <v>9.0956259638059672E-2</v>
      </c>
      <c r="I95" s="18"/>
      <c r="M95" s="65"/>
      <c r="N95" s="49"/>
      <c r="O95" s="49"/>
      <c r="P95" s="78"/>
      <c r="Q95" s="74">
        <v>6.4235000000000007</v>
      </c>
      <c r="R95" s="18">
        <v>5.6054999999999993</v>
      </c>
      <c r="S95" s="75">
        <v>0.92949999999999999</v>
      </c>
      <c r="T95" s="3" t="s">
        <v>168</v>
      </c>
      <c r="U95" s="3" t="s">
        <v>168</v>
      </c>
      <c r="V95">
        <f t="shared" si="56"/>
        <v>20</v>
      </c>
      <c r="W95">
        <f t="shared" si="43"/>
        <v>128.47000000000003</v>
      </c>
      <c r="X95">
        <f t="shared" si="44"/>
        <v>112.10999999999999</v>
      </c>
      <c r="Y95">
        <f t="shared" si="45"/>
        <v>18.59</v>
      </c>
      <c r="AB95" s="9"/>
      <c r="AC95">
        <v>0</v>
      </c>
      <c r="AF95"/>
      <c r="AI95" s="9"/>
      <c r="AJ95">
        <v>80</v>
      </c>
      <c r="AK95" s="61"/>
      <c r="AL95">
        <f t="shared" si="57"/>
        <v>20</v>
      </c>
      <c r="AM95">
        <f t="shared" si="53"/>
        <v>128.47000000000003</v>
      </c>
      <c r="AN95">
        <f t="shared" si="54"/>
        <v>112.10999999999999</v>
      </c>
      <c r="AO95">
        <f t="shared" si="55"/>
        <v>18.59</v>
      </c>
    </row>
    <row r="96" spans="1:47" x14ac:dyDescent="0.2">
      <c r="D96" s="3">
        <v>301456</v>
      </c>
      <c r="E96">
        <v>100</v>
      </c>
      <c r="F96" s="16">
        <v>3.3595327611940298E-2</v>
      </c>
      <c r="G96" s="18">
        <v>8.0135280768656697E-2</v>
      </c>
      <c r="I96" s="18"/>
      <c r="J96" s="18"/>
      <c r="K96" s="23"/>
      <c r="P96" s="79"/>
      <c r="Q96" s="16">
        <v>11.848500000000001</v>
      </c>
      <c r="R96" s="18">
        <v>8.2375000000000007</v>
      </c>
      <c r="S96" s="18">
        <v>1.1709999999999998</v>
      </c>
      <c r="T96" s="3" t="s">
        <v>168</v>
      </c>
      <c r="U96" s="3" t="s">
        <v>168</v>
      </c>
      <c r="V96">
        <f t="shared" si="56"/>
        <v>22.5</v>
      </c>
      <c r="W96">
        <f t="shared" si="43"/>
        <v>266.59125000000006</v>
      </c>
      <c r="X96">
        <f t="shared" si="44"/>
        <v>185.34375000000003</v>
      </c>
      <c r="Y96">
        <f t="shared" si="45"/>
        <v>26.347499999999997</v>
      </c>
      <c r="AB96" s="9"/>
      <c r="AC96">
        <v>0</v>
      </c>
      <c r="AF96"/>
      <c r="AI96" s="9"/>
      <c r="AJ96">
        <v>100</v>
      </c>
      <c r="AL96">
        <f t="shared" si="57"/>
        <v>22.5</v>
      </c>
      <c r="AM96">
        <f t="shared" si="53"/>
        <v>266.59125000000006</v>
      </c>
      <c r="AN96">
        <f t="shared" si="54"/>
        <v>185.34375000000003</v>
      </c>
      <c r="AO96">
        <f t="shared" si="55"/>
        <v>26.347499999999997</v>
      </c>
    </row>
    <row r="97" spans="1:47" x14ac:dyDescent="0.2">
      <c r="D97" s="3">
        <v>301455</v>
      </c>
      <c r="E97">
        <v>125</v>
      </c>
      <c r="I97" s="18"/>
      <c r="K97" s="23"/>
      <c r="O97" s="3"/>
      <c r="P97" s="79"/>
      <c r="Q97" s="74">
        <v>15.7545</v>
      </c>
      <c r="R97" s="18">
        <v>13.311</v>
      </c>
      <c r="S97" s="75">
        <v>1.3045</v>
      </c>
      <c r="T97" s="3" t="s">
        <v>168</v>
      </c>
      <c r="U97" s="3" t="s">
        <v>168</v>
      </c>
      <c r="V97">
        <f t="shared" si="56"/>
        <v>22.5</v>
      </c>
      <c r="W97">
        <f t="shared" si="43"/>
        <v>354.47624999999999</v>
      </c>
      <c r="X97">
        <f t="shared" si="44"/>
        <v>299.4975</v>
      </c>
      <c r="Y97">
        <f t="shared" si="45"/>
        <v>29.35125</v>
      </c>
      <c r="AB97" s="9"/>
      <c r="AC97">
        <v>0</v>
      </c>
      <c r="AF97"/>
      <c r="AI97" s="9"/>
      <c r="AJ97">
        <v>125</v>
      </c>
      <c r="AK97" s="61"/>
      <c r="AL97">
        <f>(0.5*($E97-$E96))+(0.5*($E98-$E97))</f>
        <v>22.5</v>
      </c>
      <c r="AM97">
        <f>($AL97*Q97)</f>
        <v>354.47624999999999</v>
      </c>
      <c r="AN97">
        <f>($AL97*R97)</f>
        <v>299.4975</v>
      </c>
      <c r="AO97">
        <f>($AL97*S97)</f>
        <v>29.35125</v>
      </c>
      <c r="AS97" s="73"/>
      <c r="AT97" s="73"/>
      <c r="AU97" s="73"/>
    </row>
    <row r="98" spans="1:47" x14ac:dyDescent="0.2">
      <c r="D98" s="3">
        <v>301454</v>
      </c>
      <c r="E98">
        <v>145</v>
      </c>
      <c r="G98" s="13"/>
      <c r="I98" s="18"/>
      <c r="K98" s="23"/>
      <c r="O98" s="3"/>
      <c r="P98" s="79"/>
      <c r="Q98" s="74">
        <v>17.204499999999999</v>
      </c>
      <c r="R98" s="18">
        <v>15.992000000000001</v>
      </c>
      <c r="S98" s="75">
        <v>1.367</v>
      </c>
      <c r="T98" s="3" t="s">
        <v>168</v>
      </c>
      <c r="U98" s="3" t="s">
        <v>168</v>
      </c>
      <c r="V98">
        <f>(0.5*($E98-$E97))</f>
        <v>10</v>
      </c>
      <c r="W98">
        <f>($V98*Q98)</f>
        <v>172.04499999999999</v>
      </c>
      <c r="X98">
        <f>($V98*R98)</f>
        <v>159.92000000000002</v>
      </c>
      <c r="Y98">
        <f>($V98*S98)</f>
        <v>13.67</v>
      </c>
      <c r="AB98" s="9"/>
      <c r="AF98"/>
      <c r="AI98" s="9"/>
      <c r="AJ98">
        <v>145</v>
      </c>
      <c r="AK98" s="61"/>
      <c r="AL98">
        <v>5</v>
      </c>
      <c r="AM98">
        <f>($AL98*AS98)</f>
        <v>84.210000000000008</v>
      </c>
      <c r="AN98">
        <f>($AL98*AT98)</f>
        <v>76.608750000000015</v>
      </c>
      <c r="AO98">
        <f>($AL98*AU98)</f>
        <v>6.756875</v>
      </c>
      <c r="AS98" s="73">
        <f>(Q97*($AJ98-$AS$1)+Q98*($AS$1-$AJ97))/($AJ98-$AJ97)</f>
        <v>16.842000000000002</v>
      </c>
      <c r="AT98" s="73">
        <f>(R97*($AJ98-$AS$1)+R98*($AS$1-$AJ97))/($AJ98-$AJ97)</f>
        <v>15.321750000000003</v>
      </c>
      <c r="AU98" s="73">
        <f>(S97*($AJ98-$AS$1)+S98*($AS$1-$AJ97))/($AJ98-$AJ97)</f>
        <v>1.351375</v>
      </c>
    </row>
    <row r="99" spans="1:47" x14ac:dyDescent="0.2">
      <c r="A99" s="6">
        <v>39253</v>
      </c>
      <c r="B99" s="2" t="s">
        <v>124</v>
      </c>
      <c r="C99" s="4" t="s">
        <v>56</v>
      </c>
      <c r="D99" s="3">
        <v>306520</v>
      </c>
      <c r="E99">
        <v>1</v>
      </c>
      <c r="F99" s="16">
        <v>0.21464261194029849</v>
      </c>
      <c r="G99" s="13">
        <v>9.5920465255119672E-2</v>
      </c>
      <c r="H99" s="16">
        <v>19.289523366604481</v>
      </c>
      <c r="I99" s="18">
        <v>24.18682588579269</v>
      </c>
      <c r="J99" s="18">
        <v>15.341749421641792</v>
      </c>
      <c r="K99" s="18">
        <v>13.99467125799346</v>
      </c>
      <c r="L99" s="23">
        <v>171</v>
      </c>
      <c r="M99" s="42">
        <v>102.27981387939829</v>
      </c>
      <c r="N99" s="3">
        <v>6.6820000000000004</v>
      </c>
      <c r="O99" s="3">
        <v>298.5</v>
      </c>
      <c r="P99" s="13">
        <v>31.321000000000002</v>
      </c>
      <c r="Q99" s="16">
        <v>0.45350000000000001</v>
      </c>
      <c r="R99" s="13">
        <v>0.98750000000000004</v>
      </c>
      <c r="S99" s="13">
        <v>0.42749999999999999</v>
      </c>
      <c r="T99" s="13">
        <v>0.41899999999999998</v>
      </c>
      <c r="U99" s="13">
        <v>8.4499999999999992E-2</v>
      </c>
      <c r="V99">
        <f>($E99)+(0.5*($E100-$E99))</f>
        <v>3</v>
      </c>
      <c r="W99">
        <f t="shared" si="43"/>
        <v>1.3605</v>
      </c>
      <c r="X99">
        <f t="shared" si="44"/>
        <v>2.9625000000000004</v>
      </c>
      <c r="Y99">
        <f t="shared" si="45"/>
        <v>1.2825</v>
      </c>
      <c r="Z99" s="9">
        <f>SUM(W99:W108)</f>
        <v>702.59275000000002</v>
      </c>
      <c r="AA99" s="9">
        <f>SUM(X99:X108)</f>
        <v>772.25900000000001</v>
      </c>
      <c r="AB99" s="9">
        <f>SUM(Y99:Y108)</f>
        <v>123.4015</v>
      </c>
      <c r="AC99">
        <f>($E99)+(0.5*($E100-$E99))</f>
        <v>3</v>
      </c>
      <c r="AD99">
        <f t="shared" ref="AD99:AF105" si="58">($AC99*Q99)</f>
        <v>1.3605</v>
      </c>
      <c r="AE99">
        <f t="shared" si="58"/>
        <v>2.9625000000000004</v>
      </c>
      <c r="AF99">
        <f t="shared" si="58"/>
        <v>1.2825</v>
      </c>
      <c r="AG99" s="9">
        <f>SUM(AD99:AD105)</f>
        <v>29.949000000000005</v>
      </c>
      <c r="AH99" s="9">
        <f>SUM(AE99:AE105)</f>
        <v>69.527749999999997</v>
      </c>
      <c r="AI99" s="9">
        <f>SUM(AF99:AF105)</f>
        <v>26.29025</v>
      </c>
      <c r="AJ99">
        <v>1</v>
      </c>
      <c r="AK99" s="62"/>
      <c r="AL99">
        <f>($AJ99)+(0.5*($AJ100-$AJ99))</f>
        <v>3</v>
      </c>
      <c r="AM99">
        <f t="shared" ref="AM99:AM107" si="59">($AL99*Q99)</f>
        <v>1.3605</v>
      </c>
      <c r="AN99">
        <f t="shared" ref="AN99:AN107" si="60">($AL99*R99)</f>
        <v>2.9625000000000004</v>
      </c>
      <c r="AO99">
        <f t="shared" ref="AO99:AO107" si="61">($AL99*S99)</f>
        <v>1.2825</v>
      </c>
      <c r="AP99" s="9">
        <f>SUM(AM99:AM108)</f>
        <v>702.59275000000002</v>
      </c>
      <c r="AQ99" s="9">
        <f>SUM(AN99:AN108)</f>
        <v>772.25900000000001</v>
      </c>
      <c r="AR99" s="9">
        <f>SUM(AO99:AO108)</f>
        <v>123.4015</v>
      </c>
    </row>
    <row r="100" spans="1:47" x14ac:dyDescent="0.2">
      <c r="D100" s="3">
        <v>306519</v>
      </c>
      <c r="E100">
        <v>5</v>
      </c>
      <c r="F100" s="16">
        <v>0.23541447761194029</v>
      </c>
      <c r="G100" s="13">
        <v>0.15754556139650583</v>
      </c>
      <c r="I100" s="18"/>
      <c r="K100" s="16"/>
      <c r="P100"/>
      <c r="Q100" s="16">
        <v>0.40800000000000003</v>
      </c>
      <c r="R100" s="13">
        <v>0.86199999999999999</v>
      </c>
      <c r="S100" s="13">
        <v>0.40949999999999998</v>
      </c>
      <c r="T100" s="13">
        <v>0.95599999999999996</v>
      </c>
      <c r="U100" s="13">
        <v>9.2999999999999999E-2</v>
      </c>
      <c r="V100">
        <f t="shared" ref="V100:V107" si="62">(0.5*($E100-$E99))+(0.5*($E101-$E100))</f>
        <v>4.5</v>
      </c>
      <c r="W100">
        <f t="shared" si="43"/>
        <v>1.8360000000000001</v>
      </c>
      <c r="X100">
        <f t="shared" si="44"/>
        <v>3.879</v>
      </c>
      <c r="Y100">
        <f t="shared" si="45"/>
        <v>1.8427499999999999</v>
      </c>
      <c r="AB100" s="9"/>
      <c r="AC100">
        <f>(0.5*($E100-$E99))+(0.5*($E101-$E100))</f>
        <v>4.5</v>
      </c>
      <c r="AD100">
        <f t="shared" si="58"/>
        <v>1.8360000000000001</v>
      </c>
      <c r="AE100">
        <f t="shared" si="58"/>
        <v>3.879</v>
      </c>
      <c r="AF100">
        <f t="shared" si="58"/>
        <v>1.8427499999999999</v>
      </c>
      <c r="AI100" s="9"/>
      <c r="AJ100">
        <v>5</v>
      </c>
      <c r="AL100">
        <f>(0.5*($AJ100-$AJ99))+(0.5*($AJ101-$AJ100))</f>
        <v>4.5</v>
      </c>
      <c r="AM100">
        <f t="shared" si="59"/>
        <v>1.8360000000000001</v>
      </c>
      <c r="AN100">
        <f t="shared" si="60"/>
        <v>3.879</v>
      </c>
      <c r="AO100">
        <f t="shared" si="61"/>
        <v>1.8427499999999999</v>
      </c>
    </row>
    <row r="101" spans="1:47" x14ac:dyDescent="0.2">
      <c r="D101" s="3">
        <v>306518</v>
      </c>
      <c r="E101">
        <v>10</v>
      </c>
      <c r="F101" s="16">
        <v>0.27695820895522394</v>
      </c>
      <c r="G101" s="13">
        <v>0.16133882730533369</v>
      </c>
      <c r="K101" s="75"/>
      <c r="P101" s="42"/>
      <c r="Q101" s="16">
        <v>0.39500000000000002</v>
      </c>
      <c r="R101" s="13">
        <v>0.88549999999999995</v>
      </c>
      <c r="S101" s="13">
        <v>0.48299999999999998</v>
      </c>
      <c r="T101" s="13">
        <v>1.1205000000000001</v>
      </c>
      <c r="U101" s="13">
        <v>8.5999999999999993E-2</v>
      </c>
      <c r="V101">
        <f t="shared" si="62"/>
        <v>7.5</v>
      </c>
      <c r="W101">
        <f t="shared" si="43"/>
        <v>2.9625000000000004</v>
      </c>
      <c r="X101">
        <f t="shared" si="44"/>
        <v>6.6412499999999994</v>
      </c>
      <c r="Y101">
        <f t="shared" si="45"/>
        <v>3.6225000000000001</v>
      </c>
      <c r="AB101" s="9"/>
      <c r="AC101">
        <f>(0.5*($E101-$E100))+(0.5*($E102-$E101))</f>
        <v>7.5</v>
      </c>
      <c r="AD101">
        <f t="shared" si="58"/>
        <v>2.9625000000000004</v>
      </c>
      <c r="AE101">
        <f t="shared" si="58"/>
        <v>6.6412499999999994</v>
      </c>
      <c r="AF101">
        <f t="shared" si="58"/>
        <v>3.6225000000000001</v>
      </c>
      <c r="AI101" s="9"/>
      <c r="AJ101">
        <v>10</v>
      </c>
      <c r="AK101" s="62"/>
      <c r="AL101">
        <f t="shared" ref="AL101:AL107" si="63">(0.5*($AJ101-$AJ100))+(0.5*($AJ102-$AJ101))</f>
        <v>7.5</v>
      </c>
      <c r="AM101">
        <f t="shared" si="59"/>
        <v>2.9625000000000004</v>
      </c>
      <c r="AN101">
        <f t="shared" si="60"/>
        <v>6.6412499999999994</v>
      </c>
      <c r="AO101">
        <f t="shared" si="61"/>
        <v>3.6225000000000001</v>
      </c>
    </row>
    <row r="102" spans="1:47" x14ac:dyDescent="0.2">
      <c r="D102" s="3">
        <v>306517</v>
      </c>
      <c r="E102">
        <v>20</v>
      </c>
      <c r="F102" s="16">
        <v>0.4431331343283581</v>
      </c>
      <c r="G102" s="13">
        <v>0.45285108187550627</v>
      </c>
      <c r="K102" s="75"/>
      <c r="Q102" s="16">
        <v>0.39650000000000002</v>
      </c>
      <c r="R102" s="13">
        <v>1.254</v>
      </c>
      <c r="S102" s="13">
        <v>0.441</v>
      </c>
      <c r="T102" s="13">
        <v>0.35549999999999998</v>
      </c>
      <c r="U102" s="13">
        <v>8.1000000000000003E-2</v>
      </c>
      <c r="V102">
        <f t="shared" si="62"/>
        <v>10</v>
      </c>
      <c r="W102">
        <f t="shared" si="43"/>
        <v>3.9650000000000003</v>
      </c>
      <c r="X102">
        <f t="shared" si="44"/>
        <v>12.54</v>
      </c>
      <c r="Y102">
        <f t="shared" si="45"/>
        <v>4.41</v>
      </c>
      <c r="AB102" s="9"/>
      <c r="AC102">
        <f>(0.5*($E102-$E101))+(0.5*($E103-$E102))</f>
        <v>10</v>
      </c>
      <c r="AD102">
        <f t="shared" si="58"/>
        <v>3.9650000000000003</v>
      </c>
      <c r="AE102">
        <f t="shared" si="58"/>
        <v>12.54</v>
      </c>
      <c r="AF102">
        <f t="shared" si="58"/>
        <v>4.41</v>
      </c>
      <c r="AI102" s="9"/>
      <c r="AJ102">
        <v>20</v>
      </c>
      <c r="AK102" s="62"/>
      <c r="AL102">
        <f t="shared" si="63"/>
        <v>10</v>
      </c>
      <c r="AM102">
        <f t="shared" si="59"/>
        <v>3.9650000000000003</v>
      </c>
      <c r="AN102">
        <f t="shared" si="60"/>
        <v>12.54</v>
      </c>
      <c r="AO102">
        <f t="shared" si="61"/>
        <v>4.41</v>
      </c>
    </row>
    <row r="103" spans="1:47" x14ac:dyDescent="0.2">
      <c r="D103" s="3">
        <v>306516</v>
      </c>
      <c r="E103">
        <v>30</v>
      </c>
      <c r="F103" s="16">
        <v>0.38774149253731349</v>
      </c>
      <c r="G103" s="13">
        <v>0.35264333822746707</v>
      </c>
      <c r="I103" s="18"/>
      <c r="K103" s="75"/>
      <c r="N103" s="23"/>
      <c r="O103" s="40"/>
      <c r="P103" s="60"/>
      <c r="Q103" s="16">
        <v>0.64050000000000007</v>
      </c>
      <c r="R103" s="13">
        <v>1.74</v>
      </c>
      <c r="S103" s="13">
        <v>0.57299999999999995</v>
      </c>
      <c r="T103" s="13">
        <v>0.67399999999999993</v>
      </c>
      <c r="U103" s="13">
        <v>0.13700000000000001</v>
      </c>
      <c r="V103">
        <f t="shared" si="62"/>
        <v>10</v>
      </c>
      <c r="W103">
        <f t="shared" si="43"/>
        <v>6.4050000000000011</v>
      </c>
      <c r="X103">
        <f t="shared" si="44"/>
        <v>17.399999999999999</v>
      </c>
      <c r="Y103">
        <f t="shared" si="45"/>
        <v>5.7299999999999995</v>
      </c>
      <c r="AB103" s="9"/>
      <c r="AC103">
        <f>(0.5*($E103-$E102))+(0.5*($E104-$E103))</f>
        <v>10</v>
      </c>
      <c r="AD103">
        <f t="shared" si="58"/>
        <v>6.4050000000000011</v>
      </c>
      <c r="AE103">
        <f t="shared" si="58"/>
        <v>17.399999999999999</v>
      </c>
      <c r="AF103">
        <f t="shared" si="58"/>
        <v>5.7299999999999995</v>
      </c>
      <c r="AI103" s="9"/>
      <c r="AJ103">
        <v>30</v>
      </c>
      <c r="AK103" s="62"/>
      <c r="AL103">
        <f t="shared" si="63"/>
        <v>10</v>
      </c>
      <c r="AM103">
        <f t="shared" si="59"/>
        <v>6.4050000000000011</v>
      </c>
      <c r="AN103">
        <f t="shared" si="60"/>
        <v>17.399999999999999</v>
      </c>
      <c r="AO103">
        <f t="shared" si="61"/>
        <v>5.7299999999999995</v>
      </c>
    </row>
    <row r="104" spans="1:47" x14ac:dyDescent="0.2">
      <c r="D104" s="3">
        <v>306515</v>
      </c>
      <c r="E104">
        <v>40</v>
      </c>
      <c r="F104" s="16">
        <v>0.48280835820895529</v>
      </c>
      <c r="G104" s="13">
        <v>0.46186132037486965</v>
      </c>
      <c r="I104" s="18"/>
      <c r="K104" s="23"/>
      <c r="M104" s="63">
        <v>96.956895714474086</v>
      </c>
      <c r="N104" s="23">
        <v>7.5175000000000001</v>
      </c>
      <c r="O104" s="40">
        <v>336</v>
      </c>
      <c r="P104" s="13">
        <v>31.806999999999999</v>
      </c>
      <c r="Q104" s="16">
        <v>0.64200000000000002</v>
      </c>
      <c r="R104" s="13">
        <v>1.8109999999999999</v>
      </c>
      <c r="S104" s="13">
        <v>0.58750000000000002</v>
      </c>
      <c r="T104" s="13">
        <v>0.41349999999999998</v>
      </c>
      <c r="U104" s="13">
        <v>0.1515</v>
      </c>
      <c r="V104">
        <f t="shared" si="62"/>
        <v>10</v>
      </c>
      <c r="W104">
        <f t="shared" si="43"/>
        <v>6.42</v>
      </c>
      <c r="X104">
        <f t="shared" si="44"/>
        <v>18.11</v>
      </c>
      <c r="Y104">
        <f t="shared" si="45"/>
        <v>5.875</v>
      </c>
      <c r="AB104" s="9"/>
      <c r="AC104">
        <f>(0.5*($E104-$E103))+(0.5*($E105-$E104))</f>
        <v>10</v>
      </c>
      <c r="AD104">
        <f t="shared" si="58"/>
        <v>6.42</v>
      </c>
      <c r="AE104">
        <f t="shared" si="58"/>
        <v>18.11</v>
      </c>
      <c r="AF104">
        <f t="shared" si="58"/>
        <v>5.875</v>
      </c>
      <c r="AI104" s="9"/>
      <c r="AJ104">
        <v>40</v>
      </c>
      <c r="AK104" s="62"/>
      <c r="AL104">
        <f t="shared" si="63"/>
        <v>10</v>
      </c>
      <c r="AM104">
        <f t="shared" si="59"/>
        <v>6.42</v>
      </c>
      <c r="AN104">
        <f t="shared" si="60"/>
        <v>18.11</v>
      </c>
      <c r="AO104">
        <f t="shared" si="61"/>
        <v>5.875</v>
      </c>
    </row>
    <row r="105" spans="1:47" x14ac:dyDescent="0.2">
      <c r="D105" s="3">
        <v>306514</v>
      </c>
      <c r="E105">
        <v>50</v>
      </c>
      <c r="F105" s="16">
        <v>0.13138161380597016</v>
      </c>
      <c r="G105" s="13">
        <v>0.19697527389867522</v>
      </c>
      <c r="I105" s="18"/>
      <c r="K105" s="75"/>
      <c r="M105" s="76"/>
      <c r="O105" s="72"/>
      <c r="P105"/>
      <c r="Q105" s="16">
        <v>1.4</v>
      </c>
      <c r="R105" s="13">
        <v>1.599</v>
      </c>
      <c r="S105" s="13">
        <v>0.70550000000000002</v>
      </c>
      <c r="T105" s="13">
        <v>1.5680000000000001</v>
      </c>
      <c r="U105" s="13">
        <v>0.251</v>
      </c>
      <c r="V105">
        <f t="shared" si="62"/>
        <v>17.5</v>
      </c>
      <c r="W105">
        <f t="shared" si="43"/>
        <v>24.5</v>
      </c>
      <c r="X105">
        <f t="shared" si="44"/>
        <v>27.982499999999998</v>
      </c>
      <c r="Y105">
        <f t="shared" si="45"/>
        <v>12.34625</v>
      </c>
      <c r="AB105" s="9"/>
      <c r="AC105">
        <f>(0.5*($E105-$E104))</f>
        <v>5</v>
      </c>
      <c r="AD105">
        <f t="shared" si="58"/>
        <v>7</v>
      </c>
      <c r="AE105">
        <f t="shared" si="58"/>
        <v>7.9950000000000001</v>
      </c>
      <c r="AF105">
        <f t="shared" si="58"/>
        <v>3.5274999999999999</v>
      </c>
      <c r="AI105" s="9"/>
      <c r="AJ105">
        <v>50</v>
      </c>
      <c r="AK105" s="62"/>
      <c r="AL105">
        <f t="shared" si="63"/>
        <v>17.5</v>
      </c>
      <c r="AM105">
        <f t="shared" si="59"/>
        <v>24.5</v>
      </c>
      <c r="AN105">
        <f t="shared" si="60"/>
        <v>27.982499999999998</v>
      </c>
      <c r="AO105">
        <f t="shared" si="61"/>
        <v>12.34625</v>
      </c>
    </row>
    <row r="106" spans="1:47" x14ac:dyDescent="0.2">
      <c r="D106" s="3">
        <v>306513</v>
      </c>
      <c r="E106">
        <v>75</v>
      </c>
      <c r="F106" s="16">
        <v>4.8953149253731364E-2</v>
      </c>
      <c r="G106" s="13">
        <v>0.10302896933168458</v>
      </c>
      <c r="I106" s="18"/>
      <c r="K106" s="75"/>
      <c r="M106" s="76"/>
      <c r="O106" s="72"/>
      <c r="P106"/>
      <c r="Q106" s="16">
        <v>2.2204999999999999</v>
      </c>
      <c r="R106" s="13">
        <v>2.3679999999999999</v>
      </c>
      <c r="S106" s="13">
        <v>0.79400000000000004</v>
      </c>
      <c r="T106" s="13">
        <v>2.7595000000000001</v>
      </c>
      <c r="U106" s="13">
        <v>0.21149999999999999</v>
      </c>
      <c r="V106">
        <f t="shared" si="62"/>
        <v>25</v>
      </c>
      <c r="W106">
        <f t="shared" si="43"/>
        <v>55.512499999999996</v>
      </c>
      <c r="X106">
        <f t="shared" si="44"/>
        <v>59.199999999999996</v>
      </c>
      <c r="Y106">
        <f t="shared" si="45"/>
        <v>19.850000000000001</v>
      </c>
      <c r="AB106" s="9"/>
      <c r="AC106">
        <v>0</v>
      </c>
      <c r="AF106"/>
      <c r="AI106" s="9"/>
      <c r="AJ106">
        <v>75</v>
      </c>
      <c r="AK106" s="62"/>
      <c r="AL106">
        <f t="shared" si="63"/>
        <v>25</v>
      </c>
      <c r="AM106">
        <f t="shared" si="59"/>
        <v>55.512499999999996</v>
      </c>
      <c r="AN106">
        <f t="shared" si="60"/>
        <v>59.199999999999996</v>
      </c>
      <c r="AO106">
        <f t="shared" si="61"/>
        <v>19.850000000000001</v>
      </c>
    </row>
    <row r="107" spans="1:47" x14ac:dyDescent="0.2">
      <c r="D107" s="3">
        <v>306512</v>
      </c>
      <c r="E107">
        <v>100</v>
      </c>
      <c r="F107" s="16">
        <v>2.1596977611940297E-2</v>
      </c>
      <c r="G107" s="13">
        <v>0.1166794268186683</v>
      </c>
      <c r="I107" s="18"/>
      <c r="K107" s="23"/>
      <c r="M107" s="72"/>
      <c r="N107" s="60"/>
      <c r="O107" s="72"/>
      <c r="P107"/>
      <c r="Q107" s="16">
        <v>9.7265000000000015</v>
      </c>
      <c r="R107" s="13">
        <v>10.179500000000001</v>
      </c>
      <c r="S107" s="13">
        <v>1.2090000000000001</v>
      </c>
      <c r="T107" s="13">
        <v>1.0269999999999999</v>
      </c>
      <c r="U107" s="13">
        <v>0.20200000000000001</v>
      </c>
      <c r="V107">
        <f t="shared" si="62"/>
        <v>32.5</v>
      </c>
      <c r="W107">
        <f t="shared" si="43"/>
        <v>316.11125000000004</v>
      </c>
      <c r="X107">
        <f t="shared" si="44"/>
        <v>330.83375000000001</v>
      </c>
      <c r="Y107">
        <f t="shared" si="45"/>
        <v>39.292500000000004</v>
      </c>
      <c r="AB107" s="9"/>
      <c r="AC107">
        <v>0</v>
      </c>
      <c r="AF107"/>
      <c r="AI107" s="9"/>
      <c r="AJ107">
        <v>100</v>
      </c>
      <c r="AK107" s="62"/>
      <c r="AL107">
        <f t="shared" si="63"/>
        <v>32.5</v>
      </c>
      <c r="AM107">
        <f t="shared" si="59"/>
        <v>316.11125000000004</v>
      </c>
      <c r="AN107">
        <f t="shared" si="60"/>
        <v>330.83375000000001</v>
      </c>
      <c r="AO107">
        <f t="shared" si="61"/>
        <v>39.292500000000004</v>
      </c>
    </row>
    <row r="108" spans="1:47" x14ac:dyDescent="0.2">
      <c r="D108" s="3">
        <v>306511</v>
      </c>
      <c r="E108">
        <v>140</v>
      </c>
      <c r="F108" s="16">
        <v>1.8988663432835826E-2</v>
      </c>
      <c r="G108" s="13">
        <v>6.8107904958347787E-2</v>
      </c>
      <c r="I108" s="18"/>
      <c r="K108" s="23"/>
      <c r="M108" s="42">
        <v>62.740919805465865</v>
      </c>
      <c r="N108" s="13">
        <v>4.4000000000000004</v>
      </c>
      <c r="O108" s="41">
        <v>196.5</v>
      </c>
      <c r="P108" s="13">
        <v>33.792999999999999</v>
      </c>
      <c r="Q108" s="16">
        <v>14.175999999999998</v>
      </c>
      <c r="R108" s="13">
        <v>14.6355</v>
      </c>
      <c r="S108" s="13">
        <v>1.4575</v>
      </c>
      <c r="T108" s="13">
        <v>0.29649999999999999</v>
      </c>
      <c r="U108" s="13">
        <v>1.1205000000000001</v>
      </c>
      <c r="V108">
        <f>(0.5*($E108-$E107))</f>
        <v>20</v>
      </c>
      <c r="W108">
        <f>($V108*Q108)</f>
        <v>283.52</v>
      </c>
      <c r="X108">
        <f>($V108*R108)</f>
        <v>292.71000000000004</v>
      </c>
      <c r="Y108">
        <f>($V108*S108)</f>
        <v>29.15</v>
      </c>
      <c r="AB108" s="9"/>
      <c r="AC108">
        <v>0</v>
      </c>
      <c r="AF108"/>
      <c r="AI108" s="9"/>
      <c r="AJ108">
        <v>140</v>
      </c>
      <c r="AK108" s="62"/>
      <c r="AL108">
        <f>(0.5*($AJ108-$AJ107))</f>
        <v>20</v>
      </c>
      <c r="AM108">
        <f>($AL108*AS108)</f>
        <v>283.52</v>
      </c>
      <c r="AN108">
        <f>($AL108*AT108)</f>
        <v>292.71000000000004</v>
      </c>
      <c r="AO108">
        <f>($AL108*AU108)</f>
        <v>29.15</v>
      </c>
      <c r="AS108" s="73">
        <f>(Q107*($AJ108-$AS$1)+Q108*($AS$1-$AJ107))/($AJ108-$AJ107)</f>
        <v>14.175999999999998</v>
      </c>
      <c r="AT108" s="73">
        <f>(R107*($AJ108-$AS$1)+R108*($AS$1-$AJ107))/($AJ108-$AJ107)</f>
        <v>14.635500000000002</v>
      </c>
      <c r="AU108" s="73">
        <f>(S107*($AJ108-$AS$1)+S108*($AS$1-$AJ107))/($AJ108-$AJ107)</f>
        <v>1.4575</v>
      </c>
    </row>
    <row r="109" spans="1:47" x14ac:dyDescent="0.2">
      <c r="A109" s="6">
        <v>39270</v>
      </c>
      <c r="B109" s="2" t="s">
        <v>128</v>
      </c>
      <c r="C109" s="4" t="s">
        <v>59</v>
      </c>
      <c r="D109" s="23">
        <v>304652</v>
      </c>
      <c r="E109">
        <v>1</v>
      </c>
      <c r="F109" s="16">
        <v>0.37414299999999995</v>
      </c>
      <c r="G109" s="13">
        <v>9.6416319999999958E-2</v>
      </c>
      <c r="H109" s="16">
        <v>29.00751298809524</v>
      </c>
      <c r="I109" s="18">
        <v>27.650783466666667</v>
      </c>
      <c r="J109" s="18">
        <v>25.648589781746033</v>
      </c>
      <c r="K109" s="18">
        <v>14.085487288888885</v>
      </c>
      <c r="L109" s="23">
        <v>188</v>
      </c>
      <c r="M109" s="72">
        <v>103.30245985930435</v>
      </c>
      <c r="N109" s="60">
        <v>6.468</v>
      </c>
      <c r="O109" s="82">
        <v>288.5</v>
      </c>
      <c r="P109" s="3">
        <v>30.779</v>
      </c>
      <c r="Q109" s="16">
        <v>2.8500000000000001E-2</v>
      </c>
      <c r="R109" s="3">
        <v>0.92799999999999994</v>
      </c>
      <c r="S109" s="3">
        <v>0.29549999999999998</v>
      </c>
      <c r="T109" s="3"/>
      <c r="U109" s="3"/>
      <c r="V109">
        <f>($E109)+(0.5*($E110-$E109))</f>
        <v>3</v>
      </c>
      <c r="W109">
        <f t="shared" si="43"/>
        <v>8.5500000000000007E-2</v>
      </c>
      <c r="X109">
        <f t="shared" si="44"/>
        <v>2.7839999999999998</v>
      </c>
      <c r="Y109">
        <f t="shared" si="45"/>
        <v>0.88649999999999995</v>
      </c>
      <c r="Z109" s="9">
        <f>SUM(W109:W118)</f>
        <v>911.11300000000006</v>
      </c>
      <c r="AA109" s="9">
        <f>SUM(X109:X118)</f>
        <v>891.38</v>
      </c>
      <c r="AB109" s="9">
        <f>SUM(Y109:Y118)</f>
        <v>130.48425</v>
      </c>
      <c r="AC109">
        <f>($E109)+(0.5*($E110-$E109))</f>
        <v>3</v>
      </c>
      <c r="AD109">
        <f t="shared" ref="AD109:AF115" si="64">($AC109*Q109)</f>
        <v>8.5500000000000007E-2</v>
      </c>
      <c r="AE109">
        <f t="shared" si="64"/>
        <v>2.7839999999999998</v>
      </c>
      <c r="AF109">
        <f t="shared" si="64"/>
        <v>0.88649999999999995</v>
      </c>
      <c r="AG109" s="9">
        <f>SUM(AD109:AD115)</f>
        <v>71.249000000000009</v>
      </c>
      <c r="AH109" s="9">
        <f>SUM(AE109:AE115)</f>
        <v>106.73774999999999</v>
      </c>
      <c r="AI109" s="9">
        <f>SUM(AF109:AF115)</f>
        <v>26.6175</v>
      </c>
      <c r="AJ109">
        <v>1</v>
      </c>
      <c r="AL109">
        <f>($AJ109)+(0.5*($AJ110-$AJ109))</f>
        <v>3</v>
      </c>
      <c r="AM109">
        <f t="shared" ref="AM109:AM117" si="65">($AL109*Q109)</f>
        <v>8.5500000000000007E-2</v>
      </c>
      <c r="AN109">
        <f t="shared" ref="AN109:AN117" si="66">($AL109*R109)</f>
        <v>2.7839999999999998</v>
      </c>
      <c r="AO109">
        <f t="shared" ref="AO109:AO117" si="67">($AL109*S109)</f>
        <v>0.88649999999999995</v>
      </c>
      <c r="AP109" s="9">
        <f>SUM(AM109:AM118)</f>
        <v>758.12374137931033</v>
      </c>
      <c r="AQ109" s="9">
        <f>SUM(AN109:AN118)</f>
        <v>740.07150000000001</v>
      </c>
      <c r="AR109" s="9">
        <f>SUM(AO109:AO118)</f>
        <v>108.63374999999999</v>
      </c>
    </row>
    <row r="110" spans="1:47" x14ac:dyDescent="0.2">
      <c r="D110" s="33">
        <v>304651</v>
      </c>
      <c r="E110">
        <v>5</v>
      </c>
      <c r="F110" s="16">
        <v>0.36078074999999998</v>
      </c>
      <c r="G110" s="13">
        <v>0.14303520000000003</v>
      </c>
      <c r="I110" s="23"/>
      <c r="J110" s="18"/>
      <c r="K110" s="23"/>
      <c r="Q110" s="16">
        <v>3.3000000000000002E-2</v>
      </c>
      <c r="R110" s="3">
        <v>1.0674999999999999</v>
      </c>
      <c r="S110" s="3">
        <v>0.33550000000000002</v>
      </c>
      <c r="T110" s="3"/>
      <c r="U110" s="3"/>
      <c r="V110">
        <f>(0.5*($E110-$E109))+(0.5*($E111-$E110))</f>
        <v>4.5</v>
      </c>
      <c r="W110">
        <f t="shared" si="43"/>
        <v>0.14850000000000002</v>
      </c>
      <c r="X110">
        <f t="shared" si="44"/>
        <v>4.8037499999999991</v>
      </c>
      <c r="Y110">
        <f t="shared" si="45"/>
        <v>1.5097500000000001</v>
      </c>
      <c r="AB110" s="9"/>
      <c r="AC110">
        <f>(0.5*($E110-$E109))+(0.5*($E111-$E110))</f>
        <v>4.5</v>
      </c>
      <c r="AD110">
        <f t="shared" si="64"/>
        <v>0.14850000000000002</v>
      </c>
      <c r="AE110">
        <f t="shared" si="64"/>
        <v>4.8037499999999991</v>
      </c>
      <c r="AF110">
        <f t="shared" si="64"/>
        <v>1.5097500000000001</v>
      </c>
      <c r="AI110" s="9"/>
      <c r="AJ110">
        <v>5</v>
      </c>
      <c r="AL110">
        <f>(0.5*($AJ110-$AJ109))+(0.5*($AJ111-$AJ110))</f>
        <v>4.5</v>
      </c>
      <c r="AM110">
        <f t="shared" si="65"/>
        <v>0.14850000000000002</v>
      </c>
      <c r="AN110">
        <f t="shared" si="66"/>
        <v>4.8037499999999991</v>
      </c>
      <c r="AO110">
        <f t="shared" si="67"/>
        <v>1.5097500000000001</v>
      </c>
    </row>
    <row r="111" spans="1:47" x14ac:dyDescent="0.2">
      <c r="D111" s="23">
        <v>304650</v>
      </c>
      <c r="E111">
        <v>10</v>
      </c>
      <c r="F111" s="16">
        <v>0.46767874999999992</v>
      </c>
      <c r="G111" s="13">
        <v>0.30408224000000011</v>
      </c>
      <c r="J111" s="18"/>
      <c r="K111" s="23"/>
      <c r="P111" s="42"/>
      <c r="Q111" s="16">
        <v>3.8000000000000006E-2</v>
      </c>
      <c r="R111" s="3">
        <v>1.107</v>
      </c>
      <c r="S111" s="3">
        <v>0.35350000000000004</v>
      </c>
      <c r="T111" s="3"/>
      <c r="U111" s="3"/>
      <c r="V111">
        <f>(0.5*($E111-$E110))+(0.5*($E113-$E111))</f>
        <v>12.5</v>
      </c>
      <c r="W111">
        <f t="shared" si="43"/>
        <v>0.47500000000000009</v>
      </c>
      <c r="X111">
        <f t="shared" si="44"/>
        <v>13.8375</v>
      </c>
      <c r="Y111">
        <f t="shared" si="45"/>
        <v>4.4187500000000002</v>
      </c>
      <c r="AB111" s="9"/>
      <c r="AC111">
        <f>(0.5*($E111-$E110))+(0.5*($E113-$E111))</f>
        <v>12.5</v>
      </c>
      <c r="AD111">
        <f t="shared" si="64"/>
        <v>0.47500000000000009</v>
      </c>
      <c r="AE111">
        <f t="shared" si="64"/>
        <v>13.8375</v>
      </c>
      <c r="AF111">
        <f t="shared" si="64"/>
        <v>4.4187500000000002</v>
      </c>
      <c r="AI111" s="9"/>
      <c r="AJ111">
        <v>10</v>
      </c>
      <c r="AL111">
        <f t="shared" ref="AL111:AL116" si="68">(0.5*($AJ111-$AJ110))+(0.5*($AJ112-$AJ111))</f>
        <v>7.5</v>
      </c>
      <c r="AM111">
        <f t="shared" si="65"/>
        <v>0.28500000000000003</v>
      </c>
      <c r="AN111">
        <f t="shared" si="66"/>
        <v>8.3025000000000002</v>
      </c>
      <c r="AO111">
        <f t="shared" si="67"/>
        <v>2.6512500000000001</v>
      </c>
    </row>
    <row r="112" spans="1:47" x14ac:dyDescent="0.2">
      <c r="D112" s="33">
        <v>304649</v>
      </c>
      <c r="E112">
        <v>20</v>
      </c>
      <c r="I112" s="18"/>
      <c r="J112" s="18"/>
      <c r="K112" s="23"/>
      <c r="M112" s="72"/>
      <c r="N112" s="60"/>
      <c r="O112" s="82"/>
      <c r="R112" s="3"/>
      <c r="S112" s="3"/>
      <c r="T112" s="3"/>
      <c r="U112" s="3"/>
      <c r="V112">
        <f t="shared" ref="V112:V117" si="69">(0.5*($E112-$E111))+(0.5*($E113-$E112))</f>
        <v>10</v>
      </c>
      <c r="W112">
        <f t="shared" si="43"/>
        <v>0</v>
      </c>
      <c r="X112">
        <f t="shared" si="44"/>
        <v>0</v>
      </c>
      <c r="Y112">
        <f t="shared" si="45"/>
        <v>0</v>
      </c>
      <c r="AB112" s="9"/>
      <c r="AC112">
        <f>(0.5*($E112-$E111))+(0.5*($E113-$E112))</f>
        <v>10</v>
      </c>
      <c r="AD112">
        <f t="shared" si="64"/>
        <v>0</v>
      </c>
      <c r="AE112">
        <f t="shared" si="64"/>
        <v>0</v>
      </c>
      <c r="AF112">
        <f t="shared" si="64"/>
        <v>0</v>
      </c>
      <c r="AI112" s="9"/>
      <c r="AJ112">
        <v>20</v>
      </c>
      <c r="AL112">
        <f t="shared" si="68"/>
        <v>10</v>
      </c>
      <c r="AM112">
        <f t="shared" si="65"/>
        <v>0</v>
      </c>
      <c r="AN112">
        <f t="shared" si="66"/>
        <v>0</v>
      </c>
      <c r="AO112">
        <f t="shared" si="67"/>
        <v>0</v>
      </c>
    </row>
    <row r="113" spans="1:47" x14ac:dyDescent="0.2">
      <c r="D113" s="23">
        <v>304648</v>
      </c>
      <c r="E113">
        <v>30</v>
      </c>
      <c r="F113" s="16">
        <v>1.0155310000000002</v>
      </c>
      <c r="G113" s="13">
        <v>0.4619507199999997</v>
      </c>
      <c r="I113" s="18"/>
      <c r="J113" s="18"/>
      <c r="K113" s="23"/>
      <c r="P113" s="42"/>
      <c r="Q113" s="16">
        <v>0.1895</v>
      </c>
      <c r="R113" s="3">
        <v>1.2385000000000002</v>
      </c>
      <c r="S113" s="3">
        <v>0.48499999999999999</v>
      </c>
      <c r="T113" s="3"/>
      <c r="U113" s="3"/>
      <c r="V113">
        <f>(0.5*($E113-$E111))+(0.5*($E114-$E113))</f>
        <v>15</v>
      </c>
      <c r="W113">
        <f t="shared" si="43"/>
        <v>2.8425000000000002</v>
      </c>
      <c r="X113">
        <f t="shared" si="44"/>
        <v>18.577500000000001</v>
      </c>
      <c r="Y113">
        <f t="shared" si="45"/>
        <v>7.2749999999999995</v>
      </c>
      <c r="AB113" s="9"/>
      <c r="AC113">
        <f>(0.5*($E113-$E111))+(0.5*($E114-$E113))</f>
        <v>15</v>
      </c>
      <c r="AD113">
        <f t="shared" si="64"/>
        <v>2.8425000000000002</v>
      </c>
      <c r="AE113">
        <f t="shared" si="64"/>
        <v>18.577500000000001</v>
      </c>
      <c r="AF113">
        <f t="shared" si="64"/>
        <v>7.2749999999999995</v>
      </c>
      <c r="AI113" s="9"/>
      <c r="AJ113">
        <v>30</v>
      </c>
      <c r="AL113">
        <f t="shared" si="68"/>
        <v>10</v>
      </c>
      <c r="AM113">
        <f t="shared" si="65"/>
        <v>1.895</v>
      </c>
      <c r="AN113">
        <f t="shared" si="66"/>
        <v>12.385000000000002</v>
      </c>
      <c r="AO113">
        <f t="shared" si="67"/>
        <v>4.8499999999999996</v>
      </c>
    </row>
    <row r="114" spans="1:47" x14ac:dyDescent="0.2">
      <c r="D114" s="33">
        <v>304647</v>
      </c>
      <c r="E114">
        <v>40</v>
      </c>
      <c r="F114" s="16">
        <v>0.13585111111111109</v>
      </c>
      <c r="G114" s="13">
        <v>0.16104007111111118</v>
      </c>
      <c r="I114" s="18"/>
      <c r="J114" s="18"/>
      <c r="K114" s="23"/>
      <c r="M114" s="72">
        <v>86.988862218442719</v>
      </c>
      <c r="N114" s="60">
        <v>6.9045000000000005</v>
      </c>
      <c r="O114" s="82">
        <v>308</v>
      </c>
      <c r="P114" s="3">
        <v>32.826999999999998</v>
      </c>
      <c r="Q114" s="16">
        <v>4.2460000000000004</v>
      </c>
      <c r="R114" s="3">
        <v>4.4000000000000004</v>
      </c>
      <c r="S114" s="3">
        <v>0.8234999999999999</v>
      </c>
      <c r="T114" s="3"/>
      <c r="U114" s="3"/>
      <c r="V114">
        <f t="shared" si="69"/>
        <v>10</v>
      </c>
      <c r="W114">
        <f t="shared" si="43"/>
        <v>42.460000000000008</v>
      </c>
      <c r="X114">
        <f t="shared" si="44"/>
        <v>44</v>
      </c>
      <c r="Y114">
        <f t="shared" si="45"/>
        <v>8.2349999999999994</v>
      </c>
      <c r="AB114" s="9"/>
      <c r="AC114">
        <f>(0.5*($E114-$E113))+(0.5*($E115-$E114))</f>
        <v>10</v>
      </c>
      <c r="AD114">
        <f t="shared" si="64"/>
        <v>42.460000000000008</v>
      </c>
      <c r="AE114">
        <f t="shared" si="64"/>
        <v>44</v>
      </c>
      <c r="AF114">
        <f t="shared" si="64"/>
        <v>8.2349999999999994</v>
      </c>
      <c r="AI114" s="9"/>
      <c r="AJ114">
        <v>40</v>
      </c>
      <c r="AL114">
        <f t="shared" si="68"/>
        <v>10</v>
      </c>
      <c r="AM114">
        <f t="shared" si="65"/>
        <v>42.460000000000008</v>
      </c>
      <c r="AN114">
        <f t="shared" si="66"/>
        <v>44</v>
      </c>
      <c r="AO114">
        <f t="shared" si="67"/>
        <v>8.2349999999999994</v>
      </c>
    </row>
    <row r="115" spans="1:47" x14ac:dyDescent="0.2">
      <c r="D115" s="23">
        <v>304646</v>
      </c>
      <c r="E115">
        <v>50</v>
      </c>
      <c r="F115" s="16">
        <v>9.3037384126984146E-2</v>
      </c>
      <c r="G115" s="13">
        <v>0.16237808355555555</v>
      </c>
      <c r="I115" s="18"/>
      <c r="J115" s="18"/>
      <c r="K115" s="23"/>
      <c r="M115" s="72"/>
      <c r="N115" s="60"/>
      <c r="O115" s="82"/>
      <c r="P115" s="42"/>
      <c r="Q115" s="16">
        <v>5.0475000000000003</v>
      </c>
      <c r="R115" s="3">
        <v>4.5469999999999997</v>
      </c>
      <c r="S115" s="3">
        <v>0.85850000000000004</v>
      </c>
      <c r="T115" s="3"/>
      <c r="U115" s="3"/>
      <c r="V115">
        <f t="shared" si="69"/>
        <v>17.5</v>
      </c>
      <c r="W115">
        <f t="shared" si="43"/>
        <v>88.331250000000011</v>
      </c>
      <c r="X115">
        <f t="shared" si="44"/>
        <v>79.572499999999991</v>
      </c>
      <c r="Y115">
        <f t="shared" si="45"/>
        <v>15.023750000000001</v>
      </c>
      <c r="AB115" s="9"/>
      <c r="AC115">
        <f>(0.5*($E115-$E114))</f>
        <v>5</v>
      </c>
      <c r="AD115">
        <f t="shared" si="64"/>
        <v>25.237500000000001</v>
      </c>
      <c r="AE115">
        <f t="shared" si="64"/>
        <v>22.734999999999999</v>
      </c>
      <c r="AF115">
        <f t="shared" si="64"/>
        <v>4.2925000000000004</v>
      </c>
      <c r="AI115" s="9"/>
      <c r="AJ115">
        <v>50</v>
      </c>
      <c r="AL115">
        <f t="shared" si="68"/>
        <v>17.5</v>
      </c>
      <c r="AM115">
        <f t="shared" si="65"/>
        <v>88.331250000000011</v>
      </c>
      <c r="AN115">
        <f t="shared" si="66"/>
        <v>79.572499999999991</v>
      </c>
      <c r="AO115">
        <f t="shared" si="67"/>
        <v>15.023750000000001</v>
      </c>
    </row>
    <row r="116" spans="1:47" x14ac:dyDescent="0.2">
      <c r="D116" s="33">
        <v>304645</v>
      </c>
      <c r="E116">
        <v>75</v>
      </c>
      <c r="F116" s="16">
        <v>2.8732133333333337E-2</v>
      </c>
      <c r="G116" s="13">
        <v>0.10992456533333336</v>
      </c>
      <c r="I116" s="18"/>
      <c r="J116" s="18"/>
      <c r="K116" s="23"/>
      <c r="M116" s="72"/>
      <c r="N116" s="60"/>
      <c r="O116" s="82"/>
      <c r="Q116" s="16">
        <v>7.3250000000000002</v>
      </c>
      <c r="R116" s="3">
        <v>7.2445000000000004</v>
      </c>
      <c r="S116" s="3">
        <v>0.95899999999999996</v>
      </c>
      <c r="T116" s="3"/>
      <c r="U116" s="3"/>
      <c r="V116">
        <f t="shared" si="69"/>
        <v>25</v>
      </c>
      <c r="W116">
        <f t="shared" si="43"/>
        <v>183.125</v>
      </c>
      <c r="X116">
        <f t="shared" si="44"/>
        <v>181.11250000000001</v>
      </c>
      <c r="Y116">
        <f t="shared" si="45"/>
        <v>23.974999999999998</v>
      </c>
      <c r="AB116" s="9"/>
      <c r="AC116">
        <v>0</v>
      </c>
      <c r="AF116"/>
      <c r="AI116" s="9"/>
      <c r="AJ116">
        <v>75</v>
      </c>
      <c r="AL116">
        <f t="shared" si="68"/>
        <v>25</v>
      </c>
      <c r="AM116">
        <f t="shared" si="65"/>
        <v>183.125</v>
      </c>
      <c r="AN116">
        <f t="shared" si="66"/>
        <v>181.11250000000001</v>
      </c>
      <c r="AO116">
        <f t="shared" si="67"/>
        <v>23.974999999999998</v>
      </c>
    </row>
    <row r="117" spans="1:47" x14ac:dyDescent="0.2">
      <c r="D117" s="23">
        <v>304644</v>
      </c>
      <c r="E117">
        <v>100</v>
      </c>
      <c r="F117" s="16">
        <v>2.4627542857142859E-2</v>
      </c>
      <c r="G117" s="13">
        <v>0.14645760000000002</v>
      </c>
      <c r="I117" s="18"/>
      <c r="J117" s="18"/>
      <c r="K117" s="23"/>
      <c r="M117" s="72">
        <v>79.18806486163362</v>
      </c>
      <c r="N117" s="60">
        <v>6.0629999999999997</v>
      </c>
      <c r="O117" s="82">
        <v>271</v>
      </c>
      <c r="P117" s="3">
        <v>32.795999999999999</v>
      </c>
      <c r="Q117" s="16">
        <v>8.4205000000000005</v>
      </c>
      <c r="R117" s="3">
        <v>7.7545000000000002</v>
      </c>
      <c r="S117" s="3">
        <v>0.98099999999999998</v>
      </c>
      <c r="T117" s="3"/>
      <c r="U117" s="3"/>
      <c r="V117">
        <f t="shared" si="69"/>
        <v>41.5</v>
      </c>
      <c r="W117">
        <f t="shared" si="43"/>
        <v>349.45075000000003</v>
      </c>
      <c r="X117">
        <f t="shared" si="44"/>
        <v>321.81175000000002</v>
      </c>
      <c r="Y117">
        <f t="shared" si="45"/>
        <v>40.711500000000001</v>
      </c>
      <c r="AB117" s="9"/>
      <c r="AC117">
        <v>0</v>
      </c>
      <c r="AF117"/>
      <c r="AI117" s="9"/>
      <c r="AJ117">
        <v>100</v>
      </c>
      <c r="AL117">
        <v>32.5</v>
      </c>
      <c r="AM117">
        <f t="shared" si="65"/>
        <v>273.66624999999999</v>
      </c>
      <c r="AN117">
        <f t="shared" si="66"/>
        <v>252.02125000000001</v>
      </c>
      <c r="AO117">
        <f t="shared" si="67"/>
        <v>31.8825</v>
      </c>
    </row>
    <row r="118" spans="1:47" x14ac:dyDescent="0.2">
      <c r="D118" s="33">
        <v>304643</v>
      </c>
      <c r="E118">
        <v>158</v>
      </c>
      <c r="G118" s="13"/>
      <c r="I118" s="18"/>
      <c r="J118" s="18"/>
      <c r="K118" s="23"/>
      <c r="M118" s="72"/>
      <c r="N118" s="60"/>
      <c r="O118" s="82"/>
      <c r="P118" s="60"/>
      <c r="Q118" s="85">
        <v>8.4</v>
      </c>
      <c r="R118" s="86">
        <v>7.7545000000000002</v>
      </c>
      <c r="S118" s="86">
        <v>0.98099999999999998</v>
      </c>
      <c r="T118" s="3"/>
      <c r="U118" s="3"/>
      <c r="V118">
        <f>(0.5*($E118-$E117))</f>
        <v>29</v>
      </c>
      <c r="W118">
        <f>($V118*Q117)</f>
        <v>244.19450000000001</v>
      </c>
      <c r="X118">
        <f>($V118*R117)</f>
        <v>224.88050000000001</v>
      </c>
      <c r="Y118">
        <f>($V118*S117)</f>
        <v>28.448999999999998</v>
      </c>
      <c r="AB118" s="9"/>
      <c r="AC118">
        <v>0</v>
      </c>
      <c r="AF118"/>
      <c r="AI118" s="9"/>
      <c r="AJ118">
        <v>158</v>
      </c>
      <c r="AL118">
        <v>20</v>
      </c>
      <c r="AM118">
        <f>($AL118*AS118)</f>
        <v>168.12724137931036</v>
      </c>
      <c r="AN118">
        <f>($AL118*AT118)</f>
        <v>155.09</v>
      </c>
      <c r="AO118">
        <f>($AL118*AU118)</f>
        <v>19.62</v>
      </c>
      <c r="AS118" s="73">
        <f>(Q117*($AJ118-$AS$1)+Q118*($AS$1-$AJ117))/($AJ118-$AJ117)</f>
        <v>8.4063620689655174</v>
      </c>
      <c r="AT118" s="73">
        <f>(R117*($AJ118-$AS$1)+R118*($AS$1-$AJ117))/($AJ118-$AJ117)</f>
        <v>7.7545000000000002</v>
      </c>
      <c r="AU118" s="73">
        <f>(S117*($AJ118-$AS$1)+S118*($AS$1-$AJ117))/($AJ118-$AJ117)</f>
        <v>0.98100000000000009</v>
      </c>
    </row>
    <row r="119" spans="1:47" x14ac:dyDescent="0.2">
      <c r="A119" s="6">
        <v>39282</v>
      </c>
      <c r="B119" s="2" t="s">
        <v>129</v>
      </c>
      <c r="C119" s="4" t="s">
        <v>59</v>
      </c>
      <c r="D119" s="33">
        <v>304942</v>
      </c>
      <c r="E119">
        <v>1</v>
      </c>
      <c r="F119" s="16">
        <v>0.27558368253968257</v>
      </c>
      <c r="G119" s="13">
        <v>4.1933511111111099E-2</v>
      </c>
      <c r="H119" s="16">
        <v>23.654569809523814</v>
      </c>
      <c r="I119" s="18">
        <v>18.110062186666664</v>
      </c>
      <c r="J119" s="18">
        <v>20.863448285714288</v>
      </c>
      <c r="K119" s="18">
        <v>8.5441433599999961</v>
      </c>
      <c r="L119" s="23">
        <v>200</v>
      </c>
      <c r="M119" s="72">
        <v>102.88465433246117</v>
      </c>
      <c r="N119" s="60">
        <v>5.9569999999999999</v>
      </c>
      <c r="O119" s="82">
        <v>266</v>
      </c>
      <c r="P119" s="3">
        <v>30.92</v>
      </c>
      <c r="Q119" s="16">
        <v>0.107</v>
      </c>
      <c r="R119" s="13">
        <v>1.3025</v>
      </c>
      <c r="S119" s="13">
        <v>0.23799999999999999</v>
      </c>
      <c r="T119" s="13">
        <v>0.34350000000000003</v>
      </c>
      <c r="U119" s="13">
        <v>5.6000000000000001E-2</v>
      </c>
      <c r="V119">
        <f>($E119)+(0.5*($E120-$E119))</f>
        <v>3</v>
      </c>
      <c r="W119">
        <f t="shared" si="43"/>
        <v>0.32100000000000001</v>
      </c>
      <c r="X119">
        <f t="shared" si="44"/>
        <v>3.9074999999999998</v>
      </c>
      <c r="Y119">
        <f t="shared" si="45"/>
        <v>0.71399999999999997</v>
      </c>
      <c r="Z119" s="9">
        <f>SUM(W119:W128)</f>
        <v>1388.2155</v>
      </c>
      <c r="AA119" s="9">
        <f>SUM(X119:X128)</f>
        <v>1413.3172500000001</v>
      </c>
      <c r="AB119" s="9">
        <f>SUM(Y119:Y128)</f>
        <v>157.66</v>
      </c>
      <c r="AC119">
        <f>($E119)+(0.5*($E120-$E119))</f>
        <v>3</v>
      </c>
      <c r="AD119">
        <f t="shared" ref="AD119:AF125" si="70">($AC119*Q119)</f>
        <v>0.32100000000000001</v>
      </c>
      <c r="AE119">
        <f t="shared" si="70"/>
        <v>3.9074999999999998</v>
      </c>
      <c r="AF119">
        <f t="shared" si="70"/>
        <v>0.71399999999999997</v>
      </c>
      <c r="AG119" s="9">
        <f>SUM(AD119:AD125)</f>
        <v>177.94475</v>
      </c>
      <c r="AH119" s="9">
        <f>SUM(AE119:AE125)</f>
        <v>205.75375000000003</v>
      </c>
      <c r="AI119" s="9">
        <f>SUM(AF119:AF125)</f>
        <v>36.015249999999995</v>
      </c>
      <c r="AJ119">
        <v>1</v>
      </c>
      <c r="AL119">
        <f>($AJ119)+(0.5*($AJ120-$AJ119))</f>
        <v>3</v>
      </c>
      <c r="AM119">
        <f t="shared" ref="AM119:AM127" si="71">($AL119*Q119)</f>
        <v>0.32100000000000001</v>
      </c>
      <c r="AN119">
        <f t="shared" ref="AN119:AN127" si="72">($AL119*R119)</f>
        <v>3.9074999999999998</v>
      </c>
      <c r="AO119">
        <f t="shared" ref="AO119:AO127" si="73">($AL119*S119)</f>
        <v>0.71399999999999997</v>
      </c>
      <c r="AP119" s="9">
        <f>SUM(AM119:AM128)</f>
        <v>1326.3679999999999</v>
      </c>
      <c r="AQ119" s="9">
        <f>SUM(AN119:AN128)</f>
        <v>1337.5467500000002</v>
      </c>
      <c r="AR119" s="9">
        <f>SUM(AO119:AO128)</f>
        <v>155.59300000000002</v>
      </c>
    </row>
    <row r="120" spans="1:47" x14ac:dyDescent="0.2">
      <c r="D120" s="33">
        <v>304941</v>
      </c>
      <c r="E120">
        <v>5</v>
      </c>
      <c r="F120" s="16">
        <v>0.25617638095238093</v>
      </c>
      <c r="G120" s="13">
        <v>7.0863786666666637E-2</v>
      </c>
      <c r="I120" s="3"/>
      <c r="J120" s="18"/>
      <c r="K120" s="23"/>
      <c r="Q120" s="16">
        <v>9.7500000000000003E-2</v>
      </c>
      <c r="R120" s="13">
        <v>1.1425000000000001</v>
      </c>
      <c r="S120" s="13">
        <v>0.23250000000000001</v>
      </c>
      <c r="T120" s="13">
        <v>0.47100000000000003</v>
      </c>
      <c r="U120" s="13">
        <v>7.85E-2</v>
      </c>
      <c r="V120">
        <f>(0.5*($E120-$E119))+(0.5*($E121-$E120))</f>
        <v>4.5</v>
      </c>
      <c r="W120">
        <f t="shared" si="43"/>
        <v>0.43875000000000003</v>
      </c>
      <c r="X120">
        <f t="shared" si="44"/>
        <v>5.1412500000000003</v>
      </c>
      <c r="Y120">
        <f t="shared" si="45"/>
        <v>1.0462500000000001</v>
      </c>
      <c r="AB120" s="9"/>
      <c r="AC120">
        <f>(0.5*($E120-$E119))+(0.5*($E121-$E120))</f>
        <v>4.5</v>
      </c>
      <c r="AD120">
        <f t="shared" si="70"/>
        <v>0.43875000000000003</v>
      </c>
      <c r="AE120">
        <f t="shared" si="70"/>
        <v>5.1412500000000003</v>
      </c>
      <c r="AF120">
        <f t="shared" si="70"/>
        <v>1.0462500000000001</v>
      </c>
      <c r="AI120" s="9"/>
      <c r="AJ120">
        <v>5</v>
      </c>
      <c r="AL120">
        <f>(0.5*($AJ120-$AJ119))+(0.5*($AJ121-$AJ120))</f>
        <v>4.5</v>
      </c>
      <c r="AM120">
        <f t="shared" si="71"/>
        <v>0.43875000000000003</v>
      </c>
      <c r="AN120">
        <f t="shared" si="72"/>
        <v>5.1412500000000003</v>
      </c>
      <c r="AO120">
        <f t="shared" si="73"/>
        <v>1.0462500000000001</v>
      </c>
    </row>
    <row r="121" spans="1:47" x14ac:dyDescent="0.2">
      <c r="D121" s="33">
        <v>304940</v>
      </c>
      <c r="E121">
        <v>10</v>
      </c>
      <c r="F121" s="16">
        <v>0.31827974603174602</v>
      </c>
      <c r="G121" s="13">
        <v>8.2020408888888868E-2</v>
      </c>
      <c r="M121" s="72"/>
      <c r="N121" s="60"/>
      <c r="O121" s="82"/>
      <c r="P121" s="60"/>
      <c r="Q121" s="16">
        <v>0.11600000000000001</v>
      </c>
      <c r="R121" s="13">
        <v>1.23</v>
      </c>
      <c r="S121" s="13">
        <v>0.24399999999999999</v>
      </c>
      <c r="T121" s="13">
        <v>0.49299999999999999</v>
      </c>
      <c r="U121" s="13">
        <v>6.1499999999999999E-2</v>
      </c>
      <c r="V121">
        <f t="shared" ref="V121:V127" si="74">(0.5*($E121-$E120))+(0.5*($E122-$E121))</f>
        <v>7.5</v>
      </c>
      <c r="W121">
        <f t="shared" si="43"/>
        <v>0.87</v>
      </c>
      <c r="X121">
        <f t="shared" si="44"/>
        <v>9.2249999999999996</v>
      </c>
      <c r="Y121">
        <f t="shared" si="45"/>
        <v>1.83</v>
      </c>
      <c r="AB121" s="9"/>
      <c r="AC121">
        <f>(0.5*($E121-$E120))+(0.5*($E123-$E121))</f>
        <v>12.5</v>
      </c>
      <c r="AD121">
        <f t="shared" si="70"/>
        <v>1.4500000000000002</v>
      </c>
      <c r="AE121">
        <f t="shared" si="70"/>
        <v>15.375</v>
      </c>
      <c r="AF121">
        <f t="shared" si="70"/>
        <v>3.05</v>
      </c>
      <c r="AI121" s="9"/>
      <c r="AJ121">
        <v>10</v>
      </c>
      <c r="AL121">
        <f t="shared" ref="AL121:AL127" si="75">(0.5*($AJ121-$AJ120))+(0.5*($AJ122-$AJ121))</f>
        <v>7.5</v>
      </c>
      <c r="AM121">
        <f t="shared" si="71"/>
        <v>0.87</v>
      </c>
      <c r="AN121">
        <f t="shared" si="72"/>
        <v>9.2249999999999996</v>
      </c>
      <c r="AO121">
        <f t="shared" si="73"/>
        <v>1.83</v>
      </c>
    </row>
    <row r="122" spans="1:47" x14ac:dyDescent="0.2">
      <c r="D122" s="33">
        <v>304939</v>
      </c>
      <c r="E122">
        <v>20</v>
      </c>
      <c r="F122" s="16">
        <v>0.90863300000000025</v>
      </c>
      <c r="G122" s="13">
        <v>0.36765343999999961</v>
      </c>
      <c r="I122" s="18"/>
      <c r="M122" s="72"/>
      <c r="N122" s="60"/>
      <c r="O122" s="82"/>
      <c r="P122" s="60"/>
      <c r="Q122" s="16">
        <v>1.9815</v>
      </c>
      <c r="R122" s="13">
        <v>2.5550000000000002</v>
      </c>
      <c r="S122" s="13">
        <v>0.61650000000000005</v>
      </c>
      <c r="T122" s="13">
        <v>0.82</v>
      </c>
      <c r="U122" s="13">
        <v>0.20150000000000001</v>
      </c>
      <c r="V122">
        <f t="shared" si="74"/>
        <v>10</v>
      </c>
      <c r="W122">
        <f t="shared" si="43"/>
        <v>19.815000000000001</v>
      </c>
      <c r="X122">
        <f t="shared" si="44"/>
        <v>25.55</v>
      </c>
      <c r="Y122">
        <f t="shared" si="45"/>
        <v>6.1650000000000009</v>
      </c>
      <c r="AB122" s="9"/>
      <c r="AC122">
        <f>(0.5*($E122-$E121))+(0.5*($E123-$E122))</f>
        <v>10</v>
      </c>
      <c r="AD122">
        <f t="shared" si="70"/>
        <v>19.815000000000001</v>
      </c>
      <c r="AE122">
        <f t="shared" si="70"/>
        <v>25.55</v>
      </c>
      <c r="AF122">
        <f t="shared" si="70"/>
        <v>6.1650000000000009</v>
      </c>
      <c r="AI122" s="9"/>
      <c r="AJ122">
        <v>20</v>
      </c>
      <c r="AL122">
        <f t="shared" si="75"/>
        <v>10</v>
      </c>
      <c r="AM122">
        <f t="shared" si="71"/>
        <v>19.815000000000001</v>
      </c>
      <c r="AN122">
        <f t="shared" si="72"/>
        <v>25.55</v>
      </c>
      <c r="AO122">
        <f t="shared" si="73"/>
        <v>6.1650000000000009</v>
      </c>
    </row>
    <row r="123" spans="1:47" x14ac:dyDescent="0.2">
      <c r="D123" s="33">
        <v>304938</v>
      </c>
      <c r="E123">
        <v>30</v>
      </c>
      <c r="F123" s="16">
        <v>0.45024939682539689</v>
      </c>
      <c r="G123" s="13">
        <v>0.19358663111111113</v>
      </c>
      <c r="I123" s="18"/>
      <c r="M123" s="72">
        <v>88.072116786930451</v>
      </c>
      <c r="N123" s="60">
        <v>6.806</v>
      </c>
      <c r="O123" s="82">
        <v>304</v>
      </c>
      <c r="P123" s="3">
        <v>32.24</v>
      </c>
      <c r="Q123" s="16">
        <v>4.702</v>
      </c>
      <c r="R123" s="13">
        <v>4.8610000000000007</v>
      </c>
      <c r="S123" s="13">
        <v>0.81499999999999995</v>
      </c>
      <c r="T123" s="13">
        <v>1.4544999999999999</v>
      </c>
      <c r="U123" s="13">
        <v>0.23799999999999999</v>
      </c>
      <c r="V123">
        <f>(0.5*($E123-$E122))+(0.5*($E125-$E123))</f>
        <v>15</v>
      </c>
      <c r="W123">
        <f t="shared" si="43"/>
        <v>70.53</v>
      </c>
      <c r="X123">
        <f t="shared" si="44"/>
        <v>72.915000000000006</v>
      </c>
      <c r="Y123">
        <f t="shared" si="45"/>
        <v>12.225</v>
      </c>
      <c r="AB123" s="9"/>
      <c r="AC123">
        <f>(0.5*($E123-$E121))+(0.5*($E125-$E123))</f>
        <v>20</v>
      </c>
      <c r="AD123">
        <f t="shared" si="70"/>
        <v>94.039999999999992</v>
      </c>
      <c r="AE123">
        <f t="shared" si="70"/>
        <v>97.220000000000013</v>
      </c>
      <c r="AF123">
        <f t="shared" si="70"/>
        <v>16.299999999999997</v>
      </c>
      <c r="AI123" s="9"/>
      <c r="AJ123">
        <v>30</v>
      </c>
      <c r="AL123">
        <f>(0.5*($AJ123-$AJ122))+(0.5*($AJ125-$AJ123))</f>
        <v>15</v>
      </c>
      <c r="AM123">
        <f t="shared" si="71"/>
        <v>70.53</v>
      </c>
      <c r="AN123">
        <f t="shared" si="72"/>
        <v>72.915000000000006</v>
      </c>
      <c r="AO123">
        <f t="shared" si="73"/>
        <v>12.225</v>
      </c>
    </row>
    <row r="124" spans="1:47" x14ac:dyDescent="0.2">
      <c r="D124" s="33">
        <v>304937</v>
      </c>
      <c r="E124">
        <v>40</v>
      </c>
      <c r="I124" s="18"/>
      <c r="P124" s="60"/>
      <c r="R124" s="13"/>
      <c r="V124">
        <f t="shared" si="74"/>
        <v>10</v>
      </c>
      <c r="W124">
        <f t="shared" si="43"/>
        <v>0</v>
      </c>
      <c r="X124">
        <f t="shared" si="44"/>
        <v>0</v>
      </c>
      <c r="Y124">
        <f t="shared" si="45"/>
        <v>0</v>
      </c>
      <c r="AB124" s="9"/>
      <c r="AD124">
        <f t="shared" si="70"/>
        <v>0</v>
      </c>
      <c r="AE124">
        <f t="shared" si="70"/>
        <v>0</v>
      </c>
      <c r="AF124">
        <f t="shared" si="70"/>
        <v>0</v>
      </c>
      <c r="AI124" s="9"/>
      <c r="AJ124">
        <v>40</v>
      </c>
      <c r="AL124">
        <f t="shared" si="75"/>
        <v>10</v>
      </c>
      <c r="AM124">
        <f t="shared" si="71"/>
        <v>0</v>
      </c>
      <c r="AN124">
        <f t="shared" si="72"/>
        <v>0</v>
      </c>
      <c r="AO124">
        <f t="shared" si="73"/>
        <v>0</v>
      </c>
    </row>
    <row r="125" spans="1:47" x14ac:dyDescent="0.2">
      <c r="D125" s="33">
        <v>304936</v>
      </c>
      <c r="E125">
        <v>50</v>
      </c>
      <c r="F125" s="16">
        <v>6.5673447619047642E-2</v>
      </c>
      <c r="G125" s="13">
        <v>9.0396885333333302E-2</v>
      </c>
      <c r="I125" s="18"/>
      <c r="P125" s="60"/>
      <c r="Q125" s="16">
        <v>6.1879999999999997</v>
      </c>
      <c r="R125" s="13">
        <v>5.8559999999999999</v>
      </c>
      <c r="S125" s="13">
        <v>0.87399999999999989</v>
      </c>
      <c r="T125" s="13">
        <v>0.98499999999999999</v>
      </c>
      <c r="U125" s="13">
        <v>0.14850000000000002</v>
      </c>
      <c r="V125">
        <f>(0.5*($E125-$E123))+(0.5*($E126-$E125))</f>
        <v>22.5</v>
      </c>
      <c r="W125">
        <f t="shared" si="43"/>
        <v>139.22999999999999</v>
      </c>
      <c r="X125">
        <f t="shared" si="44"/>
        <v>131.76</v>
      </c>
      <c r="Y125">
        <f t="shared" si="45"/>
        <v>19.664999999999999</v>
      </c>
      <c r="AB125" s="9"/>
      <c r="AC125">
        <f>(0.5*($E125-$E123))</f>
        <v>10</v>
      </c>
      <c r="AD125">
        <f t="shared" si="70"/>
        <v>61.879999999999995</v>
      </c>
      <c r="AE125">
        <f t="shared" si="70"/>
        <v>58.56</v>
      </c>
      <c r="AF125">
        <f t="shared" si="70"/>
        <v>8.7399999999999984</v>
      </c>
      <c r="AI125" s="9"/>
      <c r="AJ125">
        <v>50</v>
      </c>
      <c r="AL125">
        <f>(0.5*($AJ125-$AJ123))+(0.5*($AJ126-$AJ125))</f>
        <v>22.5</v>
      </c>
      <c r="AM125">
        <f t="shared" si="71"/>
        <v>139.22999999999999</v>
      </c>
      <c r="AN125">
        <f t="shared" si="72"/>
        <v>131.76</v>
      </c>
      <c r="AO125">
        <f t="shared" si="73"/>
        <v>19.664999999999999</v>
      </c>
    </row>
    <row r="126" spans="1:47" x14ac:dyDescent="0.2">
      <c r="D126" s="33">
        <v>304935</v>
      </c>
      <c r="E126">
        <v>75</v>
      </c>
      <c r="F126" s="16">
        <v>2.8732133333333344E-2</v>
      </c>
      <c r="G126" s="13">
        <v>0.13555464533333331</v>
      </c>
      <c r="I126" s="18"/>
      <c r="M126" s="72"/>
      <c r="N126" s="60"/>
      <c r="O126" s="82"/>
      <c r="P126" s="60"/>
      <c r="Q126" s="16">
        <v>7.1419999999999995</v>
      </c>
      <c r="R126" s="13">
        <v>7.7880000000000003</v>
      </c>
      <c r="S126" s="13">
        <v>0.89349999999999996</v>
      </c>
      <c r="T126" s="13">
        <v>0.65900000000000003</v>
      </c>
      <c r="U126" s="13">
        <v>0.13850000000000001</v>
      </c>
      <c r="V126">
        <f t="shared" si="74"/>
        <v>25</v>
      </c>
      <c r="W126">
        <f t="shared" si="43"/>
        <v>178.54999999999998</v>
      </c>
      <c r="X126">
        <f t="shared" si="44"/>
        <v>194.70000000000002</v>
      </c>
      <c r="Y126">
        <f t="shared" si="45"/>
        <v>22.337499999999999</v>
      </c>
      <c r="AB126" s="9"/>
      <c r="AC126">
        <v>0</v>
      </c>
      <c r="AF126"/>
      <c r="AI126" s="9"/>
      <c r="AJ126">
        <v>75</v>
      </c>
      <c r="AL126">
        <f t="shared" si="75"/>
        <v>25</v>
      </c>
      <c r="AM126">
        <f t="shared" si="71"/>
        <v>178.54999999999998</v>
      </c>
      <c r="AN126">
        <f t="shared" si="72"/>
        <v>194.70000000000002</v>
      </c>
      <c r="AO126">
        <f t="shared" si="73"/>
        <v>22.337499999999999</v>
      </c>
    </row>
    <row r="127" spans="1:47" x14ac:dyDescent="0.2">
      <c r="D127" s="33">
        <v>304934</v>
      </c>
      <c r="E127">
        <v>100</v>
      </c>
      <c r="F127" s="16">
        <v>3.0100330158730152E-2</v>
      </c>
      <c r="G127" s="13">
        <v>0.10685980444444448</v>
      </c>
      <c r="I127" s="18"/>
      <c r="M127" s="72"/>
      <c r="N127" s="60"/>
      <c r="O127" s="82"/>
      <c r="P127" s="60"/>
      <c r="Q127" s="16">
        <v>10.464500000000001</v>
      </c>
      <c r="R127" s="13">
        <v>9.9080000000000013</v>
      </c>
      <c r="S127" s="13">
        <v>1.1265000000000001</v>
      </c>
      <c r="T127" s="13">
        <v>0.38750000000000001</v>
      </c>
      <c r="U127" s="13">
        <v>0.17399999999999999</v>
      </c>
      <c r="V127">
        <f t="shared" si="74"/>
        <v>45.5</v>
      </c>
      <c r="W127">
        <f t="shared" si="43"/>
        <v>476.13475000000005</v>
      </c>
      <c r="X127">
        <f t="shared" si="44"/>
        <v>450.81400000000008</v>
      </c>
      <c r="Y127">
        <f t="shared" si="45"/>
        <v>51.255750000000006</v>
      </c>
      <c r="AB127" s="9"/>
      <c r="AC127">
        <v>0</v>
      </c>
      <c r="AF127"/>
      <c r="AI127" s="9"/>
      <c r="AJ127">
        <v>100</v>
      </c>
      <c r="AL127">
        <f t="shared" si="75"/>
        <v>45.5</v>
      </c>
      <c r="AM127">
        <f t="shared" si="71"/>
        <v>476.13475000000005</v>
      </c>
      <c r="AN127">
        <f t="shared" si="72"/>
        <v>450.81400000000008</v>
      </c>
      <c r="AO127">
        <f t="shared" si="73"/>
        <v>51.255750000000006</v>
      </c>
    </row>
    <row r="128" spans="1:47" x14ac:dyDescent="0.2">
      <c r="D128" s="33">
        <v>304933</v>
      </c>
      <c r="E128">
        <v>166</v>
      </c>
      <c r="F128" s="16">
        <v>1.3681968253968255E-2</v>
      </c>
      <c r="G128" s="13">
        <v>7.8707399111111132E-2</v>
      </c>
      <c r="I128" s="18"/>
      <c r="M128" s="72">
        <v>58.590725471443847</v>
      </c>
      <c r="N128" s="60">
        <v>3.9714999999999998</v>
      </c>
      <c r="O128" s="82">
        <v>177</v>
      </c>
      <c r="P128" s="3">
        <v>34.267000000000003</v>
      </c>
      <c r="Q128" s="16">
        <v>15.222</v>
      </c>
      <c r="R128" s="13">
        <v>15.736499999999999</v>
      </c>
      <c r="S128" s="13">
        <v>1.2854999999999999</v>
      </c>
      <c r="T128" s="13">
        <v>0.41049999999999998</v>
      </c>
      <c r="U128" s="13">
        <v>0.115</v>
      </c>
      <c r="V128">
        <f>(0.5*($E128-$E127))</f>
        <v>33</v>
      </c>
      <c r="W128">
        <f t="shared" si="43"/>
        <v>502.32599999999996</v>
      </c>
      <c r="X128">
        <f t="shared" si="44"/>
        <v>519.30449999999996</v>
      </c>
      <c r="Y128">
        <f t="shared" si="45"/>
        <v>42.421499999999995</v>
      </c>
      <c r="AB128" s="9"/>
      <c r="AF128"/>
      <c r="AI128" s="9"/>
      <c r="AJ128">
        <v>166</v>
      </c>
      <c r="AL128">
        <f>(0.5*($AJ128-$AJ127))</f>
        <v>33</v>
      </c>
      <c r="AM128">
        <f>($AL128*AS128)</f>
        <v>440.4785</v>
      </c>
      <c r="AN128">
        <f>($AL128*AT128)</f>
        <v>443.53400000000005</v>
      </c>
      <c r="AO128">
        <f>($AL128*AU128)</f>
        <v>40.354500000000002</v>
      </c>
      <c r="AS128" s="73">
        <f>(Q127*($AJ128-$AS$1)+Q128*($AS$1-$AJ127))/($AJ128-$AJ127)</f>
        <v>13.347833333333334</v>
      </c>
      <c r="AT128" s="73">
        <f>(R127*($AJ128-$AS$1)+R128*($AS$1-$AJ127))/($AJ128-$AJ127)</f>
        <v>13.440424242424244</v>
      </c>
      <c r="AU128" s="73">
        <f>(S127*($AJ128-$AS$1)+S128*($AS$1-$AJ127))/($AJ128-$AJ127)</f>
        <v>1.2228636363636365</v>
      </c>
    </row>
    <row r="129" spans="1:47" x14ac:dyDescent="0.2">
      <c r="A129" s="6">
        <v>39296</v>
      </c>
      <c r="B129" s="2" t="s">
        <v>130</v>
      </c>
      <c r="C129" s="4" t="s">
        <v>59</v>
      </c>
      <c r="D129" s="3">
        <v>307325</v>
      </c>
      <c r="E129">
        <v>1</v>
      </c>
      <c r="F129" s="16">
        <v>2.0577865000000002</v>
      </c>
      <c r="G129" s="13">
        <v>0.6304143999999996</v>
      </c>
      <c r="H129" s="16">
        <v>66.559919166666688</v>
      </c>
      <c r="I129" s="18">
        <v>40.482127186666659</v>
      </c>
      <c r="J129" s="18">
        <v>62.564368309523815</v>
      </c>
      <c r="K129" s="18">
        <v>30.113536466666659</v>
      </c>
      <c r="L129" s="23">
        <v>214</v>
      </c>
      <c r="M129" s="72">
        <v>108.64512060827042</v>
      </c>
      <c r="N129" s="60">
        <v>5.8709999999999996</v>
      </c>
      <c r="O129" s="82">
        <v>262.33333333333331</v>
      </c>
      <c r="P129" s="3">
        <v>30.989000000000001</v>
      </c>
      <c r="Q129" s="16">
        <v>0.11</v>
      </c>
      <c r="R129" s="13">
        <v>0.93900000000000006</v>
      </c>
      <c r="S129" s="13">
        <v>0.13450000000000001</v>
      </c>
      <c r="T129" s="13">
        <v>0.442</v>
      </c>
      <c r="U129" s="13">
        <v>0.1105</v>
      </c>
      <c r="V129">
        <f>($E129)+(0.5*($E130-$E129))</f>
        <v>3</v>
      </c>
      <c r="W129">
        <f t="shared" si="43"/>
        <v>0.33</v>
      </c>
      <c r="X129">
        <f t="shared" si="44"/>
        <v>2.8170000000000002</v>
      </c>
      <c r="Y129">
        <f t="shared" si="45"/>
        <v>0.40350000000000003</v>
      </c>
      <c r="Z129" s="9">
        <f>SUM(W129:W138)</f>
        <v>1235.4114999999999</v>
      </c>
      <c r="AA129" s="9">
        <f>SUM(X129:X138)</f>
        <v>1340.402</v>
      </c>
      <c r="AB129" s="9">
        <f>SUM(Y129:Y138)</f>
        <v>149.59875</v>
      </c>
      <c r="AC129">
        <f>($E129)+(0.5*($E130-$E129))</f>
        <v>3</v>
      </c>
      <c r="AD129">
        <f t="shared" ref="AD129:AF135" si="76">($AC129*Q129)</f>
        <v>0.33</v>
      </c>
      <c r="AE129">
        <f t="shared" si="76"/>
        <v>2.8170000000000002</v>
      </c>
      <c r="AF129">
        <f t="shared" si="76"/>
        <v>0.40350000000000003</v>
      </c>
      <c r="AG129" s="9">
        <f>SUM(AD129:AD135)</f>
        <v>49.454999999999998</v>
      </c>
      <c r="AH129" s="9">
        <f>SUM(AE129:AE135)</f>
        <v>89.489750000000015</v>
      </c>
      <c r="AI129" s="9">
        <f>SUM(AF129:AF135)</f>
        <v>27.714750000000002</v>
      </c>
      <c r="AJ129">
        <v>1</v>
      </c>
      <c r="AL129">
        <f>($AJ129)+(0.5*($AJ130-$AJ129))</f>
        <v>3</v>
      </c>
      <c r="AM129">
        <f t="shared" ref="AM129:AM137" si="77">($AL129*Q129)</f>
        <v>0.33</v>
      </c>
      <c r="AN129">
        <f t="shared" ref="AN129:AN137" si="78">($AL129*R129)</f>
        <v>2.8170000000000002</v>
      </c>
      <c r="AO129">
        <f t="shared" ref="AO129:AO137" si="79">($AL129*S129)</f>
        <v>0.40350000000000003</v>
      </c>
      <c r="AP129" s="9">
        <f>SUM(AM129:AM138)</f>
        <v>1188.89975</v>
      </c>
      <c r="AQ129" s="9">
        <f>SUM(AN129:AN138)</f>
        <v>1286.64525</v>
      </c>
      <c r="AR129" s="9">
        <f>SUM(AO129:AO138)</f>
        <v>147.684</v>
      </c>
    </row>
    <row r="130" spans="1:47" x14ac:dyDescent="0.2">
      <c r="D130" s="3">
        <v>307324</v>
      </c>
      <c r="E130">
        <v>5</v>
      </c>
      <c r="F130" s="16">
        <v>1.26941375</v>
      </c>
      <c r="G130" s="13">
        <v>0.32712679999999972</v>
      </c>
      <c r="I130" s="3"/>
      <c r="Q130" s="16">
        <v>0.11</v>
      </c>
      <c r="R130" s="13">
        <v>1.1145</v>
      </c>
      <c r="S130" s="13">
        <v>0.20250000000000001</v>
      </c>
      <c r="T130" s="13">
        <v>0.47</v>
      </c>
      <c r="U130" s="13">
        <v>0.1115</v>
      </c>
      <c r="V130">
        <f>(0.5*($E130-$E129))+(0.5*($E131-$E130))</f>
        <v>4.5</v>
      </c>
      <c r="W130">
        <f t="shared" si="43"/>
        <v>0.495</v>
      </c>
      <c r="X130">
        <f t="shared" si="44"/>
        <v>5.01525</v>
      </c>
      <c r="Y130">
        <f t="shared" si="45"/>
        <v>0.91125000000000012</v>
      </c>
      <c r="AB130" s="9"/>
      <c r="AC130">
        <f>(0.5*($E130-$E129))+(0.5*($E131-$E130))</f>
        <v>4.5</v>
      </c>
      <c r="AD130">
        <f t="shared" si="76"/>
        <v>0.495</v>
      </c>
      <c r="AE130">
        <f t="shared" si="76"/>
        <v>5.01525</v>
      </c>
      <c r="AF130">
        <f t="shared" si="76"/>
        <v>0.91125000000000012</v>
      </c>
      <c r="AI130" s="9"/>
      <c r="AJ130">
        <v>5</v>
      </c>
      <c r="AL130">
        <f>(0.5*($AJ130-$AJ129))+(0.5*($AJ131-$AJ130))</f>
        <v>4.5</v>
      </c>
      <c r="AM130">
        <f t="shared" si="77"/>
        <v>0.495</v>
      </c>
      <c r="AN130">
        <f t="shared" si="78"/>
        <v>5.01525</v>
      </c>
      <c r="AO130">
        <f t="shared" si="79"/>
        <v>0.91125000000000012</v>
      </c>
    </row>
    <row r="131" spans="1:47" x14ac:dyDescent="0.2">
      <c r="D131" s="3">
        <v>307323</v>
      </c>
      <c r="E131">
        <v>10</v>
      </c>
      <c r="F131" s="16">
        <v>0.7349237500000001</v>
      </c>
      <c r="G131" s="13">
        <v>0.43970079999999995</v>
      </c>
      <c r="M131" s="72"/>
      <c r="N131" s="60"/>
      <c r="O131" s="82"/>
      <c r="P131" s="60"/>
      <c r="Q131" s="16">
        <v>0.105</v>
      </c>
      <c r="R131" s="13">
        <v>1.008</v>
      </c>
      <c r="S131" s="13">
        <v>0.26800000000000002</v>
      </c>
      <c r="T131" s="13">
        <v>0.438</v>
      </c>
      <c r="U131" s="13">
        <v>9.0999999999999998E-2</v>
      </c>
      <c r="V131">
        <f t="shared" ref="V131:V137" si="80">(0.5*($E131-$E130))+(0.5*($E132-$E131))</f>
        <v>7.5</v>
      </c>
      <c r="W131">
        <f t="shared" si="43"/>
        <v>0.78749999999999998</v>
      </c>
      <c r="X131">
        <f t="shared" si="44"/>
        <v>7.5600000000000005</v>
      </c>
      <c r="Y131">
        <f t="shared" si="45"/>
        <v>2.0100000000000002</v>
      </c>
      <c r="AB131" s="9"/>
      <c r="AC131">
        <f>(0.5*($E131-$E130))+(0.5*($E132-$E131))</f>
        <v>7.5</v>
      </c>
      <c r="AD131">
        <f t="shared" si="76"/>
        <v>0.78749999999999998</v>
      </c>
      <c r="AE131">
        <f t="shared" si="76"/>
        <v>7.5600000000000005</v>
      </c>
      <c r="AF131">
        <f t="shared" si="76"/>
        <v>2.0100000000000002</v>
      </c>
      <c r="AI131" s="9"/>
      <c r="AJ131">
        <v>10</v>
      </c>
      <c r="AL131">
        <f t="shared" ref="AL131:AL137" si="81">(0.5*($AJ131-$AJ130))+(0.5*($AJ132-$AJ131))</f>
        <v>7.5</v>
      </c>
      <c r="AM131">
        <f t="shared" si="77"/>
        <v>0.78749999999999998</v>
      </c>
      <c r="AN131">
        <f t="shared" si="78"/>
        <v>7.5600000000000005</v>
      </c>
      <c r="AO131">
        <f t="shared" si="79"/>
        <v>2.0100000000000002</v>
      </c>
    </row>
    <row r="132" spans="1:47" x14ac:dyDescent="0.2">
      <c r="D132" s="3">
        <v>307322</v>
      </c>
      <c r="E132">
        <v>20</v>
      </c>
      <c r="F132" s="16">
        <v>1.5396819484126985</v>
      </c>
      <c r="G132" s="13">
        <v>0.95955451555555549</v>
      </c>
      <c r="I132" s="18"/>
      <c r="K132" s="23"/>
      <c r="M132" s="72"/>
      <c r="N132" s="60"/>
      <c r="O132" s="82"/>
      <c r="P132" s="60"/>
      <c r="Q132" s="16">
        <v>0.83250000000000002</v>
      </c>
      <c r="R132" s="13">
        <v>2.38</v>
      </c>
      <c r="S132" s="13">
        <v>0.93400000000000005</v>
      </c>
      <c r="T132" s="13">
        <v>0.99949999999999994</v>
      </c>
      <c r="U132" s="13">
        <v>0.19</v>
      </c>
      <c r="V132">
        <f t="shared" si="80"/>
        <v>10</v>
      </c>
      <c r="W132">
        <f t="shared" si="43"/>
        <v>8.3249999999999993</v>
      </c>
      <c r="X132">
        <f t="shared" si="44"/>
        <v>23.799999999999997</v>
      </c>
      <c r="Y132">
        <f t="shared" si="45"/>
        <v>9.34</v>
      </c>
      <c r="AB132" s="9"/>
      <c r="AC132">
        <f>(0.5*($E132-$E131))+(0.5*($E133-$E132))</f>
        <v>10</v>
      </c>
      <c r="AD132">
        <f t="shared" si="76"/>
        <v>8.3249999999999993</v>
      </c>
      <c r="AE132">
        <f t="shared" si="76"/>
        <v>23.799999999999997</v>
      </c>
      <c r="AF132">
        <f t="shared" si="76"/>
        <v>9.34</v>
      </c>
      <c r="AI132" s="9"/>
      <c r="AJ132">
        <v>20</v>
      </c>
      <c r="AL132">
        <f t="shared" si="81"/>
        <v>10</v>
      </c>
      <c r="AM132">
        <f t="shared" si="77"/>
        <v>8.3249999999999993</v>
      </c>
      <c r="AN132">
        <f t="shared" si="78"/>
        <v>23.799999999999997</v>
      </c>
      <c r="AO132">
        <f t="shared" si="79"/>
        <v>9.34</v>
      </c>
    </row>
    <row r="133" spans="1:47" x14ac:dyDescent="0.2">
      <c r="D133" s="3">
        <v>307321</v>
      </c>
      <c r="E133">
        <v>30</v>
      </c>
      <c r="F133" s="16">
        <v>1.4645755119047623</v>
      </c>
      <c r="G133" s="13">
        <v>0.7526063733333328</v>
      </c>
      <c r="I133" s="18"/>
      <c r="K133" s="23"/>
      <c r="M133" s="72"/>
      <c r="N133" s="60"/>
      <c r="O133" s="82"/>
      <c r="Q133" s="16">
        <v>0.6865</v>
      </c>
      <c r="R133" s="13">
        <v>1.4929999999999999</v>
      </c>
      <c r="S133" s="13">
        <v>0.5495000000000001</v>
      </c>
      <c r="T133" s="13">
        <v>0.59499999999999997</v>
      </c>
      <c r="U133" s="13">
        <v>0.1525</v>
      </c>
      <c r="V133">
        <f t="shared" si="80"/>
        <v>10</v>
      </c>
      <c r="W133">
        <f t="shared" si="43"/>
        <v>6.8650000000000002</v>
      </c>
      <c r="X133">
        <f t="shared" si="44"/>
        <v>14.93</v>
      </c>
      <c r="Y133">
        <f t="shared" si="45"/>
        <v>5.495000000000001</v>
      </c>
      <c r="AB133" s="9"/>
      <c r="AC133">
        <f>(0.5*($E133-$E132))+(0.5*($E134-$E133))</f>
        <v>10</v>
      </c>
      <c r="AD133">
        <f t="shared" si="76"/>
        <v>6.8650000000000002</v>
      </c>
      <c r="AE133">
        <f t="shared" si="76"/>
        <v>14.93</v>
      </c>
      <c r="AF133">
        <f t="shared" si="76"/>
        <v>5.495000000000001</v>
      </c>
      <c r="AI133" s="9"/>
      <c r="AJ133">
        <v>30</v>
      </c>
      <c r="AL133">
        <f t="shared" si="81"/>
        <v>10</v>
      </c>
      <c r="AM133">
        <f t="shared" si="77"/>
        <v>6.8650000000000002</v>
      </c>
      <c r="AN133">
        <f t="shared" si="78"/>
        <v>14.93</v>
      </c>
      <c r="AO133">
        <f t="shared" si="79"/>
        <v>5.495000000000001</v>
      </c>
    </row>
    <row r="134" spans="1:47" x14ac:dyDescent="0.2">
      <c r="D134" s="3">
        <v>307320</v>
      </c>
      <c r="E134">
        <v>40</v>
      </c>
      <c r="F134" s="16">
        <v>1.4270222936507937</v>
      </c>
      <c r="G134" s="13">
        <v>0.55533566222222241</v>
      </c>
      <c r="I134" s="18"/>
      <c r="K134" s="23"/>
      <c r="M134" s="72">
        <v>95.054066444848573</v>
      </c>
      <c r="N134" s="60">
        <v>7.2333333333333334</v>
      </c>
      <c r="O134" s="82">
        <v>323</v>
      </c>
      <c r="P134" s="3">
        <v>32.078000000000003</v>
      </c>
      <c r="Q134" s="16">
        <v>0.69100000000000006</v>
      </c>
      <c r="R134" s="13">
        <v>1.3345</v>
      </c>
      <c r="S134" s="13">
        <v>0.5515000000000001</v>
      </c>
      <c r="T134" s="13">
        <v>0.50749999999999995</v>
      </c>
      <c r="U134" s="13">
        <v>0.18049999999999999</v>
      </c>
      <c r="V134">
        <f t="shared" si="80"/>
        <v>10</v>
      </c>
      <c r="W134">
        <f t="shared" si="43"/>
        <v>6.91</v>
      </c>
      <c r="X134">
        <f t="shared" si="44"/>
        <v>13.345000000000001</v>
      </c>
      <c r="Y134">
        <f t="shared" si="45"/>
        <v>5.5150000000000006</v>
      </c>
      <c r="AB134" s="9"/>
      <c r="AC134">
        <f>(0.5*($E134-$E133))+(0.5*($E135-$E134))</f>
        <v>10</v>
      </c>
      <c r="AD134">
        <f t="shared" si="76"/>
        <v>6.91</v>
      </c>
      <c r="AE134">
        <f t="shared" si="76"/>
        <v>13.345000000000001</v>
      </c>
      <c r="AF134">
        <f t="shared" si="76"/>
        <v>5.5150000000000006</v>
      </c>
      <c r="AI134" s="9"/>
      <c r="AJ134">
        <v>40</v>
      </c>
      <c r="AL134">
        <f t="shared" si="81"/>
        <v>10</v>
      </c>
      <c r="AM134">
        <f t="shared" si="77"/>
        <v>6.91</v>
      </c>
      <c r="AN134">
        <f t="shared" si="78"/>
        <v>13.345000000000001</v>
      </c>
      <c r="AO134">
        <f t="shared" si="79"/>
        <v>5.5150000000000006</v>
      </c>
    </row>
    <row r="135" spans="1:47" x14ac:dyDescent="0.2">
      <c r="D135" s="3">
        <v>307319</v>
      </c>
      <c r="E135">
        <v>50</v>
      </c>
      <c r="F135" s="16">
        <v>0.17078425396825397</v>
      </c>
      <c r="G135" s="13">
        <v>0.15550023111111111</v>
      </c>
      <c r="I135" s="18"/>
      <c r="K135" s="23"/>
      <c r="M135" s="72"/>
      <c r="N135" s="60"/>
      <c r="O135" s="82"/>
      <c r="P135" s="60"/>
      <c r="Q135" s="16">
        <v>5.1485000000000003</v>
      </c>
      <c r="R135" s="13">
        <v>4.4045000000000005</v>
      </c>
      <c r="S135" s="13">
        <v>0.80800000000000005</v>
      </c>
      <c r="T135" s="13">
        <v>1.6575</v>
      </c>
      <c r="U135" s="13">
        <v>0.25</v>
      </c>
      <c r="V135">
        <f t="shared" si="80"/>
        <v>17.5</v>
      </c>
      <c r="W135">
        <f t="shared" si="43"/>
        <v>90.09875000000001</v>
      </c>
      <c r="X135">
        <f t="shared" si="44"/>
        <v>77.078750000000014</v>
      </c>
      <c r="Y135">
        <f t="shared" si="45"/>
        <v>14.14</v>
      </c>
      <c r="AB135" s="9"/>
      <c r="AC135">
        <f>(0.5*($E135-$E134))</f>
        <v>5</v>
      </c>
      <c r="AD135">
        <f t="shared" si="76"/>
        <v>25.7425</v>
      </c>
      <c r="AE135">
        <f t="shared" si="76"/>
        <v>22.022500000000001</v>
      </c>
      <c r="AF135">
        <f t="shared" si="76"/>
        <v>4.04</v>
      </c>
      <c r="AI135" s="9"/>
      <c r="AJ135">
        <v>50</v>
      </c>
      <c r="AL135">
        <f t="shared" si="81"/>
        <v>17.5</v>
      </c>
      <c r="AM135">
        <f t="shared" si="77"/>
        <v>90.09875000000001</v>
      </c>
      <c r="AN135">
        <f t="shared" si="78"/>
        <v>77.078750000000014</v>
      </c>
      <c r="AO135">
        <f t="shared" si="79"/>
        <v>14.14</v>
      </c>
    </row>
    <row r="136" spans="1:47" x14ac:dyDescent="0.2">
      <c r="D136" s="3">
        <v>307318</v>
      </c>
      <c r="E136">
        <v>75</v>
      </c>
      <c r="F136" s="16">
        <v>3.4204920634920651E-2</v>
      </c>
      <c r="G136" s="13">
        <v>0.11475224177777776</v>
      </c>
      <c r="I136" s="18"/>
      <c r="K136" s="23"/>
      <c r="M136" s="72"/>
      <c r="N136" s="60"/>
      <c r="O136" s="82"/>
      <c r="P136" s="60"/>
      <c r="Q136" s="16">
        <v>8.8219999999999992</v>
      </c>
      <c r="R136" s="13">
        <v>8.8195000000000014</v>
      </c>
      <c r="S136" s="13">
        <v>1.0044999999999999</v>
      </c>
      <c r="T136" s="13">
        <v>0.52300000000000002</v>
      </c>
      <c r="U136" s="13">
        <v>0.1535</v>
      </c>
      <c r="V136">
        <f t="shared" si="80"/>
        <v>25</v>
      </c>
      <c r="W136">
        <f t="shared" si="43"/>
        <v>220.54999999999998</v>
      </c>
      <c r="X136">
        <f t="shared" si="44"/>
        <v>220.48750000000004</v>
      </c>
      <c r="Y136">
        <f t="shared" si="45"/>
        <v>25.112499999999997</v>
      </c>
      <c r="AB136" s="9"/>
      <c r="AC136">
        <v>0</v>
      </c>
      <c r="AF136"/>
      <c r="AI136" s="9"/>
      <c r="AJ136">
        <v>75</v>
      </c>
      <c r="AL136">
        <f t="shared" si="81"/>
        <v>25</v>
      </c>
      <c r="AM136">
        <f t="shared" si="77"/>
        <v>220.54999999999998</v>
      </c>
      <c r="AN136">
        <f t="shared" si="78"/>
        <v>220.48750000000004</v>
      </c>
      <c r="AO136">
        <f t="shared" si="79"/>
        <v>25.112499999999997</v>
      </c>
    </row>
    <row r="137" spans="1:47" x14ac:dyDescent="0.2">
      <c r="D137" s="3">
        <v>307317</v>
      </c>
      <c r="E137">
        <v>100</v>
      </c>
      <c r="F137" s="16">
        <v>1.9154755555555562E-2</v>
      </c>
      <c r="G137" s="13">
        <v>0.11429117155555554</v>
      </c>
      <c r="I137" s="18"/>
      <c r="K137" s="23"/>
      <c r="M137" s="72"/>
      <c r="N137" s="60"/>
      <c r="O137" s="82"/>
      <c r="P137" s="60"/>
      <c r="Q137" s="16">
        <v>10.247</v>
      </c>
      <c r="R137" s="13">
        <v>10.968500000000001</v>
      </c>
      <c r="S137" s="13">
        <v>1.0785</v>
      </c>
      <c r="T137" s="13">
        <v>0.56950000000000001</v>
      </c>
      <c r="U137" s="13">
        <v>9.1499999999999998E-2</v>
      </c>
      <c r="V137">
        <f t="shared" si="80"/>
        <v>44</v>
      </c>
      <c r="W137">
        <f t="shared" ref="W137:W168" si="82">($V137*Q137)</f>
        <v>450.86799999999999</v>
      </c>
      <c r="X137">
        <f t="shared" ref="X137:X198" si="83">($V137*R137)</f>
        <v>482.61400000000003</v>
      </c>
      <c r="Y137">
        <f t="shared" ref="Y137:Y198" si="84">($V137*S137)</f>
        <v>47.454000000000001</v>
      </c>
      <c r="AB137" s="9"/>
      <c r="AC137">
        <v>0</v>
      </c>
      <c r="AF137"/>
      <c r="AI137" s="9"/>
      <c r="AJ137">
        <v>100</v>
      </c>
      <c r="AL137">
        <f t="shared" si="81"/>
        <v>44</v>
      </c>
      <c r="AM137">
        <f t="shared" si="77"/>
        <v>450.86799999999999</v>
      </c>
      <c r="AN137">
        <f t="shared" si="78"/>
        <v>482.61400000000003</v>
      </c>
      <c r="AO137">
        <f t="shared" si="79"/>
        <v>47.454000000000001</v>
      </c>
    </row>
    <row r="138" spans="1:47" x14ac:dyDescent="0.2">
      <c r="D138" s="3">
        <v>307316</v>
      </c>
      <c r="E138">
        <v>163</v>
      </c>
      <c r="F138" s="16">
        <v>1.9154755555555555E-2</v>
      </c>
      <c r="G138" s="13">
        <v>9.207843555555556E-2</v>
      </c>
      <c r="I138" s="18"/>
      <c r="K138" s="23"/>
      <c r="M138" s="72">
        <v>59.236060669183836</v>
      </c>
      <c r="N138" s="60">
        <v>4.2716666666666665</v>
      </c>
      <c r="O138" s="82">
        <v>190.66666666666666</v>
      </c>
      <c r="P138" s="3">
        <v>33.752000000000002</v>
      </c>
      <c r="Q138" s="16">
        <v>14.291499999999999</v>
      </c>
      <c r="R138" s="13">
        <v>15.643000000000001</v>
      </c>
      <c r="S138" s="13">
        <v>1.2450000000000001</v>
      </c>
      <c r="T138" s="13">
        <v>0.40600000000000003</v>
      </c>
      <c r="U138" s="13">
        <v>0.11749999999999999</v>
      </c>
      <c r="V138">
        <f>(0.5*($E138-$E137))</f>
        <v>31.5</v>
      </c>
      <c r="W138">
        <f t="shared" si="82"/>
        <v>450.18224999999995</v>
      </c>
      <c r="X138">
        <f t="shared" si="83"/>
        <v>492.75450000000001</v>
      </c>
      <c r="Y138">
        <f t="shared" si="84"/>
        <v>39.217500000000001</v>
      </c>
      <c r="AB138" s="9"/>
      <c r="AC138">
        <v>0</v>
      </c>
      <c r="AF138"/>
      <c r="AI138" s="9"/>
      <c r="AJ138">
        <v>163</v>
      </c>
      <c r="AL138">
        <f>(0.5*($AJ138-$AJ137))</f>
        <v>31.5</v>
      </c>
      <c r="AM138">
        <f>($AL138*AS138)</f>
        <v>403.67049999999995</v>
      </c>
      <c r="AN138">
        <f>($AL138*AT138)</f>
        <v>438.99775</v>
      </c>
      <c r="AO138">
        <f>($AL138*AU138)</f>
        <v>37.302750000000003</v>
      </c>
      <c r="AS138" s="73">
        <f>(Q137*($AJ138-$AS$1)+Q138*($AS$1-$AJ137))/($AJ138-$AJ137)</f>
        <v>12.814936507936507</v>
      </c>
      <c r="AT138" s="73">
        <f>(R137*($AJ138-$AS$1)+R138*($AS$1-$AJ137))/($AJ138-$AJ137)</f>
        <v>13.936436507936508</v>
      </c>
      <c r="AU138" s="73">
        <f>(S137*($AJ138-$AS$1)+S138*($AS$1-$AJ137))/($AJ138-$AJ137)</f>
        <v>1.1842142857142859</v>
      </c>
    </row>
    <row r="139" spans="1:47" x14ac:dyDescent="0.2">
      <c r="A139" s="6">
        <v>39296</v>
      </c>
      <c r="B139" s="2" t="s">
        <v>140</v>
      </c>
      <c r="C139" s="4" t="s">
        <v>62</v>
      </c>
      <c r="D139" s="3">
        <v>313540</v>
      </c>
      <c r="E139">
        <v>1</v>
      </c>
      <c r="F139" s="16">
        <v>1.8775880597014929</v>
      </c>
      <c r="G139" s="13">
        <v>0.42272554029850706</v>
      </c>
      <c r="H139" s="16">
        <v>69.838177500000015</v>
      </c>
      <c r="I139" s="18">
        <v>25.59095954999998</v>
      </c>
      <c r="J139" s="18">
        <v>49.529618731343284</v>
      </c>
      <c r="K139" s="18">
        <v>14.974458568656701</v>
      </c>
      <c r="L139" s="23">
        <v>214</v>
      </c>
      <c r="M139" s="63">
        <v>112.05581443592465</v>
      </c>
      <c r="N139" s="23">
        <v>6.0359999999999996</v>
      </c>
      <c r="O139" s="40">
        <v>269.5</v>
      </c>
      <c r="P139" s="3">
        <v>31.062000000000001</v>
      </c>
      <c r="Q139" s="21"/>
      <c r="R139" s="3"/>
      <c r="S139" s="3"/>
      <c r="T139" s="3"/>
      <c r="U139" s="3"/>
      <c r="V139">
        <f>($E139)+(0.5*($E140-$E139))</f>
        <v>3</v>
      </c>
      <c r="W139">
        <f t="shared" si="82"/>
        <v>0</v>
      </c>
      <c r="X139">
        <f t="shared" si="83"/>
        <v>0</v>
      </c>
      <c r="Y139">
        <f t="shared" si="84"/>
        <v>0</v>
      </c>
      <c r="Z139" s="9">
        <f>SUM(W139:W148)</f>
        <v>0</v>
      </c>
      <c r="AA139" s="9">
        <f>SUM(X139:X148)</f>
        <v>0</v>
      </c>
      <c r="AB139" s="9">
        <f>SUM(Y139:Y148)</f>
        <v>0</v>
      </c>
      <c r="AC139">
        <f>($E139)+(0.5*($E140-$E139))</f>
        <v>3</v>
      </c>
      <c r="AD139">
        <f t="shared" ref="AD139:AF145" si="85">($AC139*Q139)</f>
        <v>0</v>
      </c>
      <c r="AE139">
        <f t="shared" si="85"/>
        <v>0</v>
      </c>
      <c r="AF139">
        <f t="shared" si="85"/>
        <v>0</v>
      </c>
      <c r="AG139" s="9">
        <f>SUM(AD139:AD145)</f>
        <v>0</v>
      </c>
      <c r="AH139" s="9">
        <f>SUM(AE139:AE145)</f>
        <v>0</v>
      </c>
      <c r="AI139" s="9">
        <f>SUM(AF139:AF145)</f>
        <v>0</v>
      </c>
      <c r="AJ139">
        <v>1</v>
      </c>
      <c r="AL139">
        <f>($AJ139)+(0.5*($AJ140-$AJ139))</f>
        <v>3</v>
      </c>
      <c r="AM139">
        <f t="shared" ref="AM139:AM147" si="86">($AL139*Q139)</f>
        <v>0</v>
      </c>
      <c r="AN139">
        <f t="shared" ref="AN139:AN147" si="87">($AL139*R139)</f>
        <v>0</v>
      </c>
      <c r="AO139">
        <f t="shared" ref="AO139:AO147" si="88">($AL139*S139)</f>
        <v>0</v>
      </c>
      <c r="AP139" s="9">
        <f>SUM(AM139:AM148)</f>
        <v>0</v>
      </c>
      <c r="AQ139" s="9">
        <f>SUM(AN139:AN148)</f>
        <v>0</v>
      </c>
      <c r="AR139" s="9">
        <f>SUM(AO139:AO148)</f>
        <v>0</v>
      </c>
    </row>
    <row r="140" spans="1:47" x14ac:dyDescent="0.2">
      <c r="D140" s="3">
        <v>313539</v>
      </c>
      <c r="E140">
        <v>5</v>
      </c>
      <c r="F140" s="16">
        <v>0.60930805970149238</v>
      </c>
      <c r="G140" s="13">
        <v>0.22572094029850731</v>
      </c>
      <c r="I140" s="18"/>
      <c r="J140" s="18"/>
      <c r="K140" s="23"/>
      <c r="N140" s="23"/>
      <c r="O140" s="40"/>
      <c r="Q140" s="21"/>
      <c r="R140" s="3"/>
      <c r="S140" s="3"/>
      <c r="T140" s="3"/>
      <c r="U140" s="3"/>
      <c r="V140">
        <f>(0.5*($E140-$E139))+(0.5*($E141-$E140))</f>
        <v>4.5</v>
      </c>
      <c r="W140">
        <f t="shared" si="82"/>
        <v>0</v>
      </c>
      <c r="X140">
        <f t="shared" si="83"/>
        <v>0</v>
      </c>
      <c r="Y140">
        <f t="shared" si="84"/>
        <v>0</v>
      </c>
      <c r="AB140" s="9"/>
      <c r="AC140">
        <f>(0.5*($E140-$E139))+(0.5*($E141-$E140))</f>
        <v>4.5</v>
      </c>
      <c r="AD140">
        <f t="shared" si="85"/>
        <v>0</v>
      </c>
      <c r="AE140">
        <f t="shared" si="85"/>
        <v>0</v>
      </c>
      <c r="AF140">
        <f t="shared" si="85"/>
        <v>0</v>
      </c>
      <c r="AI140" s="9"/>
      <c r="AJ140">
        <v>5</v>
      </c>
      <c r="AL140">
        <f>(0.5*($AJ140-$AJ139))+(0.5*($AJ141-$AJ140))</f>
        <v>4.5</v>
      </c>
      <c r="AM140">
        <f t="shared" si="86"/>
        <v>0</v>
      </c>
      <c r="AN140">
        <f t="shared" si="87"/>
        <v>0</v>
      </c>
      <c r="AO140">
        <f t="shared" si="88"/>
        <v>0</v>
      </c>
    </row>
    <row r="141" spans="1:47" x14ac:dyDescent="0.2">
      <c r="D141" s="3">
        <v>313538</v>
      </c>
      <c r="E141">
        <v>10</v>
      </c>
      <c r="F141" s="16">
        <v>0.62315597014925372</v>
      </c>
      <c r="G141" s="13">
        <v>0.26754162985074598</v>
      </c>
      <c r="I141" s="18"/>
      <c r="J141" s="18"/>
      <c r="K141" s="23"/>
      <c r="N141" s="23"/>
      <c r="O141" s="40"/>
      <c r="Q141" s="21"/>
      <c r="R141" s="3"/>
      <c r="S141" s="3"/>
      <c r="T141" s="3"/>
      <c r="U141" s="3"/>
      <c r="V141">
        <f t="shared" ref="V141:V147" si="89">(0.5*($E141-$E140))+(0.5*($E142-$E141))</f>
        <v>7.5</v>
      </c>
      <c r="W141">
        <f t="shared" si="82"/>
        <v>0</v>
      </c>
      <c r="X141">
        <f t="shared" si="83"/>
        <v>0</v>
      </c>
      <c r="Y141">
        <f t="shared" si="84"/>
        <v>0</v>
      </c>
      <c r="AB141" s="9"/>
      <c r="AC141">
        <f>(0.5*($E141-$E140))+(0.5*($E142-$E141))</f>
        <v>7.5</v>
      </c>
      <c r="AD141">
        <f t="shared" si="85"/>
        <v>0</v>
      </c>
      <c r="AE141">
        <f t="shared" si="85"/>
        <v>0</v>
      </c>
      <c r="AF141">
        <f t="shared" si="85"/>
        <v>0</v>
      </c>
      <c r="AI141" s="9"/>
      <c r="AJ141">
        <v>10</v>
      </c>
      <c r="AL141">
        <f t="shared" ref="AL141:AL147" si="90">(0.5*($AJ141-$AJ140))+(0.5*($AJ142-$AJ141))</f>
        <v>7.5</v>
      </c>
      <c r="AM141">
        <f t="shared" si="86"/>
        <v>0</v>
      </c>
      <c r="AN141">
        <f t="shared" si="87"/>
        <v>0</v>
      </c>
      <c r="AO141">
        <f t="shared" si="88"/>
        <v>0</v>
      </c>
    </row>
    <row r="142" spans="1:47" x14ac:dyDescent="0.2">
      <c r="D142" s="3">
        <v>313537</v>
      </c>
      <c r="E142">
        <v>20</v>
      </c>
      <c r="F142" s="16">
        <v>2.0564059701492541</v>
      </c>
      <c r="G142" s="13">
        <v>0.53144682985074565</v>
      </c>
      <c r="I142" s="18"/>
      <c r="J142" s="18"/>
      <c r="K142" s="23"/>
      <c r="N142" s="23"/>
      <c r="O142" s="40"/>
      <c r="Q142" s="21"/>
      <c r="R142" s="3"/>
      <c r="S142" s="3"/>
      <c r="T142" s="3"/>
      <c r="U142" s="3"/>
      <c r="V142">
        <f t="shared" si="89"/>
        <v>10</v>
      </c>
      <c r="W142">
        <f t="shared" si="82"/>
        <v>0</v>
      </c>
      <c r="X142">
        <f t="shared" si="83"/>
        <v>0</v>
      </c>
      <c r="Y142">
        <f t="shared" si="84"/>
        <v>0</v>
      </c>
      <c r="AB142" s="9"/>
      <c r="AC142">
        <f>(0.5*($E142-$E141))+(0.5*($E143-$E142))</f>
        <v>10</v>
      </c>
      <c r="AD142">
        <f t="shared" si="85"/>
        <v>0</v>
      </c>
      <c r="AE142">
        <f t="shared" si="85"/>
        <v>0</v>
      </c>
      <c r="AF142">
        <f t="shared" si="85"/>
        <v>0</v>
      </c>
      <c r="AI142" s="9"/>
      <c r="AJ142">
        <v>20</v>
      </c>
      <c r="AL142">
        <f t="shared" si="90"/>
        <v>10</v>
      </c>
      <c r="AM142">
        <f t="shared" si="86"/>
        <v>0</v>
      </c>
      <c r="AN142">
        <f t="shared" si="87"/>
        <v>0</v>
      </c>
      <c r="AO142">
        <f t="shared" si="88"/>
        <v>0</v>
      </c>
    </row>
    <row r="143" spans="1:47" x14ac:dyDescent="0.2">
      <c r="D143" s="3">
        <v>313536</v>
      </c>
      <c r="E143">
        <v>30</v>
      </c>
      <c r="F143" s="16">
        <v>0.53314455223880597</v>
      </c>
      <c r="G143" s="13">
        <v>0.21838154776119381</v>
      </c>
      <c r="I143" s="18"/>
      <c r="J143" s="18"/>
      <c r="K143" s="23"/>
      <c r="N143" s="23"/>
      <c r="O143" s="40"/>
      <c r="Q143" s="21"/>
      <c r="R143" s="3"/>
      <c r="S143" s="3"/>
      <c r="T143" s="3"/>
      <c r="U143" s="3"/>
      <c r="V143">
        <f t="shared" si="89"/>
        <v>10</v>
      </c>
      <c r="W143">
        <f t="shared" si="82"/>
        <v>0</v>
      </c>
      <c r="X143">
        <f t="shared" si="83"/>
        <v>0</v>
      </c>
      <c r="Y143">
        <f t="shared" si="84"/>
        <v>0</v>
      </c>
      <c r="AB143" s="9"/>
      <c r="AC143">
        <f>(0.5*($E143-$E142))+(0.5*($E144-$E143))</f>
        <v>10</v>
      </c>
      <c r="AD143">
        <f t="shared" si="85"/>
        <v>0</v>
      </c>
      <c r="AE143">
        <f t="shared" si="85"/>
        <v>0</v>
      </c>
      <c r="AF143">
        <f t="shared" si="85"/>
        <v>0</v>
      </c>
      <c r="AI143" s="9"/>
      <c r="AJ143">
        <v>30</v>
      </c>
      <c r="AL143">
        <f t="shared" si="90"/>
        <v>10</v>
      </c>
      <c r="AM143">
        <f t="shared" si="86"/>
        <v>0</v>
      </c>
      <c r="AN143">
        <f t="shared" si="87"/>
        <v>0</v>
      </c>
      <c r="AO143">
        <f t="shared" si="88"/>
        <v>0</v>
      </c>
    </row>
    <row r="144" spans="1:47" x14ac:dyDescent="0.2">
      <c r="D144" s="3">
        <v>313535</v>
      </c>
      <c r="E144">
        <v>40</v>
      </c>
      <c r="F144" s="16">
        <v>0.32542589552238799</v>
      </c>
      <c r="G144" s="13">
        <v>0.12920100447761187</v>
      </c>
      <c r="I144" s="18"/>
      <c r="J144" s="18"/>
      <c r="K144" s="23"/>
      <c r="M144" s="63">
        <v>84.477779619942595</v>
      </c>
      <c r="N144" s="23">
        <v>6.4969999999999999</v>
      </c>
      <c r="O144" s="40">
        <v>290</v>
      </c>
      <c r="P144" s="3">
        <v>32.387999999999998</v>
      </c>
      <c r="Q144" s="21"/>
      <c r="R144" s="3"/>
      <c r="S144" s="3"/>
      <c r="T144" s="3"/>
      <c r="U144" s="3"/>
      <c r="V144">
        <f t="shared" si="89"/>
        <v>10</v>
      </c>
      <c r="W144">
        <f t="shared" si="82"/>
        <v>0</v>
      </c>
      <c r="X144">
        <f t="shared" si="83"/>
        <v>0</v>
      </c>
      <c r="Y144">
        <f t="shared" si="84"/>
        <v>0</v>
      </c>
      <c r="AB144" s="9"/>
      <c r="AC144">
        <f>(0.5*($E144-$E143))+(0.5*($E145-$E144))</f>
        <v>10</v>
      </c>
      <c r="AD144">
        <f t="shared" si="85"/>
        <v>0</v>
      </c>
      <c r="AE144">
        <f t="shared" si="85"/>
        <v>0</v>
      </c>
      <c r="AF144">
        <f t="shared" si="85"/>
        <v>0</v>
      </c>
      <c r="AI144" s="9"/>
      <c r="AJ144">
        <v>40</v>
      </c>
      <c r="AL144">
        <f t="shared" si="90"/>
        <v>10</v>
      </c>
      <c r="AM144">
        <f t="shared" si="86"/>
        <v>0</v>
      </c>
      <c r="AN144">
        <f t="shared" si="87"/>
        <v>0</v>
      </c>
      <c r="AO144">
        <f t="shared" si="88"/>
        <v>0</v>
      </c>
    </row>
    <row r="145" spans="1:47" x14ac:dyDescent="0.2">
      <c r="D145" s="3">
        <v>313534</v>
      </c>
      <c r="E145">
        <v>50</v>
      </c>
      <c r="F145" s="16">
        <v>1.466306865671642</v>
      </c>
      <c r="G145" s="13">
        <v>0.37873633432835774</v>
      </c>
      <c r="I145" s="18"/>
      <c r="J145" s="18"/>
      <c r="K145" s="23"/>
      <c r="N145" s="23"/>
      <c r="O145" s="40"/>
      <c r="Q145" s="21"/>
      <c r="R145" s="3"/>
      <c r="S145" s="3"/>
      <c r="T145" s="3"/>
      <c r="U145" s="3"/>
      <c r="V145">
        <f t="shared" si="89"/>
        <v>17.5</v>
      </c>
      <c r="W145">
        <f t="shared" si="82"/>
        <v>0</v>
      </c>
      <c r="X145">
        <f t="shared" si="83"/>
        <v>0</v>
      </c>
      <c r="Y145">
        <f t="shared" si="84"/>
        <v>0</v>
      </c>
      <c r="AB145" s="9"/>
      <c r="AC145">
        <f>(0.5*($E145-$E144))</f>
        <v>5</v>
      </c>
      <c r="AD145">
        <f t="shared" si="85"/>
        <v>0</v>
      </c>
      <c r="AE145">
        <f t="shared" si="85"/>
        <v>0</v>
      </c>
      <c r="AF145">
        <f t="shared" si="85"/>
        <v>0</v>
      </c>
      <c r="AI145" s="9"/>
      <c r="AJ145">
        <v>50</v>
      </c>
      <c r="AL145">
        <f t="shared" si="90"/>
        <v>17.5</v>
      </c>
      <c r="AM145">
        <f t="shared" si="86"/>
        <v>0</v>
      </c>
      <c r="AN145">
        <f t="shared" si="87"/>
        <v>0</v>
      </c>
      <c r="AO145">
        <f t="shared" si="88"/>
        <v>0</v>
      </c>
    </row>
    <row r="146" spans="1:47" x14ac:dyDescent="0.2">
      <c r="D146" s="3">
        <v>313533</v>
      </c>
      <c r="E146">
        <v>75</v>
      </c>
      <c r="F146" s="16">
        <v>3.0595718283582089E-2</v>
      </c>
      <c r="G146" s="13">
        <v>6.8282444216417909E-2</v>
      </c>
      <c r="I146" s="18"/>
      <c r="J146" s="18"/>
      <c r="K146" s="23"/>
      <c r="N146" s="23"/>
      <c r="O146" s="40"/>
      <c r="Q146" s="21"/>
      <c r="R146" s="3"/>
      <c r="S146" s="3"/>
      <c r="T146" s="3"/>
      <c r="U146" s="3"/>
      <c r="V146">
        <f t="shared" si="89"/>
        <v>25</v>
      </c>
      <c r="W146">
        <f t="shared" si="82"/>
        <v>0</v>
      </c>
      <c r="X146">
        <f t="shared" si="83"/>
        <v>0</v>
      </c>
      <c r="Y146">
        <f t="shared" si="84"/>
        <v>0</v>
      </c>
      <c r="AB146" s="9"/>
      <c r="AC146">
        <v>0</v>
      </c>
      <c r="AF146"/>
      <c r="AI146" s="9"/>
      <c r="AJ146">
        <v>75</v>
      </c>
      <c r="AL146">
        <f t="shared" si="90"/>
        <v>25</v>
      </c>
      <c r="AM146">
        <f t="shared" si="86"/>
        <v>0</v>
      </c>
      <c r="AN146">
        <f t="shared" si="87"/>
        <v>0</v>
      </c>
      <c r="AO146">
        <f t="shared" si="88"/>
        <v>0</v>
      </c>
    </row>
    <row r="147" spans="1:47" x14ac:dyDescent="0.2">
      <c r="D147" s="3">
        <v>313532</v>
      </c>
      <c r="E147">
        <v>100</v>
      </c>
      <c r="F147" s="16">
        <v>2.5196473880597016E-2</v>
      </c>
      <c r="G147" s="13">
        <v>8.574000111940297E-2</v>
      </c>
      <c r="I147" s="18"/>
      <c r="J147" s="18"/>
      <c r="K147" s="23"/>
      <c r="N147" s="23"/>
      <c r="O147" s="40"/>
      <c r="Q147" s="21"/>
      <c r="R147" s="3"/>
      <c r="S147" s="3"/>
      <c r="T147" s="3"/>
      <c r="U147" s="3"/>
      <c r="V147">
        <f t="shared" si="89"/>
        <v>37</v>
      </c>
      <c r="W147">
        <f t="shared" si="82"/>
        <v>0</v>
      </c>
      <c r="X147">
        <f t="shared" si="83"/>
        <v>0</v>
      </c>
      <c r="Y147">
        <f t="shared" si="84"/>
        <v>0</v>
      </c>
      <c r="AB147" s="9"/>
      <c r="AC147">
        <v>0</v>
      </c>
      <c r="AF147"/>
      <c r="AI147" s="9"/>
      <c r="AJ147">
        <v>100</v>
      </c>
      <c r="AL147">
        <f t="shared" si="90"/>
        <v>37</v>
      </c>
      <c r="AM147">
        <f t="shared" si="86"/>
        <v>0</v>
      </c>
      <c r="AN147">
        <f t="shared" si="87"/>
        <v>0</v>
      </c>
      <c r="AO147">
        <f t="shared" si="88"/>
        <v>0</v>
      </c>
    </row>
    <row r="148" spans="1:47" x14ac:dyDescent="0.2">
      <c r="D148" s="3">
        <v>313531</v>
      </c>
      <c r="E148">
        <v>149</v>
      </c>
      <c r="F148" s="16">
        <v>1.9797229477611939E-2</v>
      </c>
      <c r="G148" s="13">
        <v>6.9434283022388063E-2</v>
      </c>
      <c r="I148" s="18"/>
      <c r="J148" s="18"/>
      <c r="K148" s="23"/>
      <c r="M148" s="42">
        <v>59.851890072091365</v>
      </c>
      <c r="N148" s="23">
        <v>4.2469999999999999</v>
      </c>
      <c r="O148" s="40">
        <v>189.5</v>
      </c>
      <c r="P148" s="3">
        <v>33.664999999999999</v>
      </c>
      <c r="Q148" s="21"/>
      <c r="R148" s="3"/>
      <c r="S148" s="3"/>
      <c r="T148" s="3"/>
      <c r="U148" s="3"/>
      <c r="V148">
        <f>(0.5*($E148-$E147))</f>
        <v>24.5</v>
      </c>
      <c r="W148">
        <f t="shared" si="82"/>
        <v>0</v>
      </c>
      <c r="X148">
        <f t="shared" si="83"/>
        <v>0</v>
      </c>
      <c r="Y148">
        <f t="shared" si="84"/>
        <v>0</v>
      </c>
      <c r="AB148" s="9"/>
      <c r="AC148">
        <v>0</v>
      </c>
      <c r="AF148"/>
      <c r="AI148" s="9"/>
      <c r="AJ148">
        <v>149</v>
      </c>
      <c r="AL148">
        <f>(0.5*($AJ148-$AJ147))</f>
        <v>24.5</v>
      </c>
      <c r="AM148">
        <f>($AL148*AS148)</f>
        <v>0</v>
      </c>
      <c r="AN148">
        <f>($AL148*AT148)</f>
        <v>0</v>
      </c>
      <c r="AO148">
        <f>($AL148*AU148)</f>
        <v>0</v>
      </c>
      <c r="AS148" s="73">
        <f>(Q147*($AJ148-$AS$1)+Q148*($AS$1-$AJ147))/($AJ148-$AJ147)</f>
        <v>0</v>
      </c>
      <c r="AT148" s="73">
        <f>(R147*($AJ148-$AS$1)+R148*($AS$1-$AJ147))/($AJ148-$AJ147)</f>
        <v>0</v>
      </c>
      <c r="AU148" s="73">
        <f>(S147*($AJ148-$AS$1)+S148*($AS$1-$AJ147))/($AJ148-$AJ147)</f>
        <v>0</v>
      </c>
    </row>
    <row r="149" spans="1:47" x14ac:dyDescent="0.2">
      <c r="A149" s="6">
        <v>39303</v>
      </c>
      <c r="B149" s="2" t="s">
        <v>141</v>
      </c>
      <c r="C149" s="4" t="s">
        <v>62</v>
      </c>
      <c r="D149" s="3">
        <v>314032</v>
      </c>
      <c r="E149">
        <v>1</v>
      </c>
      <c r="F149" s="16">
        <v>0.54785225000000004</v>
      </c>
      <c r="G149" s="13">
        <v>0.29136800000000007</v>
      </c>
      <c r="H149" s="81">
        <v>40.877525121031752</v>
      </c>
      <c r="I149" s="50">
        <v>30.453004408888891</v>
      </c>
      <c r="J149" s="49">
        <v>36.436047565476194</v>
      </c>
      <c r="K149" s="50">
        <v>20.112829653333332</v>
      </c>
      <c r="L149" s="23">
        <v>221</v>
      </c>
      <c r="M149" s="63">
        <v>103.54483009424249</v>
      </c>
      <c r="N149" s="23">
        <v>5.6745000000000001</v>
      </c>
      <c r="O149" s="40">
        <v>253.5</v>
      </c>
      <c r="P149" s="3">
        <v>31.119</v>
      </c>
      <c r="Q149" s="16">
        <v>6.2E-2</v>
      </c>
      <c r="R149" s="13">
        <v>0.54349999999999998</v>
      </c>
      <c r="S149" s="13">
        <v>9.5000000000000001E-2</v>
      </c>
      <c r="T149" s="13">
        <v>0.32</v>
      </c>
      <c r="U149" s="13">
        <v>3.3500000000000002E-2</v>
      </c>
      <c r="V149">
        <f>($E149)+(0.5*($E150-$E149))</f>
        <v>3</v>
      </c>
      <c r="W149">
        <f t="shared" si="82"/>
        <v>0.186</v>
      </c>
      <c r="X149">
        <f t="shared" si="83"/>
        <v>1.6305000000000001</v>
      </c>
      <c r="Y149">
        <f t="shared" si="84"/>
        <v>0.28500000000000003</v>
      </c>
      <c r="Z149" s="9">
        <f>SUM(W149:W158)</f>
        <v>997.24724999999989</v>
      </c>
      <c r="AA149" s="9">
        <f>SUM(X149:X158)</f>
        <v>1062.3710000000001</v>
      </c>
      <c r="AB149" s="9">
        <f>SUM(Y149:Y158)</f>
        <v>118.21474999999998</v>
      </c>
      <c r="AC149">
        <f>($E149)+(0.5*($E150-$E149))</f>
        <v>3</v>
      </c>
      <c r="AD149">
        <f t="shared" ref="AD149:AF155" si="91">($AC149*Q149)</f>
        <v>0.186</v>
      </c>
      <c r="AE149">
        <f t="shared" si="91"/>
        <v>1.6305000000000001</v>
      </c>
      <c r="AF149">
        <f t="shared" si="91"/>
        <v>0.28500000000000003</v>
      </c>
      <c r="AG149" s="9">
        <f>SUM(AD149:AD155)</f>
        <v>83.371000000000009</v>
      </c>
      <c r="AH149" s="9">
        <f>SUM(AE149:AE155)</f>
        <v>115.54875000000001</v>
      </c>
      <c r="AI149" s="9">
        <f>SUM(AF149:AF155)</f>
        <v>22.108499999999999</v>
      </c>
      <c r="AJ149">
        <v>1</v>
      </c>
      <c r="AL149">
        <f>($AJ149)+(0.5*($AJ150-$AJ149))</f>
        <v>3</v>
      </c>
      <c r="AM149">
        <f t="shared" ref="AM149:AM157" si="92">($AL149*Q149)</f>
        <v>0.186</v>
      </c>
      <c r="AN149">
        <f t="shared" ref="AN149:AN157" si="93">($AL149*R149)</f>
        <v>1.6305000000000001</v>
      </c>
      <c r="AO149">
        <f t="shared" ref="AO149:AO157" si="94">($AL149*S149)</f>
        <v>0.28500000000000003</v>
      </c>
      <c r="AP149" s="9">
        <f>SUM(AM149:AM158)</f>
        <v>984.25424999999996</v>
      </c>
      <c r="AQ149" s="9">
        <f>SUM(AN149:AN158)</f>
        <v>1046.652</v>
      </c>
      <c r="AR149" s="9">
        <f>SUM(AO149:AO158)</f>
        <v>117.59374999999999</v>
      </c>
    </row>
    <row r="150" spans="1:47" x14ac:dyDescent="0.2">
      <c r="D150" s="3">
        <v>314031</v>
      </c>
      <c r="E150">
        <v>5</v>
      </c>
      <c r="F150" s="16">
        <v>0.56121449999999995</v>
      </c>
      <c r="G150" s="13">
        <v>0.26143656000000004</v>
      </c>
      <c r="I150" s="23"/>
      <c r="J150" s="18"/>
      <c r="K150" s="18"/>
      <c r="Q150" s="16">
        <v>0.11</v>
      </c>
      <c r="R150" s="13">
        <v>1.1535000000000002</v>
      </c>
      <c r="S150" s="13">
        <v>0.1905</v>
      </c>
      <c r="T150" s="13">
        <v>0.62450000000000006</v>
      </c>
      <c r="U150" s="13">
        <v>6.4000000000000001E-2</v>
      </c>
      <c r="V150">
        <f>(0.5*($E150-$E149))+(0.5*($E151-$E150))</f>
        <v>4.5</v>
      </c>
      <c r="W150">
        <f t="shared" si="82"/>
        <v>0.495</v>
      </c>
      <c r="X150">
        <f t="shared" si="83"/>
        <v>5.1907500000000013</v>
      </c>
      <c r="Y150">
        <f t="shared" si="84"/>
        <v>0.85725000000000007</v>
      </c>
      <c r="AB150" s="9"/>
      <c r="AC150">
        <f>(0.5*($E150-$E149))+(0.5*($E151-$E150))</f>
        <v>4.5</v>
      </c>
      <c r="AD150">
        <f t="shared" si="91"/>
        <v>0.495</v>
      </c>
      <c r="AE150">
        <f t="shared" si="91"/>
        <v>5.1907500000000013</v>
      </c>
      <c r="AF150">
        <f t="shared" si="91"/>
        <v>0.85725000000000007</v>
      </c>
      <c r="AI150" s="9"/>
      <c r="AJ150">
        <v>5</v>
      </c>
      <c r="AL150">
        <f>(0.5*($AJ150-$AJ149))+(0.5*($AJ151-$AJ150))</f>
        <v>4.5</v>
      </c>
      <c r="AM150">
        <f t="shared" si="92"/>
        <v>0.495</v>
      </c>
      <c r="AN150">
        <f t="shared" si="93"/>
        <v>5.1907500000000013</v>
      </c>
      <c r="AO150">
        <f t="shared" si="94"/>
        <v>0.85725000000000007</v>
      </c>
    </row>
    <row r="151" spans="1:47" x14ac:dyDescent="0.2">
      <c r="D151" s="3">
        <v>314030</v>
      </c>
      <c r="E151">
        <v>10</v>
      </c>
      <c r="F151" s="16">
        <v>0.60130125000000001</v>
      </c>
      <c r="G151" s="13">
        <v>0.25507943999999999</v>
      </c>
      <c r="I151" s="18"/>
      <c r="J151" s="18"/>
      <c r="K151" s="23"/>
      <c r="Q151" s="16">
        <v>0.105</v>
      </c>
      <c r="R151" s="13">
        <v>1.181</v>
      </c>
      <c r="S151" s="13">
        <v>0.23649999999999999</v>
      </c>
      <c r="T151" s="13">
        <v>0.40500000000000003</v>
      </c>
      <c r="U151" s="13">
        <v>6.4000000000000001E-2</v>
      </c>
      <c r="V151">
        <f t="shared" ref="V151:V157" si="95">(0.5*($E151-$E150))+(0.5*($E152-$E151))</f>
        <v>7.5</v>
      </c>
      <c r="W151">
        <f t="shared" si="82"/>
        <v>0.78749999999999998</v>
      </c>
      <c r="X151">
        <f t="shared" si="83"/>
        <v>8.8574999999999999</v>
      </c>
      <c r="Y151">
        <f t="shared" si="84"/>
        <v>1.7737499999999999</v>
      </c>
      <c r="AB151" s="9"/>
      <c r="AC151">
        <f>(0.5*($E151-$E150))+(0.5*($E152-$E151))</f>
        <v>7.5</v>
      </c>
      <c r="AD151">
        <f t="shared" si="91"/>
        <v>0.78749999999999998</v>
      </c>
      <c r="AE151">
        <f t="shared" si="91"/>
        <v>8.8574999999999999</v>
      </c>
      <c r="AF151">
        <f t="shared" si="91"/>
        <v>1.7737499999999999</v>
      </c>
      <c r="AI151" s="9"/>
      <c r="AJ151">
        <v>10</v>
      </c>
      <c r="AL151">
        <f t="shared" ref="AL151:AL157" si="96">(0.5*($AJ151-$AJ150))+(0.5*($AJ152-$AJ151))</f>
        <v>7.5</v>
      </c>
      <c r="AM151">
        <f t="shared" si="92"/>
        <v>0.78749999999999998</v>
      </c>
      <c r="AN151">
        <f t="shared" si="93"/>
        <v>8.8574999999999999</v>
      </c>
      <c r="AO151">
        <f t="shared" si="94"/>
        <v>1.7737499999999999</v>
      </c>
    </row>
    <row r="152" spans="1:47" x14ac:dyDescent="0.2">
      <c r="D152" s="3">
        <v>314029</v>
      </c>
      <c r="E152">
        <v>20</v>
      </c>
      <c r="F152" s="16">
        <v>1.1625157500000003</v>
      </c>
      <c r="G152" s="13">
        <v>0.59995319999999985</v>
      </c>
      <c r="K152" s="23"/>
      <c r="Q152" s="16">
        <v>0.1195</v>
      </c>
      <c r="R152" s="13">
        <v>1.208</v>
      </c>
      <c r="S152" s="13">
        <v>0.3105</v>
      </c>
      <c r="T152" s="13">
        <v>0.3135</v>
      </c>
      <c r="U152" s="13">
        <v>6.7500000000000004E-2</v>
      </c>
      <c r="V152">
        <f t="shared" si="95"/>
        <v>10</v>
      </c>
      <c r="W152">
        <f t="shared" si="82"/>
        <v>1.1949999999999998</v>
      </c>
      <c r="X152">
        <f t="shared" si="83"/>
        <v>12.08</v>
      </c>
      <c r="Y152">
        <f t="shared" si="84"/>
        <v>3.105</v>
      </c>
      <c r="AB152" s="9"/>
      <c r="AC152">
        <f>(0.5*($E152-$E151))+(0.5*($E153-$E152))</f>
        <v>10</v>
      </c>
      <c r="AD152">
        <f t="shared" si="91"/>
        <v>1.1949999999999998</v>
      </c>
      <c r="AE152">
        <f t="shared" si="91"/>
        <v>12.08</v>
      </c>
      <c r="AF152">
        <f t="shared" si="91"/>
        <v>3.105</v>
      </c>
      <c r="AI152" s="9"/>
      <c r="AJ152">
        <v>20</v>
      </c>
      <c r="AL152">
        <f t="shared" si="96"/>
        <v>10</v>
      </c>
      <c r="AM152">
        <f t="shared" si="92"/>
        <v>1.1949999999999998</v>
      </c>
      <c r="AN152">
        <f t="shared" si="93"/>
        <v>12.08</v>
      </c>
      <c r="AO152">
        <f t="shared" si="94"/>
        <v>3.105</v>
      </c>
    </row>
    <row r="153" spans="1:47" x14ac:dyDescent="0.2">
      <c r="D153" s="3">
        <v>314028</v>
      </c>
      <c r="E153">
        <v>30</v>
      </c>
      <c r="F153" s="16">
        <v>1.13579125</v>
      </c>
      <c r="G153" s="13">
        <v>0.69319096000000024</v>
      </c>
      <c r="Q153" s="16">
        <v>0.19800000000000001</v>
      </c>
      <c r="R153" s="13">
        <v>1.131</v>
      </c>
      <c r="S153" s="13">
        <v>0.46199999999999997</v>
      </c>
      <c r="T153" s="13">
        <v>0.41949999999999998</v>
      </c>
      <c r="U153" s="13">
        <v>7.6999999999999999E-2</v>
      </c>
      <c r="V153">
        <f t="shared" si="95"/>
        <v>10</v>
      </c>
      <c r="W153">
        <f t="shared" si="82"/>
        <v>1.98</v>
      </c>
      <c r="X153">
        <f t="shared" si="83"/>
        <v>11.31</v>
      </c>
      <c r="Y153">
        <f t="shared" si="84"/>
        <v>4.6199999999999992</v>
      </c>
      <c r="AB153" s="9"/>
      <c r="AC153">
        <f>(0.5*($E153-$E152))+(0.5*($E154-$E153))</f>
        <v>10</v>
      </c>
      <c r="AD153">
        <f t="shared" si="91"/>
        <v>1.98</v>
      </c>
      <c r="AE153">
        <f t="shared" si="91"/>
        <v>11.31</v>
      </c>
      <c r="AF153">
        <f t="shared" si="91"/>
        <v>4.6199999999999992</v>
      </c>
      <c r="AI153" s="9"/>
      <c r="AJ153">
        <v>30</v>
      </c>
      <c r="AL153">
        <f t="shared" si="96"/>
        <v>10</v>
      </c>
      <c r="AM153">
        <f t="shared" si="92"/>
        <v>1.98</v>
      </c>
      <c r="AN153">
        <f t="shared" si="93"/>
        <v>11.31</v>
      </c>
      <c r="AO153">
        <f t="shared" si="94"/>
        <v>4.6199999999999992</v>
      </c>
    </row>
    <row r="154" spans="1:47" x14ac:dyDescent="0.2">
      <c r="D154" s="3">
        <v>314027</v>
      </c>
      <c r="E154">
        <v>40</v>
      </c>
      <c r="F154" s="16">
        <v>0.38814603174603179</v>
      </c>
      <c r="G154" s="13">
        <v>0.25029304888888892</v>
      </c>
      <c r="K154" s="23"/>
      <c r="M154" s="63">
        <v>84.392014923010919</v>
      </c>
      <c r="N154" s="23">
        <v>6.4615</v>
      </c>
      <c r="O154" s="40">
        <v>288.5</v>
      </c>
      <c r="P154" s="3">
        <v>32.253</v>
      </c>
      <c r="Q154" s="16">
        <v>4.42</v>
      </c>
      <c r="R154" s="13">
        <v>4.4420000000000002</v>
      </c>
      <c r="S154" s="13">
        <v>0.72450000000000003</v>
      </c>
      <c r="T154" s="13">
        <v>0.876</v>
      </c>
      <c r="U154" s="13">
        <v>0.26050000000000001</v>
      </c>
      <c r="V154">
        <f t="shared" si="95"/>
        <v>10</v>
      </c>
      <c r="W154">
        <f t="shared" si="82"/>
        <v>44.2</v>
      </c>
      <c r="X154">
        <f t="shared" si="83"/>
        <v>44.42</v>
      </c>
      <c r="Y154">
        <f t="shared" si="84"/>
        <v>7.2450000000000001</v>
      </c>
      <c r="AB154" s="9"/>
      <c r="AC154">
        <f>(0.5*($E154-$E153))+(0.5*($E155-$E154))</f>
        <v>10</v>
      </c>
      <c r="AD154">
        <f t="shared" si="91"/>
        <v>44.2</v>
      </c>
      <c r="AE154">
        <f t="shared" si="91"/>
        <v>44.42</v>
      </c>
      <c r="AF154">
        <f t="shared" si="91"/>
        <v>7.2450000000000001</v>
      </c>
      <c r="AI154" s="9"/>
      <c r="AJ154">
        <v>40</v>
      </c>
      <c r="AL154">
        <f t="shared" si="96"/>
        <v>10</v>
      </c>
      <c r="AM154">
        <f t="shared" si="92"/>
        <v>44.2</v>
      </c>
      <c r="AN154">
        <f t="shared" si="93"/>
        <v>44.42</v>
      </c>
      <c r="AO154">
        <f t="shared" si="94"/>
        <v>7.2450000000000001</v>
      </c>
    </row>
    <row r="155" spans="1:47" x14ac:dyDescent="0.2">
      <c r="D155" s="3">
        <v>314026</v>
      </c>
      <c r="E155">
        <v>50</v>
      </c>
      <c r="F155" s="16">
        <v>0.1785471746031746</v>
      </c>
      <c r="G155" s="13">
        <v>0.14295864888888893</v>
      </c>
      <c r="K155" s="23"/>
      <c r="N155" s="23"/>
      <c r="O155" s="40"/>
      <c r="Q155" s="16">
        <v>6.9055</v>
      </c>
      <c r="R155" s="13">
        <v>6.4119999999999999</v>
      </c>
      <c r="S155" s="13">
        <v>0.84450000000000003</v>
      </c>
      <c r="T155" s="13">
        <v>0.40400000000000003</v>
      </c>
      <c r="U155" s="13">
        <v>0.20400000000000001</v>
      </c>
      <c r="V155">
        <f t="shared" si="95"/>
        <v>17.5</v>
      </c>
      <c r="W155">
        <f t="shared" si="82"/>
        <v>120.84625</v>
      </c>
      <c r="X155">
        <f t="shared" si="83"/>
        <v>112.21</v>
      </c>
      <c r="Y155">
        <f t="shared" si="84"/>
        <v>14.77875</v>
      </c>
      <c r="AB155" s="9"/>
      <c r="AC155">
        <f>(0.5*($E155-$E154))</f>
        <v>5</v>
      </c>
      <c r="AD155">
        <f t="shared" si="91"/>
        <v>34.527500000000003</v>
      </c>
      <c r="AE155">
        <f t="shared" si="91"/>
        <v>32.06</v>
      </c>
      <c r="AF155">
        <f t="shared" si="91"/>
        <v>4.2225000000000001</v>
      </c>
      <c r="AI155" s="9"/>
      <c r="AJ155">
        <v>50</v>
      </c>
      <c r="AL155">
        <f t="shared" si="96"/>
        <v>17.5</v>
      </c>
      <c r="AM155">
        <f t="shared" si="92"/>
        <v>120.84625</v>
      </c>
      <c r="AN155">
        <f t="shared" si="93"/>
        <v>112.21</v>
      </c>
      <c r="AO155">
        <f t="shared" si="94"/>
        <v>14.77875</v>
      </c>
    </row>
    <row r="156" spans="1:47" x14ac:dyDescent="0.2">
      <c r="D156" s="3">
        <v>314025</v>
      </c>
      <c r="E156">
        <v>75</v>
      </c>
      <c r="F156" s="16">
        <v>3.9677707936507933E-2</v>
      </c>
      <c r="G156" s="13">
        <v>0.15375335822222225</v>
      </c>
      <c r="K156" s="23"/>
      <c r="M156"/>
      <c r="N156" s="40"/>
      <c r="O156" s="40"/>
      <c r="Q156" s="16">
        <v>8.0329999999999995</v>
      </c>
      <c r="R156" s="13">
        <v>7.9969999999999999</v>
      </c>
      <c r="S156" s="13">
        <v>0.83</v>
      </c>
      <c r="T156" s="13">
        <v>0.27750000000000002</v>
      </c>
      <c r="U156" s="13">
        <v>9.5000000000000001E-2</v>
      </c>
      <c r="V156">
        <f t="shared" si="95"/>
        <v>25</v>
      </c>
      <c r="W156">
        <f t="shared" si="82"/>
        <v>200.82499999999999</v>
      </c>
      <c r="X156">
        <f t="shared" si="83"/>
        <v>199.92500000000001</v>
      </c>
      <c r="Y156">
        <f t="shared" si="84"/>
        <v>20.75</v>
      </c>
      <c r="AB156" s="9"/>
      <c r="AC156">
        <v>0</v>
      </c>
      <c r="AF156"/>
      <c r="AI156" s="9"/>
      <c r="AJ156">
        <v>75</v>
      </c>
      <c r="AL156">
        <f t="shared" si="96"/>
        <v>25</v>
      </c>
      <c r="AM156">
        <f t="shared" si="92"/>
        <v>200.82499999999999</v>
      </c>
      <c r="AN156">
        <f t="shared" si="93"/>
        <v>199.92500000000001</v>
      </c>
      <c r="AO156">
        <f t="shared" si="94"/>
        <v>20.75</v>
      </c>
    </row>
    <row r="157" spans="1:47" x14ac:dyDescent="0.2">
      <c r="D157" s="3">
        <v>314024</v>
      </c>
      <c r="E157">
        <v>100</v>
      </c>
      <c r="F157" s="16">
        <v>2.7363936507936511E-2</v>
      </c>
      <c r="G157" s="13">
        <v>0.10444596622222223</v>
      </c>
      <c r="K157" s="23"/>
      <c r="M157"/>
      <c r="N157" s="40"/>
      <c r="O157" s="40"/>
      <c r="Q157" s="16">
        <v>8.5629999999999988</v>
      </c>
      <c r="R157" s="13">
        <v>8.7405000000000008</v>
      </c>
      <c r="S157" s="13">
        <v>1.026</v>
      </c>
      <c r="T157" s="13">
        <v>0.17449999999999999</v>
      </c>
      <c r="U157" s="13">
        <v>8.3499999999999991E-2</v>
      </c>
      <c r="V157">
        <f t="shared" si="95"/>
        <v>34.5</v>
      </c>
      <c r="W157">
        <f t="shared" si="82"/>
        <v>295.42349999999993</v>
      </c>
      <c r="X157">
        <f t="shared" si="83"/>
        <v>301.54725000000002</v>
      </c>
      <c r="Y157">
        <f t="shared" si="84"/>
        <v>35.396999999999998</v>
      </c>
      <c r="AB157" s="9"/>
      <c r="AC157">
        <v>0</v>
      </c>
      <c r="AF157"/>
      <c r="AI157" s="9"/>
      <c r="AJ157">
        <v>100</v>
      </c>
      <c r="AL157">
        <f t="shared" si="96"/>
        <v>34.5</v>
      </c>
      <c r="AM157">
        <f t="shared" si="92"/>
        <v>295.42349999999993</v>
      </c>
      <c r="AN157">
        <f t="shared" si="93"/>
        <v>301.54725000000002</v>
      </c>
      <c r="AO157">
        <f t="shared" si="94"/>
        <v>35.396999999999998</v>
      </c>
    </row>
    <row r="158" spans="1:47" x14ac:dyDescent="0.2">
      <c r="D158" s="3">
        <v>314023</v>
      </c>
      <c r="E158">
        <v>144</v>
      </c>
      <c r="F158" s="16">
        <v>1.6418361904761911E-2</v>
      </c>
      <c r="G158" s="13">
        <v>6.5743189333333313E-2</v>
      </c>
      <c r="I158" s="18"/>
      <c r="K158" s="23"/>
      <c r="M158" s="41">
        <v>55.50078290455766</v>
      </c>
      <c r="N158" s="23">
        <v>3.827</v>
      </c>
      <c r="O158" s="40">
        <v>171</v>
      </c>
      <c r="P158" s="3">
        <v>33.997999999999998</v>
      </c>
      <c r="Q158" s="16">
        <v>15.0595</v>
      </c>
      <c r="R158" s="13">
        <v>16.600000000000001</v>
      </c>
      <c r="S158" s="13">
        <v>1.3365</v>
      </c>
      <c r="T158" s="13">
        <v>0.47149999999999997</v>
      </c>
      <c r="U158" s="13">
        <v>0.1195</v>
      </c>
      <c r="V158">
        <f>(0.5*($E158-$E157))</f>
        <v>22</v>
      </c>
      <c r="W158">
        <f t="shared" si="82"/>
        <v>331.30899999999997</v>
      </c>
      <c r="X158">
        <f t="shared" si="83"/>
        <v>365.20000000000005</v>
      </c>
      <c r="Y158">
        <f t="shared" si="84"/>
        <v>29.402999999999999</v>
      </c>
      <c r="AB158" s="9"/>
      <c r="AC158">
        <v>0</v>
      </c>
      <c r="AF158"/>
      <c r="AI158" s="9"/>
      <c r="AJ158">
        <v>144</v>
      </c>
      <c r="AL158">
        <f>(0.5*($AJ158-$AJ157))</f>
        <v>22</v>
      </c>
      <c r="AM158">
        <f>($AL158*AS158)</f>
        <v>318.31599999999997</v>
      </c>
      <c r="AN158">
        <f>($AL158*AT158)</f>
        <v>349.48099999999999</v>
      </c>
      <c r="AO158">
        <f>($AL158*AU158)</f>
        <v>28.782</v>
      </c>
      <c r="AS158" s="73">
        <f>(Q157*($AJ158-$AS$1)+Q158*($AS$1-$AJ157))/($AJ158-$AJ157)</f>
        <v>14.46890909090909</v>
      </c>
      <c r="AT158" s="73">
        <f>(R157*($AJ158-$AS$1)+R158*($AS$1-$AJ157))/($AJ158-$AJ157)</f>
        <v>15.8855</v>
      </c>
      <c r="AU158" s="73">
        <f>(S157*($AJ158-$AS$1)+S158*($AS$1-$AJ157))/($AJ158-$AJ157)</f>
        <v>1.3082727272727273</v>
      </c>
    </row>
    <row r="159" spans="1:47" x14ac:dyDescent="0.2">
      <c r="A159" s="6">
        <v>39323</v>
      </c>
      <c r="B159" s="2" t="s">
        <v>142</v>
      </c>
      <c r="C159" s="4" t="s">
        <v>56</v>
      </c>
      <c r="D159" s="71">
        <v>306530</v>
      </c>
      <c r="E159">
        <v>1</v>
      </c>
      <c r="F159" s="16">
        <v>0.68547156716417912</v>
      </c>
      <c r="G159" s="13">
        <v>0.22378223283582072</v>
      </c>
      <c r="H159" s="16">
        <v>21.911032897388061</v>
      </c>
      <c r="I159" s="23">
        <v>24.133196535111932</v>
      </c>
      <c r="J159" s="18">
        <v>19.853645960820895</v>
      </c>
      <c r="K159" s="18">
        <v>17.928362589179098</v>
      </c>
      <c r="L159" s="23">
        <v>241</v>
      </c>
      <c r="M159" s="41">
        <v>106.84963414911174</v>
      </c>
      <c r="N159" s="23">
        <v>6.0049999999999999</v>
      </c>
      <c r="O159" s="40">
        <v>268</v>
      </c>
      <c r="P159" s="3">
        <v>30.637</v>
      </c>
      <c r="Q159" s="16">
        <v>0.14499999999999999</v>
      </c>
      <c r="R159" s="13">
        <v>0.66249999999999998</v>
      </c>
      <c r="S159" s="13">
        <v>0.16299999999999998</v>
      </c>
      <c r="T159" s="13">
        <v>0.45399999999999996</v>
      </c>
      <c r="U159" s="13">
        <v>6.2E-2</v>
      </c>
      <c r="V159">
        <f>($E159)+(0.5*($E160-$E159))</f>
        <v>3</v>
      </c>
      <c r="W159">
        <f t="shared" si="82"/>
        <v>0.43499999999999994</v>
      </c>
      <c r="X159">
        <f t="shared" si="83"/>
        <v>1.9874999999999998</v>
      </c>
      <c r="Y159">
        <f t="shared" si="84"/>
        <v>0.48899999999999993</v>
      </c>
      <c r="Z159" s="9">
        <f>SUM(W159:W168)</f>
        <v>994.03925000000004</v>
      </c>
      <c r="AA159" s="9">
        <f>SUM(X159:X168)</f>
        <v>1065.2507499999999</v>
      </c>
      <c r="AB159" s="9">
        <f>SUM(Y159:Y168)</f>
        <v>118.16699999999999</v>
      </c>
      <c r="AC159">
        <f>($E159)+(0.5*($E160-$E159))</f>
        <v>3</v>
      </c>
      <c r="AD159">
        <f t="shared" ref="AD159:AD165" si="97">($AC159*Q159)</f>
        <v>0.43499999999999994</v>
      </c>
      <c r="AE159">
        <f t="shared" ref="AE159:AF165" si="98">($AC159*R159)</f>
        <v>1.9874999999999998</v>
      </c>
      <c r="AF159">
        <f t="shared" si="98"/>
        <v>0.48899999999999993</v>
      </c>
      <c r="AG159" s="9">
        <f>SUM(AD159:AD165)</f>
        <v>90.87299999999999</v>
      </c>
      <c r="AH159" s="9">
        <f>SUM(AE159:AE165)</f>
        <v>138.74574999999999</v>
      </c>
      <c r="AI159" s="9">
        <f>SUM(AF159:AF165)</f>
        <v>24.775749999999999</v>
      </c>
      <c r="AJ159">
        <v>1</v>
      </c>
      <c r="AK159" s="47"/>
      <c r="AL159">
        <f>($AJ159)+(0.5*($AJ160-$AJ159))</f>
        <v>3</v>
      </c>
      <c r="AM159">
        <f t="shared" ref="AM159:AM167" si="99">($AL159*Q159)</f>
        <v>0.43499999999999994</v>
      </c>
      <c r="AN159">
        <f t="shared" ref="AN159:AN167" si="100">($AL159*R159)</f>
        <v>1.9874999999999998</v>
      </c>
      <c r="AO159">
        <f t="shared" ref="AO159:AO167" si="101">($AL159*S159)</f>
        <v>0.48899999999999993</v>
      </c>
      <c r="AP159" s="9">
        <f>SUM(AM159:AM168)</f>
        <v>994.03925000000004</v>
      </c>
      <c r="AQ159" s="9">
        <f>SUM(AN159:AN168)</f>
        <v>1065.2507499999999</v>
      </c>
      <c r="AR159" s="9">
        <f>SUM(AO159:AO168)</f>
        <v>118.16699999999999</v>
      </c>
    </row>
    <row r="160" spans="1:47" x14ac:dyDescent="0.2">
      <c r="D160" s="53">
        <v>306529</v>
      </c>
      <c r="E160">
        <v>5</v>
      </c>
      <c r="F160" s="16">
        <v>0.59546014925373136</v>
      </c>
      <c r="G160" s="13">
        <v>0.25812505074626846</v>
      </c>
      <c r="I160" s="23"/>
      <c r="J160" s="18"/>
      <c r="K160" s="18"/>
      <c r="M160" s="41"/>
      <c r="N160" s="23"/>
      <c r="O160" s="40"/>
      <c r="Q160" s="16">
        <v>0.1065</v>
      </c>
      <c r="R160" s="13">
        <v>0.94350000000000001</v>
      </c>
      <c r="S160" s="13">
        <v>0.1865</v>
      </c>
      <c r="T160" s="13">
        <v>0.52899999999999991</v>
      </c>
      <c r="U160" s="13">
        <v>6.0999999999999999E-2</v>
      </c>
      <c r="V160">
        <f>(0.5*($E160-$E159))+(0.5*($E161-$E160))</f>
        <v>4.5</v>
      </c>
      <c r="W160">
        <f t="shared" si="82"/>
        <v>0.47925000000000001</v>
      </c>
      <c r="X160">
        <f t="shared" si="83"/>
        <v>4.2457500000000001</v>
      </c>
      <c r="Y160">
        <f t="shared" si="84"/>
        <v>0.83925000000000005</v>
      </c>
      <c r="AB160" s="9"/>
      <c r="AC160">
        <f>(0.5*($E160-$E159))+(0.5*($E161-$E160))</f>
        <v>4.5</v>
      </c>
      <c r="AD160">
        <f t="shared" si="97"/>
        <v>0.47925000000000001</v>
      </c>
      <c r="AE160">
        <f t="shared" si="98"/>
        <v>4.2457500000000001</v>
      </c>
      <c r="AF160">
        <f t="shared" si="98"/>
        <v>0.83925000000000005</v>
      </c>
      <c r="AI160" s="9"/>
      <c r="AJ160">
        <v>5</v>
      </c>
      <c r="AL160">
        <f>(0.5*($AJ160-$AJ159))+(0.5*($AJ161-$AJ160))</f>
        <v>4.5</v>
      </c>
      <c r="AM160">
        <f t="shared" si="99"/>
        <v>0.47925000000000001</v>
      </c>
      <c r="AN160">
        <f t="shared" si="100"/>
        <v>4.2457500000000001</v>
      </c>
      <c r="AO160">
        <f t="shared" si="101"/>
        <v>0.83925000000000005</v>
      </c>
    </row>
    <row r="161" spans="1:47" x14ac:dyDescent="0.2">
      <c r="D161" s="71">
        <v>306528</v>
      </c>
      <c r="E161">
        <v>10</v>
      </c>
      <c r="F161" s="16">
        <v>0.31157798507462686</v>
      </c>
      <c r="G161" s="13">
        <v>0.18943941492537308</v>
      </c>
      <c r="J161" s="18"/>
      <c r="K161" s="23"/>
      <c r="M161" s="40"/>
      <c r="N161" s="23"/>
      <c r="O161" s="40"/>
      <c r="P161" s="40"/>
      <c r="Q161" s="16">
        <v>9.6500000000000002E-2</v>
      </c>
      <c r="R161" s="13">
        <v>1.008</v>
      </c>
      <c r="S161" s="13">
        <v>0.23</v>
      </c>
      <c r="T161" s="13">
        <v>0.193</v>
      </c>
      <c r="U161" s="13">
        <v>5.8499999999999996E-2</v>
      </c>
      <c r="V161">
        <f t="shared" ref="V161:V167" si="102">(0.5*($E161-$E160))+(0.5*($E162-$E161))</f>
        <v>7.5</v>
      </c>
      <c r="W161">
        <f t="shared" si="82"/>
        <v>0.72375</v>
      </c>
      <c r="X161">
        <f t="shared" si="83"/>
        <v>7.5600000000000005</v>
      </c>
      <c r="Y161">
        <f t="shared" si="84"/>
        <v>1.7250000000000001</v>
      </c>
      <c r="AB161" s="9"/>
      <c r="AC161">
        <f>(0.5*($E161-$E160))+(0.5*($E162-$E161))</f>
        <v>7.5</v>
      </c>
      <c r="AD161">
        <f t="shared" si="97"/>
        <v>0.72375</v>
      </c>
      <c r="AE161">
        <f t="shared" si="98"/>
        <v>7.5600000000000005</v>
      </c>
      <c r="AF161">
        <f t="shared" si="98"/>
        <v>1.7250000000000001</v>
      </c>
      <c r="AI161" s="9"/>
      <c r="AJ161">
        <v>10</v>
      </c>
      <c r="AK161" s="47"/>
      <c r="AL161">
        <f t="shared" ref="AL161:AL167" si="103">(0.5*($AJ161-$AJ160))+(0.5*($AJ162-$AJ161))</f>
        <v>7.5</v>
      </c>
      <c r="AM161">
        <f t="shared" si="99"/>
        <v>0.72375</v>
      </c>
      <c r="AN161">
        <f t="shared" si="100"/>
        <v>7.5600000000000005</v>
      </c>
      <c r="AO161">
        <f t="shared" si="101"/>
        <v>1.7250000000000001</v>
      </c>
    </row>
    <row r="162" spans="1:47" x14ac:dyDescent="0.2">
      <c r="D162" s="53">
        <v>306527</v>
      </c>
      <c r="E162">
        <v>20</v>
      </c>
      <c r="F162" s="16">
        <v>0.40851335820895518</v>
      </c>
      <c r="G162" s="13">
        <v>0.45434994179104471</v>
      </c>
      <c r="J162" s="18"/>
      <c r="K162" s="23"/>
      <c r="M162" s="41"/>
      <c r="N162" s="23"/>
      <c r="O162" s="40"/>
      <c r="P162" s="48"/>
      <c r="Q162" s="16">
        <v>0.111</v>
      </c>
      <c r="R162" s="13">
        <v>1.7295</v>
      </c>
      <c r="S162" s="13">
        <v>0.4395</v>
      </c>
      <c r="T162" s="13">
        <v>0.42699999999999999</v>
      </c>
      <c r="U162" s="13">
        <v>6.7500000000000004E-2</v>
      </c>
      <c r="V162">
        <f t="shared" si="102"/>
        <v>10</v>
      </c>
      <c r="W162">
        <f t="shared" si="82"/>
        <v>1.1100000000000001</v>
      </c>
      <c r="X162">
        <f t="shared" si="83"/>
        <v>17.295000000000002</v>
      </c>
      <c r="Y162">
        <f t="shared" si="84"/>
        <v>4.3949999999999996</v>
      </c>
      <c r="AB162" s="9"/>
      <c r="AC162">
        <f>(0.5*($E162-$E161))+(0.5*($E163-$E162))</f>
        <v>10</v>
      </c>
      <c r="AD162">
        <f t="shared" si="97"/>
        <v>1.1100000000000001</v>
      </c>
      <c r="AE162">
        <f t="shared" si="98"/>
        <v>17.295000000000002</v>
      </c>
      <c r="AF162">
        <f t="shared" si="98"/>
        <v>4.3949999999999996</v>
      </c>
      <c r="AI162" s="9"/>
      <c r="AJ162">
        <v>20</v>
      </c>
      <c r="AK162" s="47"/>
      <c r="AL162">
        <f t="shared" si="103"/>
        <v>10</v>
      </c>
      <c r="AM162">
        <f t="shared" si="99"/>
        <v>1.1100000000000001</v>
      </c>
      <c r="AN162">
        <f t="shared" si="100"/>
        <v>17.295000000000002</v>
      </c>
      <c r="AO162">
        <f t="shared" si="101"/>
        <v>4.3949999999999996</v>
      </c>
    </row>
    <row r="163" spans="1:47" x14ac:dyDescent="0.2">
      <c r="D163" s="71">
        <v>306526</v>
      </c>
      <c r="E163">
        <v>30</v>
      </c>
      <c r="F163" s="16">
        <v>0.6093080597014926</v>
      </c>
      <c r="G163" s="13">
        <v>0.61540114029850723</v>
      </c>
      <c r="I163" s="18"/>
      <c r="J163" s="18"/>
      <c r="K163" s="23"/>
      <c r="M163" s="40"/>
      <c r="N163" s="23"/>
      <c r="O163" s="40"/>
      <c r="Q163" s="16">
        <v>2.1949999999999998</v>
      </c>
      <c r="R163" s="13">
        <v>3.3325</v>
      </c>
      <c r="S163" s="13">
        <v>0.57099999999999995</v>
      </c>
      <c r="T163" s="13">
        <v>0.70250000000000001</v>
      </c>
      <c r="U163" s="13">
        <v>0.21299999999999999</v>
      </c>
      <c r="V163">
        <f t="shared" si="102"/>
        <v>10</v>
      </c>
      <c r="W163">
        <f t="shared" si="82"/>
        <v>21.95</v>
      </c>
      <c r="X163">
        <f t="shared" si="83"/>
        <v>33.325000000000003</v>
      </c>
      <c r="Y163">
        <f t="shared" si="84"/>
        <v>5.7099999999999991</v>
      </c>
      <c r="AB163" s="9"/>
      <c r="AC163">
        <f>(0.5*($E163-$E162))+(0.5*($E164-$E163))</f>
        <v>10</v>
      </c>
      <c r="AD163">
        <f t="shared" si="97"/>
        <v>21.95</v>
      </c>
      <c r="AE163">
        <f t="shared" si="98"/>
        <v>33.325000000000003</v>
      </c>
      <c r="AF163">
        <f t="shared" si="98"/>
        <v>5.7099999999999991</v>
      </c>
      <c r="AI163" s="9"/>
      <c r="AJ163">
        <v>30</v>
      </c>
      <c r="AK163" s="47"/>
      <c r="AL163">
        <f t="shared" si="103"/>
        <v>10</v>
      </c>
      <c r="AM163">
        <f t="shared" si="99"/>
        <v>21.95</v>
      </c>
      <c r="AN163">
        <f t="shared" si="100"/>
        <v>33.325000000000003</v>
      </c>
      <c r="AO163">
        <f t="shared" si="101"/>
        <v>5.7099999999999991</v>
      </c>
    </row>
    <row r="164" spans="1:47" x14ac:dyDescent="0.2">
      <c r="D164" s="53">
        <v>306525</v>
      </c>
      <c r="E164">
        <v>40</v>
      </c>
      <c r="F164" s="16">
        <v>0.22156656716417913</v>
      </c>
      <c r="G164" s="13">
        <v>0.33511943283582091</v>
      </c>
      <c r="I164" s="18"/>
      <c r="J164" s="18"/>
      <c r="K164" s="23"/>
      <c r="M164" s="41">
        <v>90.706022335151374</v>
      </c>
      <c r="N164" s="23">
        <v>6.8540000000000001</v>
      </c>
      <c r="O164" s="40">
        <v>306.5</v>
      </c>
      <c r="P164" s="3">
        <v>32.365000000000002</v>
      </c>
      <c r="Q164" s="16">
        <v>3.3815</v>
      </c>
      <c r="R164" s="13">
        <v>4.0549999999999997</v>
      </c>
      <c r="S164" s="13">
        <v>0.69850000000000001</v>
      </c>
      <c r="T164" s="13">
        <v>1.335</v>
      </c>
      <c r="U164" s="13">
        <v>0.3075</v>
      </c>
      <c r="V164">
        <f t="shared" si="102"/>
        <v>10</v>
      </c>
      <c r="W164">
        <f t="shared" si="82"/>
        <v>33.814999999999998</v>
      </c>
      <c r="X164">
        <f t="shared" si="83"/>
        <v>40.549999999999997</v>
      </c>
      <c r="Y164">
        <f t="shared" si="84"/>
        <v>6.9850000000000003</v>
      </c>
      <c r="AB164" s="9"/>
      <c r="AC164">
        <f>(0.5*($E164-$E163))+(0.5*($E165-$E164))</f>
        <v>10</v>
      </c>
      <c r="AD164">
        <f t="shared" si="97"/>
        <v>33.814999999999998</v>
      </c>
      <c r="AE164">
        <f t="shared" si="98"/>
        <v>40.549999999999997</v>
      </c>
      <c r="AF164">
        <f t="shared" si="98"/>
        <v>6.9850000000000003</v>
      </c>
      <c r="AI164" s="9"/>
      <c r="AJ164">
        <v>40</v>
      </c>
      <c r="AK164" s="47"/>
      <c r="AL164">
        <f t="shared" si="103"/>
        <v>10</v>
      </c>
      <c r="AM164">
        <f t="shared" si="99"/>
        <v>33.814999999999998</v>
      </c>
      <c r="AN164">
        <f t="shared" si="100"/>
        <v>40.549999999999997</v>
      </c>
      <c r="AO164">
        <f t="shared" si="101"/>
        <v>6.9850000000000003</v>
      </c>
    </row>
    <row r="165" spans="1:47" x14ac:dyDescent="0.2">
      <c r="D165" s="71">
        <v>306524</v>
      </c>
      <c r="E165">
        <v>50</v>
      </c>
      <c r="F165" s="16">
        <v>7.7389169776119413E-2</v>
      </c>
      <c r="G165" s="13">
        <v>0.12519048022388057</v>
      </c>
      <c r="I165" s="18"/>
      <c r="J165" s="18"/>
      <c r="K165" s="23"/>
      <c r="M165" s="49"/>
      <c r="N165" s="83"/>
      <c r="O165" s="40"/>
      <c r="Q165" s="16">
        <v>6.4719999999999995</v>
      </c>
      <c r="R165" s="13">
        <v>6.7565</v>
      </c>
      <c r="S165" s="13">
        <v>0.92649999999999999</v>
      </c>
      <c r="T165" s="13">
        <v>0.81800000000000006</v>
      </c>
      <c r="U165" s="13">
        <v>0.1125</v>
      </c>
      <c r="V165">
        <f t="shared" si="102"/>
        <v>17.5</v>
      </c>
      <c r="W165">
        <f t="shared" si="82"/>
        <v>113.25999999999999</v>
      </c>
      <c r="X165">
        <f t="shared" si="83"/>
        <v>118.23875</v>
      </c>
      <c r="Y165">
        <f t="shared" si="84"/>
        <v>16.213750000000001</v>
      </c>
      <c r="AB165" s="9"/>
      <c r="AC165">
        <f>(0.5*($E165-$E164))</f>
        <v>5</v>
      </c>
      <c r="AD165">
        <f t="shared" si="97"/>
        <v>32.36</v>
      </c>
      <c r="AE165">
        <f t="shared" si="98"/>
        <v>33.782499999999999</v>
      </c>
      <c r="AF165">
        <f t="shared" si="98"/>
        <v>4.6325000000000003</v>
      </c>
      <c r="AI165" s="9"/>
      <c r="AJ165">
        <v>50</v>
      </c>
      <c r="AK165" s="47"/>
      <c r="AL165">
        <f t="shared" si="103"/>
        <v>17.5</v>
      </c>
      <c r="AM165">
        <f t="shared" si="99"/>
        <v>113.25999999999999</v>
      </c>
      <c r="AN165">
        <f t="shared" si="100"/>
        <v>118.23875</v>
      </c>
      <c r="AO165">
        <f t="shared" si="101"/>
        <v>16.213750000000001</v>
      </c>
    </row>
    <row r="166" spans="1:47" x14ac:dyDescent="0.2">
      <c r="D166" s="53">
        <v>306523</v>
      </c>
      <c r="E166">
        <v>75</v>
      </c>
      <c r="F166" s="16">
        <v>1.0954998134328355E-2</v>
      </c>
      <c r="G166" s="13">
        <v>5.4614317365671634E-2</v>
      </c>
      <c r="I166" s="18"/>
      <c r="J166" s="18"/>
      <c r="K166" s="23"/>
      <c r="M166" s="49"/>
      <c r="N166" s="83"/>
      <c r="O166" s="40"/>
      <c r="Q166" s="16">
        <v>8.9580000000000002</v>
      </c>
      <c r="R166" s="13">
        <v>9.9770000000000003</v>
      </c>
      <c r="S166" s="13">
        <v>0.93399999999999994</v>
      </c>
      <c r="T166" s="13">
        <v>0.373</v>
      </c>
      <c r="U166" s="13">
        <v>6.7000000000000004E-2</v>
      </c>
      <c r="V166">
        <f t="shared" si="102"/>
        <v>25</v>
      </c>
      <c r="W166">
        <f t="shared" si="82"/>
        <v>223.95000000000002</v>
      </c>
      <c r="X166">
        <f t="shared" si="83"/>
        <v>249.42500000000001</v>
      </c>
      <c r="Y166">
        <f t="shared" si="84"/>
        <v>23.349999999999998</v>
      </c>
      <c r="AB166" s="9"/>
      <c r="AC166">
        <v>0</v>
      </c>
      <c r="AF166"/>
      <c r="AI166" s="9"/>
      <c r="AJ166">
        <v>75</v>
      </c>
      <c r="AK166" s="47"/>
      <c r="AL166">
        <f t="shared" si="103"/>
        <v>25</v>
      </c>
      <c r="AM166">
        <f t="shared" si="99"/>
        <v>223.95000000000002</v>
      </c>
      <c r="AN166">
        <f t="shared" si="100"/>
        <v>249.42500000000001</v>
      </c>
      <c r="AO166">
        <f t="shared" si="101"/>
        <v>23.349999999999998</v>
      </c>
    </row>
    <row r="167" spans="1:47" x14ac:dyDescent="0.2">
      <c r="D167" s="71">
        <v>306522</v>
      </c>
      <c r="E167">
        <v>100</v>
      </c>
      <c r="F167" s="16">
        <v>1.971899664179104E-2</v>
      </c>
      <c r="G167" s="13">
        <v>7.4231067358208946E-2</v>
      </c>
      <c r="I167" s="18"/>
      <c r="J167" s="18"/>
      <c r="K167" s="23"/>
      <c r="M167" s="49"/>
      <c r="N167" s="83"/>
      <c r="O167" s="40"/>
      <c r="Q167" s="16">
        <v>9.6724999999999994</v>
      </c>
      <c r="R167" s="13">
        <v>8.3034999999999997</v>
      </c>
      <c r="S167" s="13">
        <v>1.004</v>
      </c>
      <c r="T167" s="13">
        <v>0.58400000000000007</v>
      </c>
      <c r="U167" s="13">
        <v>6.25E-2</v>
      </c>
      <c r="V167">
        <f t="shared" si="102"/>
        <v>32.5</v>
      </c>
      <c r="W167">
        <f t="shared" si="82"/>
        <v>314.35624999999999</v>
      </c>
      <c r="X167">
        <f t="shared" si="83"/>
        <v>269.86374999999998</v>
      </c>
      <c r="Y167">
        <f t="shared" si="84"/>
        <v>32.630000000000003</v>
      </c>
      <c r="AB167" s="9"/>
      <c r="AC167">
        <v>0</v>
      </c>
      <c r="AF167"/>
      <c r="AI167" s="9"/>
      <c r="AJ167">
        <v>100</v>
      </c>
      <c r="AK167" s="47"/>
      <c r="AL167">
        <f t="shared" si="103"/>
        <v>32.5</v>
      </c>
      <c r="AM167">
        <f t="shared" si="99"/>
        <v>314.35624999999999</v>
      </c>
      <c r="AN167">
        <f t="shared" si="100"/>
        <v>269.86374999999998</v>
      </c>
      <c r="AO167">
        <f t="shared" si="101"/>
        <v>32.630000000000003</v>
      </c>
    </row>
    <row r="168" spans="1:47" x14ac:dyDescent="0.2">
      <c r="D168" s="53">
        <v>306521</v>
      </c>
      <c r="E168">
        <v>140</v>
      </c>
      <c r="F168" s="16">
        <v>8.763998507462685E-3</v>
      </c>
      <c r="G168" s="13">
        <v>4.3104265992537305E-2</v>
      </c>
      <c r="I168" s="18"/>
      <c r="J168" s="18"/>
      <c r="K168" s="23"/>
      <c r="M168" s="41">
        <v>60.487889254614501</v>
      </c>
      <c r="N168" s="23">
        <v>4.2185000000000006</v>
      </c>
      <c r="O168" s="40">
        <v>188.5</v>
      </c>
      <c r="P168" s="3">
        <v>33.911999999999999</v>
      </c>
      <c r="Q168" s="16">
        <v>14.198</v>
      </c>
      <c r="R168" s="13">
        <v>16.138000000000002</v>
      </c>
      <c r="S168" s="13">
        <v>1.2915000000000001</v>
      </c>
      <c r="T168" s="13">
        <v>0.39349999999999996</v>
      </c>
      <c r="U168" s="13">
        <v>8.0999999999999989E-2</v>
      </c>
      <c r="V168">
        <f>(0.5*($E168-$E167))</f>
        <v>20</v>
      </c>
      <c r="W168">
        <f t="shared" si="82"/>
        <v>283.96000000000004</v>
      </c>
      <c r="X168">
        <f t="shared" si="83"/>
        <v>322.76000000000005</v>
      </c>
      <c r="Y168">
        <f t="shared" si="84"/>
        <v>25.830000000000002</v>
      </c>
      <c r="AB168" s="9"/>
      <c r="AC168">
        <v>0</v>
      </c>
      <c r="AF168"/>
      <c r="AI168" s="9"/>
      <c r="AJ168">
        <v>140</v>
      </c>
      <c r="AK168" s="47"/>
      <c r="AL168">
        <f>(0.5*($AJ168-$AJ167))</f>
        <v>20</v>
      </c>
      <c r="AM168">
        <f>($AL168*AS168)</f>
        <v>283.96000000000004</v>
      </c>
      <c r="AN168">
        <f>($AL168*AT168)</f>
        <v>322.76000000000005</v>
      </c>
      <c r="AO168">
        <f>($AL168*AU168)</f>
        <v>25.830000000000002</v>
      </c>
      <c r="AS168" s="73">
        <f>(Q167*($AJ168-$AS$1)+Q168*($AS$1-$AJ167))/($AJ168-$AJ167)</f>
        <v>14.198000000000002</v>
      </c>
      <c r="AT168" s="73">
        <f>(R167*($AJ168-$AS$1)+R168*($AS$1-$AJ167))/($AJ168-$AJ167)</f>
        <v>16.138000000000002</v>
      </c>
      <c r="AU168" s="73">
        <f>(S167*($AJ168-$AS$1)+S168*($AS$1-$AJ167))/($AJ168-$AJ167)</f>
        <v>1.2915000000000001</v>
      </c>
    </row>
    <row r="169" spans="1:47" x14ac:dyDescent="0.2">
      <c r="A169" s="6">
        <v>39336</v>
      </c>
      <c r="B169" s="2" t="s">
        <v>143</v>
      </c>
      <c r="C169" s="4" t="s">
        <v>56</v>
      </c>
      <c r="D169" s="71">
        <v>306540</v>
      </c>
      <c r="E169">
        <v>1</v>
      </c>
      <c r="F169" s="16">
        <v>0.57221731343283588</v>
      </c>
      <c r="G169" s="13">
        <v>0.36228508656716402</v>
      </c>
      <c r="H169" s="16">
        <v>25.310078152052238</v>
      </c>
      <c r="I169" s="18">
        <v>24.476011496697751</v>
      </c>
      <c r="J169" s="18">
        <v>20.194226194029849</v>
      </c>
      <c r="K169" s="23">
        <v>16.968612505970142</v>
      </c>
      <c r="L169" s="23">
        <v>254</v>
      </c>
      <c r="M169" s="41">
        <v>103.15413873325566</v>
      </c>
      <c r="N169" s="23">
        <v>5.8614999999999995</v>
      </c>
      <c r="O169" s="40">
        <v>262</v>
      </c>
      <c r="P169" s="3">
        <v>30.277000000000001</v>
      </c>
      <c r="Q169" s="16">
        <v>0.14949999999999999</v>
      </c>
      <c r="R169" s="13">
        <v>0.83650000000000002</v>
      </c>
      <c r="S169" s="13">
        <v>0.24199999999999999</v>
      </c>
      <c r="T169" s="13">
        <v>0.45750000000000002</v>
      </c>
      <c r="U169" s="13">
        <v>6.7000000000000004E-2</v>
      </c>
      <c r="V169">
        <f>($E169)+(0.5*($E170-$E169))</f>
        <v>3</v>
      </c>
      <c r="W169">
        <f t="shared" ref="W169:W198" si="104">($V169*Q169)</f>
        <v>0.44850000000000001</v>
      </c>
      <c r="X169">
        <f t="shared" si="83"/>
        <v>2.5095000000000001</v>
      </c>
      <c r="Y169">
        <f t="shared" si="84"/>
        <v>0.72599999999999998</v>
      </c>
      <c r="Z169" s="9">
        <f>SUM(W169:W178)</f>
        <v>950.72125000000005</v>
      </c>
      <c r="AA169" s="9">
        <f>SUM(X169:X178)</f>
        <v>1065.8857499999999</v>
      </c>
      <c r="AB169" s="9">
        <f>SUM(Y169:Y178)</f>
        <v>121.19550000000001</v>
      </c>
      <c r="AC169">
        <f>($E169)+(0.5*($E170-$E169))</f>
        <v>3</v>
      </c>
      <c r="AD169">
        <f t="shared" ref="AD169:AF175" si="105">($AC169*Q169)</f>
        <v>0.44850000000000001</v>
      </c>
      <c r="AE169">
        <f t="shared" si="105"/>
        <v>2.5095000000000001</v>
      </c>
      <c r="AF169">
        <f t="shared" si="105"/>
        <v>0.72599999999999998</v>
      </c>
      <c r="AG169" s="9">
        <f>SUM(AD169:AD175)</f>
        <v>135.71499999999997</v>
      </c>
      <c r="AH169" s="9">
        <f>SUM(AE169:AE175)</f>
        <v>166.47450000000001</v>
      </c>
      <c r="AI169" s="9">
        <f>SUM(AF169:AF175)</f>
        <v>28.251750000000001</v>
      </c>
      <c r="AJ169">
        <v>1</v>
      </c>
      <c r="AL169">
        <f>($AJ169)+(0.5*($AJ170-$AJ169))</f>
        <v>3</v>
      </c>
      <c r="AM169">
        <f t="shared" ref="AM169:AM177" si="106">($AL169*Q169)</f>
        <v>0.44850000000000001</v>
      </c>
      <c r="AN169">
        <f t="shared" ref="AN169:AN177" si="107">($AL169*R169)</f>
        <v>2.5095000000000001</v>
      </c>
      <c r="AO169">
        <f t="shared" ref="AO169:AO177" si="108">($AL169*S169)</f>
        <v>0.72599999999999998</v>
      </c>
      <c r="AP169" s="9">
        <f>SUM(AM169:AM178)</f>
        <v>950.72125000000005</v>
      </c>
      <c r="AQ169" s="9">
        <f>SUM(AN169:AN178)</f>
        <v>1065.8857499999999</v>
      </c>
      <c r="AR169" s="9">
        <f>SUM(AO169:AO178)</f>
        <v>121.19550000000001</v>
      </c>
    </row>
    <row r="170" spans="1:47" x14ac:dyDescent="0.2">
      <c r="D170" s="3">
        <v>306539</v>
      </c>
      <c r="E170">
        <v>5</v>
      </c>
      <c r="F170" s="16">
        <v>0.53645373134328356</v>
      </c>
      <c r="G170" s="13">
        <v>0.30220226865671618</v>
      </c>
      <c r="I170" s="3"/>
      <c r="J170" s="18"/>
      <c r="K170" s="23"/>
      <c r="M170" s="41"/>
      <c r="N170" s="18"/>
      <c r="O170" s="40"/>
      <c r="Q170" s="16">
        <v>0.10200000000000001</v>
      </c>
      <c r="R170" s="13">
        <v>0.63</v>
      </c>
      <c r="S170" s="13">
        <v>0.20850000000000002</v>
      </c>
      <c r="T170" s="13">
        <v>0.48299999999999998</v>
      </c>
      <c r="U170" s="13">
        <v>0.06</v>
      </c>
      <c r="V170">
        <f>(0.5*($E170-$E169))+(0.5*($E171-$E170))</f>
        <v>4.5</v>
      </c>
      <c r="W170">
        <f t="shared" si="104"/>
        <v>0.45900000000000002</v>
      </c>
      <c r="X170">
        <f t="shared" si="83"/>
        <v>2.835</v>
      </c>
      <c r="Y170">
        <f t="shared" si="84"/>
        <v>0.93825000000000003</v>
      </c>
      <c r="AB170" s="9"/>
      <c r="AC170">
        <f>(0.5*($E170-$E169))+(0.5*($E171-$E170))</f>
        <v>4.5</v>
      </c>
      <c r="AD170">
        <f t="shared" si="105"/>
        <v>0.45900000000000002</v>
      </c>
      <c r="AE170">
        <f t="shared" si="105"/>
        <v>2.835</v>
      </c>
      <c r="AF170">
        <f t="shared" si="105"/>
        <v>0.93825000000000003</v>
      </c>
      <c r="AI170" s="9"/>
      <c r="AJ170">
        <v>5</v>
      </c>
      <c r="AL170">
        <f>(0.5*($AJ170-$AJ169))+(0.5*($AJ171-$AJ170))</f>
        <v>4.5</v>
      </c>
      <c r="AM170">
        <f t="shared" si="106"/>
        <v>0.45900000000000002</v>
      </c>
      <c r="AN170">
        <f t="shared" si="107"/>
        <v>2.835</v>
      </c>
      <c r="AO170">
        <f t="shared" si="108"/>
        <v>0.93825000000000003</v>
      </c>
    </row>
    <row r="171" spans="1:47" x14ac:dyDescent="0.2">
      <c r="D171" s="71">
        <v>306538</v>
      </c>
      <c r="E171">
        <v>10</v>
      </c>
      <c r="F171" s="16">
        <v>0.6079808955223881</v>
      </c>
      <c r="G171" s="13">
        <v>0.49425270447761172</v>
      </c>
      <c r="Q171" s="16">
        <v>9.7000000000000003E-2</v>
      </c>
      <c r="R171" s="13">
        <v>0.67800000000000005</v>
      </c>
      <c r="S171" s="13">
        <v>0.18099999999999999</v>
      </c>
      <c r="T171" s="13">
        <v>0.878</v>
      </c>
      <c r="U171" s="13">
        <v>6.3E-2</v>
      </c>
      <c r="V171">
        <f t="shared" ref="V171:V177" si="109">(0.5*($E171-$E170))+(0.5*($E172-$E171))</f>
        <v>7.5</v>
      </c>
      <c r="W171">
        <f t="shared" si="104"/>
        <v>0.72750000000000004</v>
      </c>
      <c r="X171">
        <f t="shared" si="83"/>
        <v>5.085</v>
      </c>
      <c r="Y171">
        <f t="shared" si="84"/>
        <v>1.3574999999999999</v>
      </c>
      <c r="AB171" s="9"/>
      <c r="AC171">
        <f>(0.5*($E171-$E170))+(0.5*($E172-$E171))</f>
        <v>7.5</v>
      </c>
      <c r="AD171">
        <f t="shared" si="105"/>
        <v>0.72750000000000004</v>
      </c>
      <c r="AE171">
        <f t="shared" si="105"/>
        <v>5.085</v>
      </c>
      <c r="AF171">
        <f t="shared" si="105"/>
        <v>1.3574999999999999</v>
      </c>
      <c r="AI171" s="9"/>
      <c r="AJ171">
        <v>10</v>
      </c>
      <c r="AL171">
        <f t="shared" ref="AL171:AL177" si="110">(0.5*($AJ171-$AJ170))+(0.5*($AJ172-$AJ171))</f>
        <v>7.5</v>
      </c>
      <c r="AM171">
        <f t="shared" si="106"/>
        <v>0.72750000000000004</v>
      </c>
      <c r="AN171">
        <f t="shared" si="107"/>
        <v>5.085</v>
      </c>
      <c r="AO171">
        <f t="shared" si="108"/>
        <v>1.3574999999999999</v>
      </c>
    </row>
    <row r="172" spans="1:47" x14ac:dyDescent="0.2">
      <c r="D172" s="3">
        <v>306537</v>
      </c>
      <c r="E172">
        <v>20</v>
      </c>
      <c r="F172" s="16">
        <v>0.57221731343283588</v>
      </c>
      <c r="G172" s="13">
        <v>0.45813148656716407</v>
      </c>
      <c r="I172" s="18"/>
      <c r="K172" s="23"/>
      <c r="M172" s="40"/>
      <c r="N172" s="18"/>
      <c r="O172" s="40"/>
      <c r="Q172" s="16">
        <v>0.58450000000000002</v>
      </c>
      <c r="R172" s="13">
        <v>1.8534999999999999</v>
      </c>
      <c r="S172" s="13">
        <v>0.44500000000000001</v>
      </c>
      <c r="T172" s="13">
        <v>0.73199999999999998</v>
      </c>
      <c r="U172" s="13">
        <v>0.14000000000000001</v>
      </c>
      <c r="V172">
        <f t="shared" si="109"/>
        <v>10</v>
      </c>
      <c r="W172">
        <f t="shared" si="104"/>
        <v>5.8450000000000006</v>
      </c>
      <c r="X172">
        <f t="shared" si="83"/>
        <v>18.535</v>
      </c>
      <c r="Y172">
        <f t="shared" si="84"/>
        <v>4.45</v>
      </c>
      <c r="AB172" s="9"/>
      <c r="AC172">
        <f>(0.5*($E172-$E171))+(0.5*($E173-$E172))</f>
        <v>10</v>
      </c>
      <c r="AD172">
        <f t="shared" si="105"/>
        <v>5.8450000000000006</v>
      </c>
      <c r="AE172">
        <f t="shared" si="105"/>
        <v>18.535</v>
      </c>
      <c r="AF172">
        <f t="shared" si="105"/>
        <v>4.45</v>
      </c>
      <c r="AI172" s="9"/>
      <c r="AJ172">
        <v>20</v>
      </c>
      <c r="AL172">
        <f t="shared" si="110"/>
        <v>10</v>
      </c>
      <c r="AM172">
        <f t="shared" si="106"/>
        <v>5.8450000000000006</v>
      </c>
      <c r="AN172">
        <f t="shared" si="107"/>
        <v>18.535</v>
      </c>
      <c r="AO172">
        <f t="shared" si="108"/>
        <v>4.45</v>
      </c>
    </row>
    <row r="173" spans="1:47" x14ac:dyDescent="0.2">
      <c r="D173" s="71">
        <v>306536</v>
      </c>
      <c r="E173">
        <v>30</v>
      </c>
      <c r="F173" s="16">
        <v>0.24926238805970147</v>
      </c>
      <c r="G173" s="13">
        <v>0.26103311194029843</v>
      </c>
      <c r="I173" s="18"/>
      <c r="K173" s="23"/>
      <c r="Q173" s="16">
        <v>4.7119999999999997</v>
      </c>
      <c r="R173" s="13">
        <v>5.4284999999999997</v>
      </c>
      <c r="S173" s="13">
        <v>0.73750000000000004</v>
      </c>
      <c r="T173" s="13">
        <v>0.72050000000000003</v>
      </c>
      <c r="U173" s="13">
        <v>0.23050000000000001</v>
      </c>
      <c r="V173">
        <f t="shared" si="109"/>
        <v>10</v>
      </c>
      <c r="W173">
        <f t="shared" si="104"/>
        <v>47.12</v>
      </c>
      <c r="X173">
        <f t="shared" si="83"/>
        <v>54.284999999999997</v>
      </c>
      <c r="Y173">
        <f t="shared" si="84"/>
        <v>7.375</v>
      </c>
      <c r="AB173" s="9"/>
      <c r="AC173">
        <f>(0.5*($E173-$E172))+(0.5*($E174-$E173))</f>
        <v>10</v>
      </c>
      <c r="AD173">
        <f t="shared" si="105"/>
        <v>47.12</v>
      </c>
      <c r="AE173">
        <f t="shared" si="105"/>
        <v>54.284999999999997</v>
      </c>
      <c r="AF173">
        <f t="shared" si="105"/>
        <v>7.375</v>
      </c>
      <c r="AI173" s="9"/>
      <c r="AJ173">
        <v>30</v>
      </c>
      <c r="AL173">
        <f t="shared" si="110"/>
        <v>10</v>
      </c>
      <c r="AM173">
        <f t="shared" si="106"/>
        <v>47.12</v>
      </c>
      <c r="AN173">
        <f t="shared" si="107"/>
        <v>54.284999999999997</v>
      </c>
      <c r="AO173">
        <f t="shared" si="108"/>
        <v>7.375</v>
      </c>
    </row>
    <row r="174" spans="1:47" x14ac:dyDescent="0.2">
      <c r="D174" s="3">
        <v>306535</v>
      </c>
      <c r="E174">
        <v>40</v>
      </c>
      <c r="F174" s="16">
        <v>0.22849052238805972</v>
      </c>
      <c r="G174" s="13">
        <v>0.27252687761194022</v>
      </c>
      <c r="I174" s="18"/>
      <c r="K174" s="23"/>
      <c r="M174" s="40">
        <v>87.223196027902802</v>
      </c>
      <c r="N174" s="23">
        <v>6.7484999999999999</v>
      </c>
      <c r="O174" s="40">
        <v>301.5</v>
      </c>
      <c r="P174" s="3">
        <v>32.222999999999999</v>
      </c>
      <c r="Q174" s="16">
        <v>5.4850000000000003</v>
      </c>
      <c r="R174" s="13">
        <v>5.4755000000000003</v>
      </c>
      <c r="S174" s="13">
        <v>0.95199999999999996</v>
      </c>
      <c r="T174" s="13">
        <v>0.97299999999999998</v>
      </c>
      <c r="U174" s="13">
        <v>0.216</v>
      </c>
      <c r="V174">
        <f t="shared" si="109"/>
        <v>10</v>
      </c>
      <c r="W174">
        <f t="shared" si="104"/>
        <v>54.85</v>
      </c>
      <c r="X174">
        <f t="shared" si="83"/>
        <v>54.755000000000003</v>
      </c>
      <c r="Y174">
        <f t="shared" si="84"/>
        <v>9.52</v>
      </c>
      <c r="AB174" s="9"/>
      <c r="AC174">
        <f>(0.5*($E174-$E173))+(0.5*($E175-$E174))</f>
        <v>10</v>
      </c>
      <c r="AD174">
        <f t="shared" si="105"/>
        <v>54.85</v>
      </c>
      <c r="AE174">
        <f t="shared" si="105"/>
        <v>54.755000000000003</v>
      </c>
      <c r="AF174">
        <f t="shared" si="105"/>
        <v>9.52</v>
      </c>
      <c r="AI174" s="9"/>
      <c r="AJ174">
        <v>40</v>
      </c>
      <c r="AL174">
        <f t="shared" si="110"/>
        <v>10</v>
      </c>
      <c r="AM174">
        <f t="shared" si="106"/>
        <v>54.85</v>
      </c>
      <c r="AN174">
        <f t="shared" si="107"/>
        <v>54.755000000000003</v>
      </c>
      <c r="AO174">
        <f t="shared" si="108"/>
        <v>9.52</v>
      </c>
    </row>
    <row r="175" spans="1:47" x14ac:dyDescent="0.2">
      <c r="D175" s="71">
        <v>306534</v>
      </c>
      <c r="E175">
        <v>50</v>
      </c>
      <c r="F175" s="16">
        <v>0.20079470149253731</v>
      </c>
      <c r="G175" s="13">
        <v>0.1796073985074626</v>
      </c>
      <c r="I175" s="18"/>
      <c r="K175" s="23"/>
      <c r="M175" s="41"/>
      <c r="N175" s="18"/>
      <c r="O175" s="40"/>
      <c r="P175" s="41"/>
      <c r="Q175" s="16">
        <v>5.2530000000000001</v>
      </c>
      <c r="R175" s="13">
        <v>5.694</v>
      </c>
      <c r="S175" s="13">
        <v>0.77700000000000002</v>
      </c>
      <c r="T175" s="13">
        <v>0.21400000000000002</v>
      </c>
      <c r="U175" s="13">
        <v>9.2499999999999999E-2</v>
      </c>
      <c r="V175">
        <f t="shared" si="109"/>
        <v>17.5</v>
      </c>
      <c r="W175">
        <f t="shared" si="104"/>
        <v>91.927500000000009</v>
      </c>
      <c r="X175">
        <f t="shared" si="83"/>
        <v>99.644999999999996</v>
      </c>
      <c r="Y175">
        <f t="shared" si="84"/>
        <v>13.5975</v>
      </c>
      <c r="AB175" s="9"/>
      <c r="AC175">
        <f>(0.5*($E175-$E174))</f>
        <v>5</v>
      </c>
      <c r="AD175">
        <f t="shared" si="105"/>
        <v>26.265000000000001</v>
      </c>
      <c r="AE175">
        <f t="shared" si="105"/>
        <v>28.47</v>
      </c>
      <c r="AF175">
        <f t="shared" si="105"/>
        <v>3.8850000000000002</v>
      </c>
      <c r="AI175" s="9"/>
      <c r="AJ175">
        <v>50</v>
      </c>
      <c r="AL175">
        <f t="shared" si="110"/>
        <v>17.5</v>
      </c>
      <c r="AM175">
        <f t="shared" si="106"/>
        <v>91.927500000000009</v>
      </c>
      <c r="AN175">
        <f t="shared" si="107"/>
        <v>99.644999999999996</v>
      </c>
      <c r="AO175">
        <f t="shared" si="108"/>
        <v>13.5975</v>
      </c>
    </row>
    <row r="176" spans="1:47" x14ac:dyDescent="0.2">
      <c r="D176" s="3">
        <v>306533</v>
      </c>
      <c r="E176">
        <v>75</v>
      </c>
      <c r="F176" s="16">
        <v>5.2192695895522383E-2</v>
      </c>
      <c r="G176" s="13">
        <v>9.2507054104477626E-2</v>
      </c>
      <c r="I176" s="18"/>
      <c r="K176" s="23"/>
      <c r="M176" s="40"/>
      <c r="N176" s="18"/>
      <c r="O176" s="40"/>
      <c r="P176" s="41"/>
      <c r="Q176" s="16">
        <v>8.2439999999999998</v>
      </c>
      <c r="R176" s="13">
        <v>8.7294999999999998</v>
      </c>
      <c r="S176" s="13">
        <v>1.0655000000000001</v>
      </c>
      <c r="T176" s="13">
        <v>0.55099999999999993</v>
      </c>
      <c r="U176" s="13">
        <v>7.4499999999999997E-2</v>
      </c>
      <c r="V176">
        <f t="shared" si="109"/>
        <v>25</v>
      </c>
      <c r="W176">
        <f t="shared" si="104"/>
        <v>206.1</v>
      </c>
      <c r="X176">
        <f t="shared" si="83"/>
        <v>218.23749999999998</v>
      </c>
      <c r="Y176">
        <f t="shared" si="84"/>
        <v>26.637500000000003</v>
      </c>
      <c r="AB176" s="9"/>
      <c r="AC176">
        <v>0</v>
      </c>
      <c r="AF176"/>
      <c r="AI176" s="9"/>
      <c r="AJ176">
        <v>75</v>
      </c>
      <c r="AL176">
        <f t="shared" si="110"/>
        <v>25</v>
      </c>
      <c r="AM176">
        <f t="shared" si="106"/>
        <v>206.1</v>
      </c>
      <c r="AN176">
        <f t="shared" si="107"/>
        <v>218.23749999999998</v>
      </c>
      <c r="AO176">
        <f t="shared" si="108"/>
        <v>26.637500000000003</v>
      </c>
    </row>
    <row r="177" spans="1:47" x14ac:dyDescent="0.2">
      <c r="D177" s="71">
        <v>306532</v>
      </c>
      <c r="E177">
        <v>100</v>
      </c>
      <c r="F177" s="16">
        <v>3.0595718283582089E-2</v>
      </c>
      <c r="G177" s="13">
        <v>6.345911921641792E-2</v>
      </c>
      <c r="I177" s="18"/>
      <c r="K177" s="23"/>
      <c r="M177" s="40"/>
      <c r="N177" s="18"/>
      <c r="O177" s="40"/>
      <c r="P177" s="41"/>
      <c r="Q177" s="16">
        <v>9.1395</v>
      </c>
      <c r="R177" s="13">
        <v>10.1935</v>
      </c>
      <c r="S177" s="13">
        <v>1.0154999999999998</v>
      </c>
      <c r="T177" s="13">
        <v>0.40900000000000003</v>
      </c>
      <c r="U177" s="13">
        <v>8.5499999999999993E-2</v>
      </c>
      <c r="V177">
        <f t="shared" si="109"/>
        <v>32.5</v>
      </c>
      <c r="W177">
        <f t="shared" si="104"/>
        <v>297.03375</v>
      </c>
      <c r="X177">
        <f t="shared" si="83"/>
        <v>331.28874999999999</v>
      </c>
      <c r="Y177">
        <f t="shared" si="84"/>
        <v>33.003749999999997</v>
      </c>
      <c r="AB177" s="9"/>
      <c r="AC177">
        <v>0</v>
      </c>
      <c r="AF177"/>
      <c r="AI177" s="9"/>
      <c r="AJ177">
        <v>100</v>
      </c>
      <c r="AL177">
        <f t="shared" si="110"/>
        <v>32.5</v>
      </c>
      <c r="AM177">
        <f t="shared" si="106"/>
        <v>297.03375</v>
      </c>
      <c r="AN177">
        <f t="shared" si="107"/>
        <v>331.28874999999999</v>
      </c>
      <c r="AO177">
        <f t="shared" si="108"/>
        <v>33.003749999999997</v>
      </c>
    </row>
    <row r="178" spans="1:47" x14ac:dyDescent="0.2">
      <c r="D178" s="3">
        <v>306531</v>
      </c>
      <c r="E178">
        <v>140</v>
      </c>
      <c r="F178" s="16">
        <v>1.5336997388059694E-2</v>
      </c>
      <c r="G178" s="13">
        <v>4.4360439111940306E-2</v>
      </c>
      <c r="I178" s="18"/>
      <c r="K178" s="23"/>
      <c r="M178" s="40">
        <v>72.071230792764908</v>
      </c>
      <c r="N178" s="23">
        <v>5.0220000000000002</v>
      </c>
      <c r="O178" s="40">
        <v>224.5</v>
      </c>
      <c r="P178" s="3">
        <v>33.460999999999999</v>
      </c>
      <c r="Q178" s="16">
        <v>12.310500000000001</v>
      </c>
      <c r="R178" s="13">
        <v>13.935500000000001</v>
      </c>
      <c r="S178" s="13">
        <v>1.1795</v>
      </c>
      <c r="T178" s="13">
        <v>0.35450000000000004</v>
      </c>
      <c r="U178" s="13">
        <v>8.2500000000000004E-2</v>
      </c>
      <c r="V178">
        <f>(0.5*($E178-$E177))</f>
        <v>20</v>
      </c>
      <c r="W178">
        <f t="shared" si="104"/>
        <v>246.21000000000004</v>
      </c>
      <c r="X178">
        <f t="shared" si="83"/>
        <v>278.71000000000004</v>
      </c>
      <c r="Y178">
        <f t="shared" si="84"/>
        <v>23.59</v>
      </c>
      <c r="AB178" s="9"/>
      <c r="AC178">
        <v>0</v>
      </c>
      <c r="AF178"/>
      <c r="AI178" s="9"/>
      <c r="AJ178">
        <v>140</v>
      </c>
      <c r="AL178">
        <f>(0.5*($AJ178-$AJ177))</f>
        <v>20</v>
      </c>
      <c r="AM178">
        <f>($AL178*AS178)</f>
        <v>246.21000000000004</v>
      </c>
      <c r="AN178">
        <f>($AL178*AT178)</f>
        <v>278.71000000000004</v>
      </c>
      <c r="AO178">
        <f>($AL178*AU178)</f>
        <v>23.59</v>
      </c>
      <c r="AS178" s="73">
        <f>(Q177*($AJ178-$AS$1)+Q178*($AS$1-$AJ177))/($AJ178-$AJ177)</f>
        <v>12.310500000000001</v>
      </c>
      <c r="AT178" s="73">
        <f>(R177*($AJ178-$AS$1)+R178*($AS$1-$AJ177))/($AJ178-$AJ177)</f>
        <v>13.935500000000001</v>
      </c>
      <c r="AU178" s="73">
        <f>(S177*($AJ178-$AS$1)+S178*($AS$1-$AJ177))/($AJ178-$AJ177)</f>
        <v>1.1795</v>
      </c>
    </row>
    <row r="179" spans="1:47" x14ac:dyDescent="0.2">
      <c r="A179" s="6">
        <v>39353</v>
      </c>
      <c r="B179" s="2" t="s">
        <v>153</v>
      </c>
      <c r="C179" s="4" t="s">
        <v>62</v>
      </c>
      <c r="D179" s="53">
        <v>322010</v>
      </c>
      <c r="E179" s="52">
        <v>2</v>
      </c>
      <c r="F179" s="47">
        <v>0.67854761194029856</v>
      </c>
      <c r="G179" s="48">
        <v>0.44410248805970132</v>
      </c>
      <c r="H179" s="16">
        <v>36.484034473880591</v>
      </c>
      <c r="I179" s="13">
        <v>29.364161641119388</v>
      </c>
      <c r="J179" s="18">
        <v>31.71078722014925</v>
      </c>
      <c r="K179" s="18">
        <v>22.798569467350735</v>
      </c>
      <c r="L179" s="23">
        <v>271</v>
      </c>
      <c r="M179" s="41">
        <v>100.40739418068128</v>
      </c>
      <c r="N179" s="41">
        <v>5.8120000000000003</v>
      </c>
      <c r="O179" s="41">
        <v>259.5</v>
      </c>
      <c r="P179" s="13">
        <v>30.138999999999999</v>
      </c>
      <c r="Q179" s="21">
        <v>7.9500000000000001E-2</v>
      </c>
      <c r="R179" s="3">
        <v>0.95300000000000007</v>
      </c>
      <c r="S179" s="3">
        <v>0.23349999999999999</v>
      </c>
      <c r="T179" s="3"/>
      <c r="U179" s="3"/>
      <c r="V179">
        <f>($E179)+(0.5*($E180-$E179))</f>
        <v>6</v>
      </c>
      <c r="W179">
        <f t="shared" si="104"/>
        <v>0.47699999999999998</v>
      </c>
      <c r="X179">
        <f t="shared" si="83"/>
        <v>5.718</v>
      </c>
      <c r="Y179">
        <f t="shared" si="84"/>
        <v>1.4009999999999998</v>
      </c>
      <c r="Z179" s="9">
        <f>SUM(W179:W188)</f>
        <v>1347.0075000000002</v>
      </c>
      <c r="AA179" s="9">
        <f>SUM(X179:X188)</f>
        <v>1407.7827499999999</v>
      </c>
      <c r="AB179" s="9">
        <f>SUM(Y179:Y188)</f>
        <v>150.94074999999998</v>
      </c>
      <c r="AC179">
        <f>($E179)+(0.5*($E180-$E179))</f>
        <v>6</v>
      </c>
      <c r="AD179">
        <f t="shared" ref="AD179:AF184" si="111">($AC179*Q179)</f>
        <v>0.47699999999999998</v>
      </c>
      <c r="AE179">
        <f t="shared" si="111"/>
        <v>5.718</v>
      </c>
      <c r="AF179">
        <f t="shared" si="111"/>
        <v>1.4009999999999998</v>
      </c>
      <c r="AG179" s="9">
        <f>SUM(AD179:AD185)</f>
        <v>119.73050000000001</v>
      </c>
      <c r="AH179" s="9">
        <f>SUM(AE179:AE185)</f>
        <v>147.45575000000002</v>
      </c>
      <c r="AI179" s="9">
        <f>SUM(AF179:AF185)</f>
        <v>27.539249999999999</v>
      </c>
      <c r="AJ179" s="52">
        <v>2</v>
      </c>
      <c r="AL179">
        <f>($AJ179)+(0.5*($AJ180-$AJ179))</f>
        <v>6</v>
      </c>
      <c r="AM179">
        <f t="shared" ref="AM179:AM187" si="112">($AL179*Q179)</f>
        <v>0.47699999999999998</v>
      </c>
      <c r="AN179">
        <f t="shared" ref="AN179:AN187" si="113">($AL179*R179)</f>
        <v>5.718</v>
      </c>
      <c r="AO179">
        <f t="shared" ref="AO179:AO187" si="114">($AL179*S179)</f>
        <v>1.4009999999999998</v>
      </c>
      <c r="AP179" s="9">
        <f>SUM(AM179:AM188)</f>
        <v>1321.5105000000001</v>
      </c>
      <c r="AQ179" s="9">
        <f>SUM(AN179:AN188)</f>
        <v>1371.86825</v>
      </c>
      <c r="AR179" s="9">
        <f>SUM(AO179:AO188)</f>
        <v>149.54124999999999</v>
      </c>
    </row>
    <row r="180" spans="1:47" x14ac:dyDescent="0.2">
      <c r="D180" s="53">
        <v>322009</v>
      </c>
      <c r="E180" s="52">
        <v>10</v>
      </c>
      <c r="F180" s="47">
        <v>0.67162365671641799</v>
      </c>
      <c r="G180" s="48">
        <v>0.46958264328358185</v>
      </c>
      <c r="I180" s="13"/>
      <c r="J180" s="18"/>
      <c r="K180" s="23"/>
      <c r="M180" s="41"/>
      <c r="N180" s="41"/>
      <c r="O180" s="41"/>
      <c r="Q180" s="21">
        <v>8.9499999999999996E-2</v>
      </c>
      <c r="R180" s="3">
        <v>1.0859999999999999</v>
      </c>
      <c r="S180" s="3">
        <v>0.23</v>
      </c>
      <c r="T180" s="3"/>
      <c r="U180" s="3"/>
      <c r="V180">
        <f>(0.5*($E180-$E179))+(0.5*($E181-$E180))</f>
        <v>8.5</v>
      </c>
      <c r="W180">
        <f t="shared" si="104"/>
        <v>0.76074999999999993</v>
      </c>
      <c r="X180">
        <f t="shared" si="83"/>
        <v>9.2309999999999981</v>
      </c>
      <c r="Y180">
        <f t="shared" si="84"/>
        <v>1.9550000000000001</v>
      </c>
      <c r="AB180" s="9"/>
      <c r="AC180">
        <f>(0.5*($E180-$E179))+(0.5*($E181-$E180))</f>
        <v>8.5</v>
      </c>
      <c r="AD180">
        <f t="shared" si="111"/>
        <v>0.76074999999999993</v>
      </c>
      <c r="AE180">
        <f t="shared" si="111"/>
        <v>9.2309999999999981</v>
      </c>
      <c r="AF180">
        <f t="shared" si="111"/>
        <v>1.9550000000000001</v>
      </c>
      <c r="AI180" s="9"/>
      <c r="AJ180" s="52">
        <v>10</v>
      </c>
      <c r="AL180">
        <f>(0.5*($AJ180-$AJ179))+(0.5*($AJ181-$AJ180))</f>
        <v>8.5</v>
      </c>
      <c r="AM180">
        <f t="shared" si="112"/>
        <v>0.76074999999999993</v>
      </c>
      <c r="AN180">
        <f t="shared" si="113"/>
        <v>9.2309999999999981</v>
      </c>
      <c r="AO180">
        <f t="shared" si="114"/>
        <v>1.9550000000000001</v>
      </c>
    </row>
    <row r="181" spans="1:47" x14ac:dyDescent="0.2">
      <c r="D181" s="53">
        <v>322008</v>
      </c>
      <c r="E181" s="52">
        <v>19</v>
      </c>
      <c r="F181" s="47">
        <v>0.87934231343283586</v>
      </c>
      <c r="G181" s="48">
        <v>0.74432518656716384</v>
      </c>
      <c r="J181" s="18"/>
      <c r="K181" s="23"/>
      <c r="M181" s="41"/>
      <c r="N181" s="41"/>
      <c r="O181" s="41"/>
      <c r="Q181" s="21">
        <v>0.9365</v>
      </c>
      <c r="R181" s="3">
        <v>2.1909999999999998</v>
      </c>
      <c r="S181" s="3">
        <v>0.47549999999999998</v>
      </c>
      <c r="T181" s="3"/>
      <c r="U181" s="3"/>
      <c r="V181">
        <f t="shared" ref="V181:V187" si="115">(0.5*($E181-$E180))+(0.5*($E182-$E181))</f>
        <v>9.5</v>
      </c>
      <c r="W181">
        <f t="shared" si="104"/>
        <v>8.8967500000000008</v>
      </c>
      <c r="X181">
        <f t="shared" si="83"/>
        <v>20.814499999999999</v>
      </c>
      <c r="Y181">
        <f t="shared" si="84"/>
        <v>4.5172499999999998</v>
      </c>
      <c r="AB181" s="9"/>
      <c r="AC181">
        <f>(0.5*($E181-$E180))+(0.5*($E182-$E181))</f>
        <v>9.5</v>
      </c>
      <c r="AD181">
        <f t="shared" si="111"/>
        <v>8.8967500000000008</v>
      </c>
      <c r="AE181">
        <f t="shared" si="111"/>
        <v>20.814499999999999</v>
      </c>
      <c r="AF181">
        <f t="shared" si="111"/>
        <v>4.5172499999999998</v>
      </c>
      <c r="AI181" s="9"/>
      <c r="AJ181" s="52">
        <v>19</v>
      </c>
      <c r="AL181">
        <f t="shared" ref="AL181:AL187" si="116">(0.5*($AJ181-$AJ180))+(0.5*($AJ182-$AJ181))</f>
        <v>9.5</v>
      </c>
      <c r="AM181">
        <f t="shared" si="112"/>
        <v>8.8967500000000008</v>
      </c>
      <c r="AN181">
        <f t="shared" si="113"/>
        <v>20.814499999999999</v>
      </c>
      <c r="AO181">
        <f t="shared" si="114"/>
        <v>4.5172499999999998</v>
      </c>
    </row>
    <row r="182" spans="1:47" x14ac:dyDescent="0.2">
      <c r="D182" s="53">
        <v>322007</v>
      </c>
      <c r="E182" s="52">
        <v>29</v>
      </c>
      <c r="F182" s="47">
        <v>0.78933089552238811</v>
      </c>
      <c r="G182" s="48">
        <v>0.50960310447761159</v>
      </c>
      <c r="H182" s="52"/>
      <c r="J182" s="18"/>
      <c r="K182" s="23"/>
      <c r="M182" s="41"/>
      <c r="N182" s="41"/>
      <c r="O182" s="41"/>
      <c r="Q182" s="21">
        <v>0.54549999999999998</v>
      </c>
      <c r="R182" s="3">
        <v>2.0510000000000002</v>
      </c>
      <c r="S182" s="3">
        <v>0.53800000000000003</v>
      </c>
      <c r="T182" s="3"/>
      <c r="U182" s="3"/>
      <c r="V182">
        <f t="shared" si="115"/>
        <v>10</v>
      </c>
      <c r="W182">
        <f t="shared" si="104"/>
        <v>5.4550000000000001</v>
      </c>
      <c r="X182">
        <f t="shared" si="83"/>
        <v>20.51</v>
      </c>
      <c r="Y182">
        <f t="shared" si="84"/>
        <v>5.3800000000000008</v>
      </c>
      <c r="AB182" s="9"/>
      <c r="AC182">
        <f>(0.5*($E182-$E181))+(0.5*($E183-$E182))</f>
        <v>10</v>
      </c>
      <c r="AD182">
        <f t="shared" si="111"/>
        <v>5.4550000000000001</v>
      </c>
      <c r="AE182">
        <f t="shared" si="111"/>
        <v>20.51</v>
      </c>
      <c r="AF182">
        <f t="shared" si="111"/>
        <v>5.3800000000000008</v>
      </c>
      <c r="AI182" s="9"/>
      <c r="AJ182" s="52">
        <v>29</v>
      </c>
      <c r="AL182">
        <f t="shared" si="116"/>
        <v>10</v>
      </c>
      <c r="AM182">
        <f t="shared" si="112"/>
        <v>5.4550000000000001</v>
      </c>
      <c r="AN182">
        <f t="shared" si="113"/>
        <v>20.51</v>
      </c>
      <c r="AO182">
        <f t="shared" si="114"/>
        <v>5.3800000000000008</v>
      </c>
    </row>
    <row r="183" spans="1:47" x14ac:dyDescent="0.2">
      <c r="D183" s="53">
        <v>322006</v>
      </c>
      <c r="E183" s="52">
        <v>39</v>
      </c>
      <c r="F183" s="47">
        <v>0.40158940298507462</v>
      </c>
      <c r="G183" s="48">
        <v>0.27571189701492527</v>
      </c>
      <c r="H183" s="52"/>
      <c r="J183" s="18"/>
      <c r="K183" s="23"/>
      <c r="M183" s="41">
        <v>86.898905380431472</v>
      </c>
      <c r="N183" s="41">
        <v>6.6535000000000002</v>
      </c>
      <c r="O183" s="41">
        <v>297.5</v>
      </c>
      <c r="P183" s="13">
        <v>32.460999999999999</v>
      </c>
      <c r="Q183" s="21">
        <v>5.7614999999999998</v>
      </c>
      <c r="R183" s="3">
        <v>4.9325000000000001</v>
      </c>
      <c r="S183" s="3">
        <v>0.85299999999999998</v>
      </c>
      <c r="T183" s="3"/>
      <c r="U183" s="3"/>
      <c r="V183">
        <f t="shared" si="115"/>
        <v>10.5</v>
      </c>
      <c r="W183">
        <f t="shared" si="104"/>
        <v>60.495750000000001</v>
      </c>
      <c r="X183">
        <f t="shared" si="83"/>
        <v>51.791249999999998</v>
      </c>
      <c r="Y183">
        <f t="shared" si="84"/>
        <v>8.9565000000000001</v>
      </c>
      <c r="AB183" s="9"/>
      <c r="AC183">
        <f>(0.5*($E183-$E182))+(0.5*($E184-$E183))</f>
        <v>10.5</v>
      </c>
      <c r="AD183">
        <f t="shared" si="111"/>
        <v>60.495750000000001</v>
      </c>
      <c r="AE183">
        <f t="shared" si="111"/>
        <v>51.791249999999998</v>
      </c>
      <c r="AF183">
        <f t="shared" si="111"/>
        <v>8.9565000000000001</v>
      </c>
      <c r="AI183" s="9"/>
      <c r="AJ183" s="52">
        <v>39</v>
      </c>
      <c r="AL183">
        <f t="shared" si="116"/>
        <v>10.5</v>
      </c>
      <c r="AM183">
        <f t="shared" si="112"/>
        <v>60.495750000000001</v>
      </c>
      <c r="AN183">
        <f t="shared" si="113"/>
        <v>51.791249999999998</v>
      </c>
      <c r="AO183">
        <f t="shared" si="114"/>
        <v>8.9565000000000001</v>
      </c>
    </row>
    <row r="184" spans="1:47" x14ac:dyDescent="0.2">
      <c r="D184" s="53">
        <v>322005</v>
      </c>
      <c r="E184" s="52">
        <v>50</v>
      </c>
      <c r="F184" s="47">
        <v>0.17637531716417915</v>
      </c>
      <c r="G184" s="48">
        <v>0.1299058203358209</v>
      </c>
      <c r="H184" s="52"/>
      <c r="J184" s="18"/>
      <c r="K184" s="23"/>
      <c r="M184" s="41"/>
      <c r="N184" s="41"/>
      <c r="O184" s="41"/>
      <c r="P184" s="3"/>
      <c r="Q184" s="21">
        <v>7.9355000000000002</v>
      </c>
      <c r="R184" s="3">
        <v>7.1620000000000008</v>
      </c>
      <c r="S184" s="3">
        <v>0.96899999999999997</v>
      </c>
      <c r="T184" s="3"/>
      <c r="U184" s="3"/>
      <c r="V184">
        <f t="shared" si="115"/>
        <v>10</v>
      </c>
      <c r="W184">
        <f t="shared" si="104"/>
        <v>79.355000000000004</v>
      </c>
      <c r="X184">
        <f t="shared" si="83"/>
        <v>71.62</v>
      </c>
      <c r="Y184">
        <f t="shared" si="84"/>
        <v>9.69</v>
      </c>
      <c r="AB184" s="9"/>
      <c r="AC184">
        <f>(0.5*($E184-$E183))</f>
        <v>5.5</v>
      </c>
      <c r="AD184">
        <f t="shared" si="111"/>
        <v>43.645250000000004</v>
      </c>
      <c r="AE184">
        <f t="shared" si="111"/>
        <v>39.391000000000005</v>
      </c>
      <c r="AF184">
        <f t="shared" si="111"/>
        <v>5.3294999999999995</v>
      </c>
      <c r="AI184" s="9"/>
      <c r="AJ184" s="52">
        <v>50</v>
      </c>
      <c r="AL184">
        <f t="shared" si="116"/>
        <v>10</v>
      </c>
      <c r="AM184">
        <f t="shared" si="112"/>
        <v>79.355000000000004</v>
      </c>
      <c r="AN184">
        <f t="shared" si="113"/>
        <v>71.62</v>
      </c>
      <c r="AO184">
        <f t="shared" si="114"/>
        <v>9.69</v>
      </c>
    </row>
    <row r="185" spans="1:47" x14ac:dyDescent="0.2">
      <c r="D185" s="53">
        <v>322004</v>
      </c>
      <c r="E185" s="52">
        <v>59</v>
      </c>
      <c r="F185" s="47">
        <v>8.9987406716417917E-2</v>
      </c>
      <c r="G185" s="48">
        <v>8.3652293283582049E-2</v>
      </c>
      <c r="H185" s="52"/>
      <c r="J185" s="18"/>
      <c r="K185" s="23"/>
      <c r="M185" s="41"/>
      <c r="N185" s="41"/>
      <c r="O185" s="41"/>
      <c r="Q185" s="21">
        <v>8.7934999999999999</v>
      </c>
      <c r="R185" s="3">
        <v>8.3955000000000002</v>
      </c>
      <c r="S185" s="3">
        <v>0.95550000000000002</v>
      </c>
      <c r="T185" s="3"/>
      <c r="U185" s="3"/>
      <c r="V185">
        <f t="shared" si="115"/>
        <v>15</v>
      </c>
      <c r="W185">
        <f t="shared" ref="W185:Y187" si="117">($V185*Q185)</f>
        <v>131.9025</v>
      </c>
      <c r="X185">
        <f t="shared" si="117"/>
        <v>125.9325</v>
      </c>
      <c r="Y185">
        <f t="shared" si="117"/>
        <v>14.3325</v>
      </c>
      <c r="AB185" s="9"/>
      <c r="AF185"/>
      <c r="AI185" s="9"/>
      <c r="AJ185" s="52">
        <v>59</v>
      </c>
      <c r="AL185">
        <f t="shared" si="116"/>
        <v>15</v>
      </c>
      <c r="AM185">
        <f t="shared" si="112"/>
        <v>131.9025</v>
      </c>
      <c r="AN185">
        <f t="shared" si="113"/>
        <v>125.9325</v>
      </c>
      <c r="AO185">
        <f t="shared" si="114"/>
        <v>14.3325</v>
      </c>
    </row>
    <row r="186" spans="1:47" x14ac:dyDescent="0.2">
      <c r="D186" s="53">
        <v>322003</v>
      </c>
      <c r="E186" s="52">
        <v>80</v>
      </c>
      <c r="F186" s="47">
        <v>4.7471658582089557E-2</v>
      </c>
      <c r="G186" s="48">
        <v>8.5624265417910406E-2</v>
      </c>
      <c r="H186" s="51"/>
      <c r="J186" s="18"/>
      <c r="K186" s="23"/>
      <c r="M186" s="41"/>
      <c r="N186" s="41"/>
      <c r="O186" s="41"/>
      <c r="Q186" s="21">
        <v>10.334</v>
      </c>
      <c r="R186" s="3">
        <v>10.29</v>
      </c>
      <c r="S186" s="3">
        <v>1.0935000000000001</v>
      </c>
      <c r="T186" s="3"/>
      <c r="U186" s="3"/>
      <c r="V186">
        <f t="shared" si="115"/>
        <v>22</v>
      </c>
      <c r="W186">
        <f t="shared" si="117"/>
        <v>227.34799999999998</v>
      </c>
      <c r="X186">
        <f t="shared" si="117"/>
        <v>226.38</v>
      </c>
      <c r="Y186">
        <f t="shared" si="117"/>
        <v>24.057000000000002</v>
      </c>
      <c r="AB186" s="9"/>
      <c r="AF186"/>
      <c r="AI186" s="9"/>
      <c r="AJ186" s="52">
        <v>80</v>
      </c>
      <c r="AL186">
        <f t="shared" si="116"/>
        <v>22</v>
      </c>
      <c r="AM186">
        <f t="shared" si="112"/>
        <v>227.34799999999998</v>
      </c>
      <c r="AN186">
        <f t="shared" si="113"/>
        <v>226.38</v>
      </c>
      <c r="AO186">
        <f t="shared" si="114"/>
        <v>24.057000000000002</v>
      </c>
    </row>
    <row r="187" spans="1:47" x14ac:dyDescent="0.2">
      <c r="D187" s="53">
        <v>322002</v>
      </c>
      <c r="E187" s="52">
        <v>103</v>
      </c>
      <c r="F187" s="47">
        <v>3.94379932835821E-2</v>
      </c>
      <c r="G187" s="48">
        <v>7.0170414716417884E-2</v>
      </c>
      <c r="H187" s="51"/>
      <c r="J187" s="18"/>
      <c r="K187" s="23"/>
      <c r="M187" s="41"/>
      <c r="N187" s="41"/>
      <c r="O187" s="41"/>
      <c r="P187" s="41"/>
      <c r="Q187" s="21">
        <v>11.3445</v>
      </c>
      <c r="R187" s="3">
        <v>11.519500000000001</v>
      </c>
      <c r="S187" s="3">
        <v>1.1484999999999999</v>
      </c>
      <c r="T187" s="3"/>
      <c r="U187" s="3"/>
      <c r="V187">
        <f t="shared" si="115"/>
        <v>39</v>
      </c>
      <c r="W187">
        <f t="shared" si="117"/>
        <v>442.43549999999999</v>
      </c>
      <c r="X187">
        <f t="shared" si="117"/>
        <v>449.26050000000004</v>
      </c>
      <c r="Y187">
        <f t="shared" si="117"/>
        <v>44.791499999999992</v>
      </c>
      <c r="AB187" s="9"/>
      <c r="AF187"/>
      <c r="AI187" s="9"/>
      <c r="AJ187" s="52">
        <v>103</v>
      </c>
      <c r="AL187">
        <f t="shared" si="116"/>
        <v>39</v>
      </c>
      <c r="AM187">
        <f t="shared" si="112"/>
        <v>442.43549999999999</v>
      </c>
      <c r="AN187">
        <f t="shared" si="113"/>
        <v>449.26050000000004</v>
      </c>
      <c r="AO187">
        <f t="shared" si="114"/>
        <v>44.791499999999992</v>
      </c>
    </row>
    <row r="188" spans="1:47" x14ac:dyDescent="0.2">
      <c r="D188" s="53">
        <v>322001</v>
      </c>
      <c r="E188" s="52">
        <v>158</v>
      </c>
      <c r="F188" s="47">
        <v>2.0449329850746271E-2</v>
      </c>
      <c r="G188" s="48">
        <v>4.2184046149253723E-2</v>
      </c>
      <c r="H188" s="51"/>
      <c r="J188" s="18"/>
      <c r="K188" s="23"/>
      <c r="M188" s="41">
        <v>63.650654520785423</v>
      </c>
      <c r="N188" s="41">
        <v>4.4154999999999998</v>
      </c>
      <c r="O188" s="41">
        <v>197</v>
      </c>
      <c r="P188" s="13">
        <v>33.902000000000001</v>
      </c>
      <c r="Q188" s="21">
        <v>14.1775</v>
      </c>
      <c r="R188" s="3">
        <v>15.51</v>
      </c>
      <c r="S188" s="3">
        <v>1.304</v>
      </c>
      <c r="T188" s="3"/>
      <c r="U188" s="3"/>
      <c r="V188">
        <f>(0.5*($E188-$E187))</f>
        <v>27.5</v>
      </c>
      <c r="W188">
        <f t="shared" si="104"/>
        <v>389.88125000000002</v>
      </c>
      <c r="X188">
        <f t="shared" si="83"/>
        <v>426.52499999999998</v>
      </c>
      <c r="Y188">
        <f t="shared" si="84"/>
        <v>35.86</v>
      </c>
      <c r="AB188" s="9"/>
      <c r="AF188"/>
      <c r="AI188" s="9"/>
      <c r="AJ188" s="52">
        <v>158</v>
      </c>
      <c r="AL188">
        <f>(0.5*($AJ188-$AJ187))</f>
        <v>27.5</v>
      </c>
      <c r="AM188">
        <f>($AL188*AS188)</f>
        <v>364.38425000000001</v>
      </c>
      <c r="AN188">
        <f>($AL188*AT188)</f>
        <v>390.6105</v>
      </c>
      <c r="AO188">
        <f>($AL188*AU188)</f>
        <v>34.460500000000003</v>
      </c>
      <c r="AS188" s="73">
        <f>(Q187*($AJ188-$AS$1)+Q188*($AS$1-$AJ187))/($AJ188-$AJ187)</f>
        <v>13.250336363636364</v>
      </c>
      <c r="AT188" s="73">
        <f>(R187*($AJ188-$AS$1)+R188*($AS$1-$AJ187))/($AJ188-$AJ187)</f>
        <v>14.204018181818181</v>
      </c>
      <c r="AU188" s="73">
        <f>(S187*($AJ188-$AS$1)+S188*($AS$1-$AJ187))/($AJ188-$AJ187)</f>
        <v>1.253109090909091</v>
      </c>
    </row>
    <row r="189" spans="1:47" x14ac:dyDescent="0.2">
      <c r="A189" s="34">
        <v>39366</v>
      </c>
      <c r="B189" s="2" t="s">
        <v>157</v>
      </c>
      <c r="C189" s="4" t="s">
        <v>62</v>
      </c>
      <c r="D189" s="17">
        <v>322193</v>
      </c>
      <c r="E189" s="52">
        <v>4.5</v>
      </c>
      <c r="F189" s="47">
        <v>0.36004567164179102</v>
      </c>
      <c r="G189" s="48">
        <v>0.19664032835820897</v>
      </c>
      <c r="H189" s="16">
        <v>20.400850376865673</v>
      </c>
      <c r="I189" s="18">
        <v>19.659532518134323</v>
      </c>
      <c r="J189" s="18">
        <v>16.870472294776121</v>
      </c>
      <c r="K189" s="18">
        <v>13.171018080223876</v>
      </c>
      <c r="L189" s="23">
        <v>284</v>
      </c>
      <c r="M189" s="41">
        <v>96.836244602163418</v>
      </c>
      <c r="N189" s="41">
        <v>5.6494999999999997</v>
      </c>
      <c r="O189" s="41">
        <v>252</v>
      </c>
      <c r="P189" s="13">
        <v>30.533999999999999</v>
      </c>
      <c r="Q189" s="21">
        <v>9.4999999999999998E-3</v>
      </c>
      <c r="R189" s="3">
        <v>1.1720000000000002</v>
      </c>
      <c r="S189" s="3">
        <v>0.17099999999999999</v>
      </c>
      <c r="T189" s="60"/>
      <c r="U189" s="60"/>
      <c r="V189">
        <f>($E189)+(0.5*($E190-$E189))</f>
        <v>7.75</v>
      </c>
      <c r="W189">
        <f t="shared" si="104"/>
        <v>7.3624999999999996E-2</v>
      </c>
      <c r="X189">
        <f t="shared" si="83"/>
        <v>9.083000000000002</v>
      </c>
      <c r="Y189">
        <f t="shared" si="84"/>
        <v>1.3252499999999998</v>
      </c>
      <c r="Z189" s="9">
        <f>SUM(W189:W198)</f>
        <v>1012.809375</v>
      </c>
      <c r="AA189" s="9">
        <f>SUM(X189:X198)</f>
        <v>1190.76325</v>
      </c>
      <c r="AB189" s="9">
        <f>SUM(Y189:Y198)</f>
        <v>125.99124999999999</v>
      </c>
      <c r="AC189">
        <f>($E189)+(0.5*($E190-$E189))</f>
        <v>7.75</v>
      </c>
      <c r="AD189">
        <f t="shared" ref="AD189:AF194" si="118">($AC189*Q189)</f>
        <v>7.3624999999999996E-2</v>
      </c>
      <c r="AE189">
        <f t="shared" si="118"/>
        <v>9.083000000000002</v>
      </c>
      <c r="AF189">
        <f t="shared" si="118"/>
        <v>1.3252499999999998</v>
      </c>
      <c r="AG189" s="9">
        <f>SUM(AD189:AD195)</f>
        <v>119.25037500000002</v>
      </c>
      <c r="AH189" s="9">
        <f>SUM(AE189:AE195)</f>
        <v>186.40950000000001</v>
      </c>
      <c r="AI189" s="9">
        <f>SUM(AF189:AF195)</f>
        <v>27.881249999999998</v>
      </c>
      <c r="AJ189" s="52">
        <v>4.5</v>
      </c>
      <c r="AL189">
        <f>($AJ189)+(0.5*($AJ190-$AJ189))</f>
        <v>7.75</v>
      </c>
      <c r="AM189">
        <f t="shared" ref="AM189:AM197" si="119">($AL189*Q189)</f>
        <v>7.3624999999999996E-2</v>
      </c>
      <c r="AN189">
        <f t="shared" ref="AN189:AN197" si="120">($AL189*R189)</f>
        <v>9.083000000000002</v>
      </c>
      <c r="AO189">
        <f t="shared" ref="AO189:AO197" si="121">($AL189*S189)</f>
        <v>1.3252499999999998</v>
      </c>
      <c r="AP189" s="9">
        <f>SUM(AM189:AM198)</f>
        <v>999.10212500000011</v>
      </c>
      <c r="AQ189" s="9">
        <f>SUM(AN189:AN198)</f>
        <v>1168.886125</v>
      </c>
      <c r="AR189" s="9">
        <f>SUM(AO189:AO198)</f>
        <v>124.05112499999998</v>
      </c>
    </row>
    <row r="190" spans="1:47" x14ac:dyDescent="0.2">
      <c r="D190" s="17">
        <v>322192</v>
      </c>
      <c r="E190">
        <v>11</v>
      </c>
      <c r="F190" s="47">
        <v>0.36004567164179108</v>
      </c>
      <c r="G190" s="48">
        <v>0.21519652835820874</v>
      </c>
      <c r="I190" s="18"/>
      <c r="J190" s="18"/>
      <c r="K190" s="23"/>
      <c r="M190" s="41"/>
      <c r="N190" s="41"/>
      <c r="O190" s="41"/>
      <c r="P190" s="40"/>
      <c r="Q190" s="21">
        <v>7.0000000000000001E-3</v>
      </c>
      <c r="R190" s="3">
        <v>1.1835</v>
      </c>
      <c r="S190" s="3">
        <v>0.17349999999999999</v>
      </c>
      <c r="T190" s="60"/>
      <c r="U190" s="60"/>
      <c r="V190">
        <f>($E190)+(0.5*($E191-$E190))</f>
        <v>15.5</v>
      </c>
      <c r="W190">
        <f t="shared" si="104"/>
        <v>0.1085</v>
      </c>
      <c r="X190">
        <f t="shared" si="83"/>
        <v>18.344249999999999</v>
      </c>
      <c r="Y190">
        <f t="shared" si="84"/>
        <v>2.6892499999999999</v>
      </c>
      <c r="AB190" s="9"/>
      <c r="AC190">
        <f>($E190)+(0.5*($E191-$E190))</f>
        <v>15.5</v>
      </c>
      <c r="AD190">
        <f t="shared" si="118"/>
        <v>0.1085</v>
      </c>
      <c r="AE190">
        <f t="shared" si="118"/>
        <v>18.344249999999999</v>
      </c>
      <c r="AF190">
        <f t="shared" si="118"/>
        <v>2.6892499999999999</v>
      </c>
      <c r="AI190" s="9"/>
      <c r="AJ190">
        <v>11</v>
      </c>
      <c r="AL190">
        <f>(0.5*($AJ190-$AJ189))+(0.5*($AJ191-$AJ190))</f>
        <v>7.75</v>
      </c>
      <c r="AM190">
        <f t="shared" si="119"/>
        <v>5.425E-2</v>
      </c>
      <c r="AN190">
        <f t="shared" si="120"/>
        <v>9.1721249999999994</v>
      </c>
      <c r="AO190">
        <f t="shared" si="121"/>
        <v>1.344625</v>
      </c>
    </row>
    <row r="191" spans="1:47" x14ac:dyDescent="0.2">
      <c r="D191" s="17">
        <v>322191</v>
      </c>
      <c r="E191">
        <v>20</v>
      </c>
      <c r="F191" s="47">
        <v>0.63700388059701485</v>
      </c>
      <c r="G191" s="48">
        <v>0.45781191940298493</v>
      </c>
      <c r="J191" s="18"/>
      <c r="K191" s="23"/>
      <c r="M191" s="41"/>
      <c r="N191" s="41"/>
      <c r="O191" s="41"/>
      <c r="P191" s="40"/>
      <c r="Q191" s="21">
        <v>0.36649999999999999</v>
      </c>
      <c r="R191" s="3">
        <v>1.6945000000000001</v>
      </c>
      <c r="S191" s="3">
        <v>0.32250000000000001</v>
      </c>
      <c r="T191" s="60"/>
      <c r="U191" s="60"/>
      <c r="V191">
        <f t="shared" ref="V191:V197" si="122">(0.5*($E191-$E190))+(0.5*($E192-$E191))</f>
        <v>9.5</v>
      </c>
      <c r="W191">
        <f t="shared" si="104"/>
        <v>3.4817499999999999</v>
      </c>
      <c r="X191">
        <f t="shared" si="83"/>
        <v>16.097750000000001</v>
      </c>
      <c r="Y191">
        <f t="shared" si="84"/>
        <v>3.0637500000000002</v>
      </c>
      <c r="AB191" s="9"/>
      <c r="AC191">
        <f>(0.5*($E191-$E190))+(0.5*($E192-$E191))</f>
        <v>9.5</v>
      </c>
      <c r="AD191">
        <f t="shared" si="118"/>
        <v>3.4817499999999999</v>
      </c>
      <c r="AE191">
        <f t="shared" si="118"/>
        <v>16.097750000000001</v>
      </c>
      <c r="AF191">
        <f t="shared" si="118"/>
        <v>3.0637500000000002</v>
      </c>
      <c r="AI191" s="9"/>
      <c r="AJ191">
        <v>20</v>
      </c>
      <c r="AL191">
        <f t="shared" ref="AL191:AL197" si="123">(0.5*($AJ191-$AJ190))+(0.5*($AJ192-$AJ191))</f>
        <v>9.5</v>
      </c>
      <c r="AM191">
        <f t="shared" si="119"/>
        <v>3.4817499999999999</v>
      </c>
      <c r="AN191">
        <f t="shared" si="120"/>
        <v>16.097750000000001</v>
      </c>
      <c r="AO191">
        <f t="shared" si="121"/>
        <v>3.0637500000000002</v>
      </c>
    </row>
    <row r="192" spans="1:47" x14ac:dyDescent="0.2">
      <c r="D192" s="17">
        <v>322190</v>
      </c>
      <c r="E192">
        <v>30</v>
      </c>
      <c r="F192" s="47">
        <v>0.3461977611940299</v>
      </c>
      <c r="G192" s="48">
        <v>0.34038163880596994</v>
      </c>
      <c r="J192" s="18"/>
      <c r="K192" s="23"/>
      <c r="M192" s="41"/>
      <c r="N192" s="41"/>
      <c r="O192" s="41"/>
      <c r="P192" s="40"/>
      <c r="Q192" s="21">
        <v>2.8250000000000002</v>
      </c>
      <c r="R192" s="3">
        <v>4.2439999999999998</v>
      </c>
      <c r="S192" s="3">
        <v>0.72449999999999992</v>
      </c>
      <c r="T192" s="60"/>
      <c r="U192" s="60"/>
      <c r="V192">
        <f t="shared" si="122"/>
        <v>10</v>
      </c>
      <c r="W192">
        <f t="shared" si="104"/>
        <v>28.25</v>
      </c>
      <c r="X192">
        <f t="shared" si="83"/>
        <v>42.44</v>
      </c>
      <c r="Y192">
        <f t="shared" si="84"/>
        <v>7.2449999999999992</v>
      </c>
      <c r="AB192" s="9"/>
      <c r="AC192">
        <f>(0.5*($E192-$E191))+(0.5*($E193-$E192))</f>
        <v>10</v>
      </c>
      <c r="AD192">
        <f t="shared" si="118"/>
        <v>28.25</v>
      </c>
      <c r="AE192">
        <f t="shared" si="118"/>
        <v>42.44</v>
      </c>
      <c r="AF192">
        <f t="shared" si="118"/>
        <v>7.2449999999999992</v>
      </c>
      <c r="AI192" s="9"/>
      <c r="AJ192">
        <v>30</v>
      </c>
      <c r="AL192">
        <f t="shared" si="123"/>
        <v>10</v>
      </c>
      <c r="AM192">
        <f t="shared" si="119"/>
        <v>28.25</v>
      </c>
      <c r="AN192">
        <f t="shared" si="120"/>
        <v>42.44</v>
      </c>
      <c r="AO192">
        <f t="shared" si="121"/>
        <v>7.2449999999999992</v>
      </c>
    </row>
    <row r="193" spans="1:47" x14ac:dyDescent="0.2">
      <c r="D193" s="17">
        <v>322189</v>
      </c>
      <c r="E193">
        <v>40</v>
      </c>
      <c r="F193" s="47">
        <v>0.10798488805970148</v>
      </c>
      <c r="G193" s="48">
        <v>0.1476513369402985</v>
      </c>
      <c r="H193" s="52"/>
      <c r="J193" s="18"/>
      <c r="K193" s="23"/>
      <c r="M193" s="41"/>
      <c r="N193" s="41"/>
      <c r="O193" s="41"/>
      <c r="P193" s="40"/>
      <c r="Q193" s="21">
        <v>5.4685000000000006</v>
      </c>
      <c r="R193" s="3">
        <v>6.2795000000000005</v>
      </c>
      <c r="S193" s="3">
        <v>0.84599999999999997</v>
      </c>
      <c r="T193" s="60"/>
      <c r="U193" s="60"/>
      <c r="V193">
        <f t="shared" si="122"/>
        <v>10.5</v>
      </c>
      <c r="W193">
        <f t="shared" si="104"/>
        <v>57.419250000000005</v>
      </c>
      <c r="X193">
        <f t="shared" si="83"/>
        <v>65.934750000000008</v>
      </c>
      <c r="Y193">
        <f t="shared" si="84"/>
        <v>8.8829999999999991</v>
      </c>
      <c r="AB193" s="9"/>
      <c r="AC193">
        <f>(0.5*($E193-$E192))+(0.5*($E194-$E193))</f>
        <v>10.5</v>
      </c>
      <c r="AD193">
        <f t="shared" si="118"/>
        <v>57.419250000000005</v>
      </c>
      <c r="AE193">
        <f t="shared" si="118"/>
        <v>65.934750000000008</v>
      </c>
      <c r="AF193">
        <f t="shared" si="118"/>
        <v>8.8829999999999991</v>
      </c>
      <c r="AI193" s="9"/>
      <c r="AJ193">
        <v>40</v>
      </c>
      <c r="AL193">
        <f t="shared" si="123"/>
        <v>10.5</v>
      </c>
      <c r="AM193">
        <f t="shared" si="119"/>
        <v>57.419250000000005</v>
      </c>
      <c r="AN193">
        <f t="shared" si="120"/>
        <v>65.934750000000008</v>
      </c>
      <c r="AO193">
        <f t="shared" si="121"/>
        <v>8.8829999999999991</v>
      </c>
    </row>
    <row r="194" spans="1:47" x14ac:dyDescent="0.2">
      <c r="D194" s="17">
        <v>322188</v>
      </c>
      <c r="E194">
        <v>51</v>
      </c>
      <c r="F194" s="47">
        <v>0.11158438432835821</v>
      </c>
      <c r="G194" s="48">
        <v>0.1247585406716418</v>
      </c>
      <c r="H194" s="52"/>
      <c r="J194" s="18"/>
      <c r="K194" s="23"/>
      <c r="M194" s="41"/>
      <c r="N194" s="41"/>
      <c r="O194" s="41"/>
      <c r="P194" s="40"/>
      <c r="Q194" s="21">
        <v>5.4395000000000007</v>
      </c>
      <c r="R194" s="3">
        <v>6.2744999999999997</v>
      </c>
      <c r="S194" s="3">
        <v>0.85</v>
      </c>
      <c r="T194" s="60"/>
      <c r="U194" s="60"/>
      <c r="V194">
        <f t="shared" si="122"/>
        <v>10.5</v>
      </c>
      <c r="W194">
        <f t="shared" si="104"/>
        <v>57.114750000000008</v>
      </c>
      <c r="X194">
        <f t="shared" si="83"/>
        <v>65.882249999999999</v>
      </c>
      <c r="Y194">
        <f t="shared" si="84"/>
        <v>8.9249999999999989</v>
      </c>
      <c r="AB194" s="9"/>
      <c r="AC194">
        <f>(0.5*($E194-$E193))</f>
        <v>5.5</v>
      </c>
      <c r="AD194">
        <f t="shared" si="118"/>
        <v>29.917250000000003</v>
      </c>
      <c r="AE194">
        <f t="shared" si="118"/>
        <v>34.509749999999997</v>
      </c>
      <c r="AF194">
        <f t="shared" si="118"/>
        <v>4.6749999999999998</v>
      </c>
      <c r="AI194" s="9"/>
      <c r="AJ194">
        <v>51</v>
      </c>
      <c r="AL194">
        <f t="shared" si="123"/>
        <v>10.5</v>
      </c>
      <c r="AM194">
        <f t="shared" si="119"/>
        <v>57.114750000000008</v>
      </c>
      <c r="AN194">
        <f t="shared" si="120"/>
        <v>65.882249999999999</v>
      </c>
      <c r="AO194">
        <f t="shared" si="121"/>
        <v>8.9249999999999989</v>
      </c>
    </row>
    <row r="195" spans="1:47" x14ac:dyDescent="0.2">
      <c r="D195" s="17">
        <v>322187</v>
      </c>
      <c r="E195">
        <v>61</v>
      </c>
      <c r="F195" s="47">
        <v>6.8651321641791052E-2</v>
      </c>
      <c r="G195" s="48">
        <v>9.7718583358208919E-2</v>
      </c>
      <c r="H195" s="52"/>
      <c r="J195" s="18"/>
      <c r="K195" s="23"/>
      <c r="M195" s="41"/>
      <c r="N195" s="41"/>
      <c r="O195" s="41"/>
      <c r="P195" s="40"/>
      <c r="Q195" s="21">
        <v>7.1050000000000004</v>
      </c>
      <c r="R195" s="3">
        <v>7.6310000000000002</v>
      </c>
      <c r="S195" s="3">
        <v>0.91549999999999998</v>
      </c>
      <c r="T195" s="60"/>
      <c r="U195" s="60"/>
      <c r="V195">
        <f t="shared" si="122"/>
        <v>14.5</v>
      </c>
      <c r="W195">
        <f t="shared" si="104"/>
        <v>103.02250000000001</v>
      </c>
      <c r="X195">
        <f t="shared" si="83"/>
        <v>110.6495</v>
      </c>
      <c r="Y195">
        <f t="shared" si="84"/>
        <v>13.274749999999999</v>
      </c>
      <c r="AB195" s="9"/>
      <c r="AF195"/>
      <c r="AI195" s="9"/>
      <c r="AJ195">
        <v>61</v>
      </c>
      <c r="AL195">
        <f t="shared" si="123"/>
        <v>14.5</v>
      </c>
      <c r="AM195">
        <f t="shared" si="119"/>
        <v>103.02250000000001</v>
      </c>
      <c r="AN195">
        <f t="shared" si="120"/>
        <v>110.6495</v>
      </c>
      <c r="AO195">
        <f t="shared" si="121"/>
        <v>13.274749999999999</v>
      </c>
    </row>
    <row r="196" spans="1:47" x14ac:dyDescent="0.2">
      <c r="D196" s="17">
        <v>322186</v>
      </c>
      <c r="E196">
        <v>80</v>
      </c>
      <c r="F196" s="47">
        <v>4.6741325373134336E-2</v>
      </c>
      <c r="G196" s="48">
        <v>8.244001262686565E-2</v>
      </c>
      <c r="H196" s="52"/>
      <c r="J196" s="18"/>
      <c r="K196" s="23"/>
      <c r="M196" s="41"/>
      <c r="N196" s="41"/>
      <c r="O196" s="41"/>
      <c r="P196" s="40"/>
      <c r="Q196" s="21">
        <v>8.516</v>
      </c>
      <c r="R196" s="3">
        <v>9.6144999999999996</v>
      </c>
      <c r="S196" s="3">
        <v>0.99649999999999994</v>
      </c>
      <c r="T196" s="60"/>
      <c r="U196" s="60"/>
      <c r="V196">
        <f t="shared" si="122"/>
        <v>19.5</v>
      </c>
      <c r="W196">
        <f t="shared" si="104"/>
        <v>166.06200000000001</v>
      </c>
      <c r="X196">
        <f t="shared" si="83"/>
        <v>187.48274999999998</v>
      </c>
      <c r="Y196">
        <f t="shared" si="84"/>
        <v>19.431749999999997</v>
      </c>
      <c r="AB196" s="9"/>
      <c r="AC196">
        <v>0</v>
      </c>
      <c r="AF196"/>
      <c r="AI196" s="9"/>
      <c r="AJ196">
        <v>80</v>
      </c>
      <c r="AL196">
        <f t="shared" si="123"/>
        <v>19.5</v>
      </c>
      <c r="AM196">
        <f t="shared" si="119"/>
        <v>166.06200000000001</v>
      </c>
      <c r="AN196">
        <f t="shared" si="120"/>
        <v>187.48274999999998</v>
      </c>
      <c r="AO196">
        <f t="shared" si="121"/>
        <v>19.431749999999997</v>
      </c>
    </row>
    <row r="197" spans="1:47" x14ac:dyDescent="0.2">
      <c r="D197" s="17">
        <v>322185</v>
      </c>
      <c r="E197">
        <v>100</v>
      </c>
      <c r="F197" s="47">
        <v>3.3595327611940298E-2</v>
      </c>
      <c r="G197" s="48">
        <v>9.1671424388059697E-2</v>
      </c>
      <c r="H197" s="52"/>
      <c r="J197" s="18"/>
      <c r="K197" s="23"/>
      <c r="M197" s="41"/>
      <c r="N197" s="41"/>
      <c r="O197" s="41"/>
      <c r="P197" s="40"/>
      <c r="Q197" s="21">
        <v>8.7965</v>
      </c>
      <c r="R197" s="3">
        <v>10.311499999999999</v>
      </c>
      <c r="S197" s="3">
        <v>1.0105</v>
      </c>
      <c r="T197" s="60"/>
      <c r="U197" s="60"/>
      <c r="V197">
        <f t="shared" si="122"/>
        <v>33</v>
      </c>
      <c r="W197">
        <f t="shared" si="104"/>
        <v>290.28449999999998</v>
      </c>
      <c r="X197">
        <f t="shared" si="83"/>
        <v>340.27949999999998</v>
      </c>
      <c r="Y197">
        <f t="shared" si="84"/>
        <v>33.346499999999999</v>
      </c>
      <c r="AB197" s="9"/>
      <c r="AC197">
        <v>0</v>
      </c>
      <c r="AF197"/>
      <c r="AI197" s="9"/>
      <c r="AJ197">
        <v>100</v>
      </c>
      <c r="AL197">
        <f t="shared" si="123"/>
        <v>33</v>
      </c>
      <c r="AM197">
        <f t="shared" si="119"/>
        <v>290.28449999999998</v>
      </c>
      <c r="AN197">
        <f t="shared" si="120"/>
        <v>340.27949999999998</v>
      </c>
      <c r="AO197">
        <f t="shared" si="121"/>
        <v>33.346499999999999</v>
      </c>
    </row>
    <row r="198" spans="1:47" x14ac:dyDescent="0.2">
      <c r="D198" s="17">
        <v>322184</v>
      </c>
      <c r="E198">
        <v>146</v>
      </c>
      <c r="F198" s="57"/>
      <c r="G198" s="48"/>
      <c r="H198" s="52"/>
      <c r="I198" s="47"/>
      <c r="J198" s="48"/>
      <c r="K198" s="23"/>
      <c r="M198" s="41">
        <v>64.693974005961053</v>
      </c>
      <c r="N198" s="41">
        <v>4.5439999999999996</v>
      </c>
      <c r="O198" s="41">
        <v>203</v>
      </c>
      <c r="P198" s="13">
        <v>33.784999999999997</v>
      </c>
      <c r="Q198" s="21">
        <v>13.3475</v>
      </c>
      <c r="R198" s="3">
        <v>14.5465</v>
      </c>
      <c r="S198" s="3">
        <v>1.2090000000000001</v>
      </c>
      <c r="T198" s="60"/>
      <c r="U198" s="60"/>
      <c r="V198">
        <f>(0.5*($E198-$E197))</f>
        <v>23</v>
      </c>
      <c r="W198">
        <f t="shared" si="104"/>
        <v>306.99250000000001</v>
      </c>
      <c r="X198">
        <f t="shared" si="83"/>
        <v>334.56950000000001</v>
      </c>
      <c r="Y198">
        <f t="shared" si="84"/>
        <v>27.807000000000002</v>
      </c>
      <c r="AB198" s="9"/>
      <c r="AC198">
        <v>0</v>
      </c>
      <c r="AF198"/>
      <c r="AI198" s="9"/>
      <c r="AJ198">
        <v>146</v>
      </c>
      <c r="AL198">
        <f>(0.5*($AJ198-$AJ197))</f>
        <v>23</v>
      </c>
      <c r="AM198">
        <f>($AL198*AS198)</f>
        <v>293.33949999999999</v>
      </c>
      <c r="AN198">
        <f>($AL198*AT198)</f>
        <v>321.86450000000002</v>
      </c>
      <c r="AO198">
        <f>($AL198*AU198)</f>
        <v>27.211500000000001</v>
      </c>
      <c r="AS198" s="73">
        <f>(Q197*($AJ198-$AS$1)+Q198*($AS$1-$AJ197))/($AJ198-$AJ197)</f>
        <v>12.753891304347826</v>
      </c>
      <c r="AT198" s="73">
        <f>(R197*($AJ198-$AS$1)+R198*($AS$1-$AJ197))/($AJ198-$AJ197)</f>
        <v>13.994108695652175</v>
      </c>
      <c r="AU198" s="73">
        <f>(S197*($AJ198-$AS$1)+S198*($AS$1-$AJ197))/($AJ198-$AJ197)</f>
        <v>1.1831086956521739</v>
      </c>
    </row>
    <row r="199" spans="1:47" x14ac:dyDescent="0.2">
      <c r="A199" s="6">
        <v>39373</v>
      </c>
      <c r="B199" s="2" t="s">
        <v>156</v>
      </c>
      <c r="C199" s="4" t="s">
        <v>62</v>
      </c>
      <c r="D199" s="17">
        <v>322492</v>
      </c>
      <c r="E199">
        <v>5</v>
      </c>
      <c r="F199" s="47">
        <v>0.81010276119402991</v>
      </c>
      <c r="G199" s="48">
        <v>0.49810933880596964</v>
      </c>
      <c r="H199" s="16">
        <v>29.525054776119404</v>
      </c>
      <c r="I199" s="18">
        <v>26.224580008880583</v>
      </c>
      <c r="J199" s="18">
        <v>26.567205279850747</v>
      </c>
      <c r="K199" s="23">
        <v>18.055218800149241</v>
      </c>
      <c r="L199" s="23">
        <v>291</v>
      </c>
      <c r="M199" s="41">
        <v>95.357215051013185</v>
      </c>
      <c r="N199" s="41">
        <v>5.8879999999999999</v>
      </c>
      <c r="O199" s="41">
        <v>263</v>
      </c>
      <c r="P199" s="13">
        <v>30.338999999999999</v>
      </c>
      <c r="Q199" s="21">
        <v>0.2495</v>
      </c>
      <c r="R199" s="3">
        <v>1.9275</v>
      </c>
      <c r="S199" s="3">
        <v>0.32250000000000001</v>
      </c>
      <c r="V199">
        <f>($E199)+(0.5*($E200-$E199))</f>
        <v>8</v>
      </c>
      <c r="W199">
        <f t="shared" ref="W199:W218" si="124">($V199*Q199)</f>
        <v>1.996</v>
      </c>
      <c r="X199">
        <f t="shared" ref="X199:X218" si="125">($V199*R199)</f>
        <v>15.42</v>
      </c>
      <c r="Y199">
        <f t="shared" ref="Y199:Y218" si="126">($V199*S199)</f>
        <v>2.58</v>
      </c>
      <c r="Z199" s="9">
        <f>SUM(W199:W208)</f>
        <v>1145.4992499999998</v>
      </c>
      <c r="AA199" s="9">
        <f>SUM(X199:X208)</f>
        <v>1291.7940000000001</v>
      </c>
      <c r="AB199" s="9">
        <f>SUM(Y199:Y208)</f>
        <v>132.43700000000001</v>
      </c>
      <c r="AC199">
        <f>($E199)+(0.5*($E200-$E199))</f>
        <v>8</v>
      </c>
      <c r="AD199">
        <f t="shared" ref="AD199:AF204" si="127">($AC199*Q199)</f>
        <v>1.996</v>
      </c>
      <c r="AE199">
        <f t="shared" si="127"/>
        <v>15.42</v>
      </c>
      <c r="AF199">
        <f t="shared" si="127"/>
        <v>2.58</v>
      </c>
      <c r="AG199" s="9">
        <f>SUM(AD199:AD205)</f>
        <v>114.54624999999999</v>
      </c>
      <c r="AH199" s="9">
        <f>SUM(AE199:AE205)</f>
        <v>176.49125000000001</v>
      </c>
      <c r="AI199" s="9">
        <f>SUM(AF199:AF205)</f>
        <v>27.340250000000001</v>
      </c>
      <c r="AJ199">
        <v>5</v>
      </c>
      <c r="AL199">
        <f>($AJ199)+(0.5*($AJ200-$AJ199))</f>
        <v>8</v>
      </c>
      <c r="AM199">
        <f t="shared" ref="AM199:AM207" si="128">($AL199*Q199)</f>
        <v>1.996</v>
      </c>
      <c r="AN199">
        <f t="shared" ref="AN199:AN207" si="129">($AL199*R199)</f>
        <v>15.42</v>
      </c>
      <c r="AO199">
        <f t="shared" ref="AO199:AO207" si="130">($AL199*S199)</f>
        <v>2.58</v>
      </c>
      <c r="AP199" s="9">
        <f>SUM(AM199:AM208)</f>
        <v>1128.0767499999999</v>
      </c>
      <c r="AQ199" s="9">
        <f>SUM(AN199:AN208)</f>
        <v>1273.309</v>
      </c>
      <c r="AR199" s="9">
        <f>SUM(AO199:AO208)</f>
        <v>131.70950000000002</v>
      </c>
    </row>
    <row r="200" spans="1:47" x14ac:dyDescent="0.2">
      <c r="A200" s="34"/>
      <c r="D200" s="3">
        <v>322491</v>
      </c>
      <c r="E200">
        <v>11</v>
      </c>
      <c r="F200" s="47">
        <v>1.0801370149253731</v>
      </c>
      <c r="G200" s="48">
        <v>0.55280858507462649</v>
      </c>
      <c r="I200" s="18"/>
      <c r="J200" s="18"/>
      <c r="K200" s="23"/>
      <c r="M200" s="41"/>
      <c r="N200" s="41"/>
      <c r="O200" s="41"/>
      <c r="P200" s="42"/>
      <c r="Q200" s="21">
        <v>0.25600000000000001</v>
      </c>
      <c r="R200" s="3">
        <v>1.9744999999999999</v>
      </c>
      <c r="S200" s="3">
        <v>0.32800000000000001</v>
      </c>
      <c r="V200">
        <f>(0.5*($E200-$E199))+(0.5*($E201-$E200))</f>
        <v>7.5</v>
      </c>
      <c r="W200">
        <f t="shared" si="124"/>
        <v>1.92</v>
      </c>
      <c r="X200">
        <f t="shared" si="125"/>
        <v>14.80875</v>
      </c>
      <c r="Y200">
        <f t="shared" si="126"/>
        <v>2.46</v>
      </c>
      <c r="AB200" s="9"/>
      <c r="AC200">
        <f>(0.5*($E200-$E199))+(0.5*($E201-$E200))</f>
        <v>7.5</v>
      </c>
      <c r="AD200">
        <f t="shared" si="127"/>
        <v>1.92</v>
      </c>
      <c r="AE200">
        <f t="shared" si="127"/>
        <v>14.80875</v>
      </c>
      <c r="AF200">
        <f t="shared" si="127"/>
        <v>2.46</v>
      </c>
      <c r="AI200" s="9"/>
      <c r="AJ200">
        <v>11</v>
      </c>
      <c r="AL200">
        <f>(0.5*($AJ200-$AJ199))+(0.5*($AJ201-$AJ200))</f>
        <v>7.5</v>
      </c>
      <c r="AM200">
        <f t="shared" si="128"/>
        <v>1.92</v>
      </c>
      <c r="AN200">
        <f t="shared" si="129"/>
        <v>14.80875</v>
      </c>
      <c r="AO200">
        <f t="shared" si="130"/>
        <v>2.46</v>
      </c>
    </row>
    <row r="201" spans="1:47" x14ac:dyDescent="0.2">
      <c r="D201" s="17">
        <v>322490</v>
      </c>
      <c r="E201">
        <v>20</v>
      </c>
      <c r="F201" s="47">
        <v>0.90011417910447777</v>
      </c>
      <c r="G201" s="48">
        <v>0.547269420895522</v>
      </c>
      <c r="K201" s="21"/>
      <c r="M201" s="41"/>
      <c r="N201" s="41"/>
      <c r="O201" s="41"/>
      <c r="P201" s="46"/>
      <c r="Q201" s="21">
        <v>0.23899999999999999</v>
      </c>
      <c r="R201" s="3">
        <v>1.9535</v>
      </c>
      <c r="S201" s="3">
        <v>0.31900000000000001</v>
      </c>
      <c r="V201">
        <f t="shared" ref="V201:V207" si="131">(0.5*($E201-$E200))+(0.5*($E202-$E201))</f>
        <v>10</v>
      </c>
      <c r="W201">
        <f t="shared" si="124"/>
        <v>2.3899999999999997</v>
      </c>
      <c r="X201">
        <f t="shared" si="125"/>
        <v>19.535</v>
      </c>
      <c r="Y201">
        <f t="shared" si="126"/>
        <v>3.19</v>
      </c>
      <c r="AB201" s="9"/>
      <c r="AC201">
        <f>(0.5*($E201-$E200))+(0.5*($E202-$E201))</f>
        <v>10</v>
      </c>
      <c r="AD201">
        <f t="shared" si="127"/>
        <v>2.3899999999999997</v>
      </c>
      <c r="AE201">
        <f t="shared" si="127"/>
        <v>19.535</v>
      </c>
      <c r="AF201">
        <f t="shared" si="127"/>
        <v>3.19</v>
      </c>
      <c r="AI201" s="9"/>
      <c r="AJ201">
        <v>20</v>
      </c>
      <c r="AL201">
        <f t="shared" ref="AL201:AL207" si="132">(0.5*($AJ201-$AJ200))+(0.5*($AJ202-$AJ201))</f>
        <v>10</v>
      </c>
      <c r="AM201">
        <f t="shared" si="128"/>
        <v>2.3899999999999997</v>
      </c>
      <c r="AN201">
        <f t="shared" si="129"/>
        <v>19.535</v>
      </c>
      <c r="AO201">
        <f t="shared" si="130"/>
        <v>3.19</v>
      </c>
    </row>
    <row r="202" spans="1:47" x14ac:dyDescent="0.2">
      <c r="D202" s="3">
        <v>322489</v>
      </c>
      <c r="E202">
        <v>31</v>
      </c>
      <c r="F202" s="47">
        <v>0.17997481343283583</v>
      </c>
      <c r="G202" s="48">
        <v>0.22036116156716412</v>
      </c>
      <c r="H202" s="52"/>
      <c r="K202" s="21"/>
      <c r="M202" s="41"/>
      <c r="N202" s="41"/>
      <c r="O202" s="41"/>
      <c r="P202" s="42"/>
      <c r="Q202" s="21">
        <v>2.5979999999999999</v>
      </c>
      <c r="R202" s="3">
        <v>4.0285000000000002</v>
      </c>
      <c r="S202" s="3">
        <v>0.64050000000000007</v>
      </c>
      <c r="V202">
        <f t="shared" si="131"/>
        <v>10</v>
      </c>
      <c r="W202">
        <f t="shared" si="124"/>
        <v>25.979999999999997</v>
      </c>
      <c r="X202">
        <f t="shared" si="125"/>
        <v>40.285000000000004</v>
      </c>
      <c r="Y202">
        <f t="shared" si="126"/>
        <v>6.4050000000000011</v>
      </c>
      <c r="AB202" s="9"/>
      <c r="AC202">
        <f>(0.5*($E202-$E201))+(0.5*($E203-$E202))</f>
        <v>10</v>
      </c>
      <c r="AD202">
        <f t="shared" si="127"/>
        <v>25.979999999999997</v>
      </c>
      <c r="AE202">
        <f t="shared" si="127"/>
        <v>40.285000000000004</v>
      </c>
      <c r="AF202">
        <f t="shared" si="127"/>
        <v>6.4050000000000011</v>
      </c>
      <c r="AI202" s="9"/>
      <c r="AJ202">
        <v>31</v>
      </c>
      <c r="AL202">
        <f t="shared" si="132"/>
        <v>10</v>
      </c>
      <c r="AM202">
        <f t="shared" si="128"/>
        <v>25.979999999999997</v>
      </c>
      <c r="AN202">
        <f t="shared" si="129"/>
        <v>40.285000000000004</v>
      </c>
      <c r="AO202">
        <f t="shared" si="130"/>
        <v>6.4050000000000011</v>
      </c>
    </row>
    <row r="203" spans="1:47" x14ac:dyDescent="0.2">
      <c r="D203" s="17">
        <v>322488</v>
      </c>
      <c r="E203">
        <v>40</v>
      </c>
      <c r="F203" s="47">
        <v>0.11878337686567164</v>
      </c>
      <c r="G203" s="48">
        <v>0.18026277313432837</v>
      </c>
      <c r="H203" s="52"/>
      <c r="K203" s="21"/>
      <c r="M203" s="41">
        <v>85.894291169092995</v>
      </c>
      <c r="N203" s="41">
        <v>6.1895000000000007</v>
      </c>
      <c r="O203" s="41">
        <v>276.5</v>
      </c>
      <c r="P203" s="13">
        <v>32.15</v>
      </c>
      <c r="Q203" s="21">
        <v>4.8294999999999995</v>
      </c>
      <c r="R203" s="3">
        <v>5.1875</v>
      </c>
      <c r="S203" s="3">
        <v>0.79449999999999998</v>
      </c>
      <c r="V203">
        <f t="shared" si="131"/>
        <v>10</v>
      </c>
      <c r="W203">
        <f t="shared" si="124"/>
        <v>48.294999999999995</v>
      </c>
      <c r="X203">
        <f t="shared" si="125"/>
        <v>51.875</v>
      </c>
      <c r="Y203">
        <f t="shared" si="126"/>
        <v>7.9450000000000003</v>
      </c>
      <c r="AB203" s="9"/>
      <c r="AC203">
        <f>(0.5*($E203-$E202))+(0.5*($E204-$E203))</f>
        <v>10</v>
      </c>
      <c r="AD203">
        <f t="shared" si="127"/>
        <v>48.294999999999995</v>
      </c>
      <c r="AE203">
        <f t="shared" si="127"/>
        <v>51.875</v>
      </c>
      <c r="AF203">
        <f t="shared" si="127"/>
        <v>7.9450000000000003</v>
      </c>
      <c r="AI203" s="9"/>
      <c r="AJ203">
        <v>40</v>
      </c>
      <c r="AL203">
        <f t="shared" si="132"/>
        <v>10</v>
      </c>
      <c r="AM203">
        <f t="shared" si="128"/>
        <v>48.294999999999995</v>
      </c>
      <c r="AN203">
        <f t="shared" si="129"/>
        <v>51.875</v>
      </c>
      <c r="AO203">
        <f t="shared" si="130"/>
        <v>7.9450000000000003</v>
      </c>
    </row>
    <row r="204" spans="1:47" x14ac:dyDescent="0.2">
      <c r="D204" s="3">
        <v>322487</v>
      </c>
      <c r="E204">
        <v>51</v>
      </c>
      <c r="F204" s="47">
        <v>8.0336652985074614E-2</v>
      </c>
      <c r="G204" s="48">
        <v>0.1388801630149254</v>
      </c>
      <c r="H204" s="52"/>
      <c r="K204" s="21"/>
      <c r="M204" s="41"/>
      <c r="N204" s="41"/>
      <c r="O204" s="41"/>
      <c r="Q204" s="21">
        <v>6.1754999999999995</v>
      </c>
      <c r="R204" s="3">
        <v>6.2850000000000001</v>
      </c>
      <c r="S204" s="3">
        <v>0.86549999999999994</v>
      </c>
      <c r="V204">
        <f t="shared" si="131"/>
        <v>10.5</v>
      </c>
      <c r="W204">
        <f t="shared" si="124"/>
        <v>64.842749999999995</v>
      </c>
      <c r="X204">
        <f t="shared" si="125"/>
        <v>65.992500000000007</v>
      </c>
      <c r="Y204">
        <f t="shared" si="126"/>
        <v>9.0877499999999998</v>
      </c>
      <c r="AB204" s="9"/>
      <c r="AC204">
        <f>(0.5*($E204-$E203))</f>
        <v>5.5</v>
      </c>
      <c r="AD204">
        <f t="shared" si="127"/>
        <v>33.965249999999997</v>
      </c>
      <c r="AE204">
        <f t="shared" si="127"/>
        <v>34.567500000000003</v>
      </c>
      <c r="AF204">
        <f t="shared" si="127"/>
        <v>4.7602499999999992</v>
      </c>
      <c r="AI204" s="9"/>
      <c r="AJ204">
        <v>51</v>
      </c>
      <c r="AL204">
        <f t="shared" si="132"/>
        <v>10.5</v>
      </c>
      <c r="AM204">
        <f t="shared" si="128"/>
        <v>64.842749999999995</v>
      </c>
      <c r="AN204">
        <f t="shared" si="129"/>
        <v>65.992500000000007</v>
      </c>
      <c r="AO204">
        <f t="shared" si="130"/>
        <v>9.0877499999999998</v>
      </c>
    </row>
    <row r="205" spans="1:47" x14ac:dyDescent="0.2">
      <c r="D205" s="17">
        <v>322486</v>
      </c>
      <c r="E205">
        <v>61</v>
      </c>
      <c r="F205" s="47">
        <v>4.3819992537313425E-2</v>
      </c>
      <c r="G205" s="48">
        <v>9.1233224462686557E-2</v>
      </c>
      <c r="H205" s="52"/>
      <c r="K205" s="21"/>
      <c r="M205" s="41"/>
      <c r="N205" s="41"/>
      <c r="O205" s="41"/>
      <c r="P205" s="46"/>
      <c r="Q205" s="21">
        <v>7.718</v>
      </c>
      <c r="R205" s="3">
        <v>8.2140000000000004</v>
      </c>
      <c r="S205" s="3">
        <v>0.94299999999999995</v>
      </c>
      <c r="V205">
        <f t="shared" si="131"/>
        <v>14.5</v>
      </c>
      <c r="W205">
        <f t="shared" si="124"/>
        <v>111.911</v>
      </c>
      <c r="X205">
        <f t="shared" si="125"/>
        <v>119.10300000000001</v>
      </c>
      <c r="Y205">
        <f t="shared" si="126"/>
        <v>13.673499999999999</v>
      </c>
      <c r="AB205" s="9"/>
      <c r="AF205"/>
      <c r="AI205" s="9"/>
      <c r="AJ205">
        <v>61</v>
      </c>
      <c r="AL205">
        <f t="shared" si="132"/>
        <v>14.5</v>
      </c>
      <c r="AM205">
        <f t="shared" si="128"/>
        <v>111.911</v>
      </c>
      <c r="AN205">
        <f t="shared" si="129"/>
        <v>119.10300000000001</v>
      </c>
      <c r="AO205">
        <f t="shared" si="130"/>
        <v>13.673499999999999</v>
      </c>
    </row>
    <row r="206" spans="1:47" x14ac:dyDescent="0.2">
      <c r="D206" s="3">
        <v>322485</v>
      </c>
      <c r="E206">
        <v>80</v>
      </c>
      <c r="F206" s="47">
        <v>4.6741325373134329E-2</v>
      </c>
      <c r="G206" s="48">
        <v>0.12745775162686565</v>
      </c>
      <c r="H206" s="52"/>
      <c r="K206" s="21"/>
      <c r="M206" s="41"/>
      <c r="N206" s="41"/>
      <c r="O206" s="41"/>
      <c r="P206" s="46"/>
      <c r="Q206" s="21">
        <v>8.3919999999999995</v>
      </c>
      <c r="R206" s="3">
        <v>9.7249999999999996</v>
      </c>
      <c r="S206" s="3">
        <v>0.96950000000000003</v>
      </c>
      <c r="V206">
        <f t="shared" si="131"/>
        <v>20</v>
      </c>
      <c r="W206">
        <f t="shared" si="124"/>
        <v>167.83999999999997</v>
      </c>
      <c r="X206">
        <f t="shared" si="125"/>
        <v>194.5</v>
      </c>
      <c r="Y206">
        <f t="shared" si="126"/>
        <v>19.39</v>
      </c>
      <c r="AB206" s="9"/>
      <c r="AF206"/>
      <c r="AI206" s="9"/>
      <c r="AJ206">
        <v>80</v>
      </c>
      <c r="AL206">
        <f t="shared" si="132"/>
        <v>20</v>
      </c>
      <c r="AM206">
        <f t="shared" si="128"/>
        <v>167.83999999999997</v>
      </c>
      <c r="AN206">
        <f t="shared" si="129"/>
        <v>194.5</v>
      </c>
      <c r="AO206">
        <f t="shared" si="130"/>
        <v>19.39</v>
      </c>
    </row>
    <row r="207" spans="1:47" x14ac:dyDescent="0.2">
      <c r="D207" s="17">
        <v>322484</v>
      </c>
      <c r="E207">
        <v>101</v>
      </c>
      <c r="F207" s="47">
        <v>2.3370662686567161E-2</v>
      </c>
      <c r="G207" s="48">
        <v>8.0365866313432816E-2</v>
      </c>
      <c r="H207" s="52"/>
      <c r="K207" s="21"/>
      <c r="M207" s="41"/>
      <c r="N207" s="41"/>
      <c r="O207" s="41"/>
      <c r="P207" s="46"/>
      <c r="Q207" s="21">
        <v>10.6715</v>
      </c>
      <c r="R207" s="3">
        <v>11.423500000000001</v>
      </c>
      <c r="S207" s="3">
        <v>1.0780000000000001</v>
      </c>
      <c r="V207">
        <f t="shared" si="131"/>
        <v>35</v>
      </c>
      <c r="W207">
        <f t="shared" si="124"/>
        <v>373.5025</v>
      </c>
      <c r="X207">
        <f t="shared" si="125"/>
        <v>399.82250000000005</v>
      </c>
      <c r="Y207">
        <f t="shared" si="126"/>
        <v>37.730000000000004</v>
      </c>
      <c r="AB207" s="9"/>
      <c r="AF207"/>
      <c r="AI207" s="9"/>
      <c r="AJ207">
        <v>101</v>
      </c>
      <c r="AL207">
        <f t="shared" si="132"/>
        <v>35</v>
      </c>
      <c r="AM207">
        <f t="shared" si="128"/>
        <v>373.5025</v>
      </c>
      <c r="AN207">
        <f t="shared" si="129"/>
        <v>399.82250000000005</v>
      </c>
      <c r="AO207">
        <f t="shared" si="130"/>
        <v>37.730000000000004</v>
      </c>
    </row>
    <row r="208" spans="1:47" x14ac:dyDescent="0.2">
      <c r="D208" s="3">
        <v>322483</v>
      </c>
      <c r="E208">
        <v>150</v>
      </c>
      <c r="F208" s="47">
        <v>1.3145997761194033E-2</v>
      </c>
      <c r="G208" s="48">
        <v>5.7316550238805955E-2</v>
      </c>
      <c r="H208" s="52"/>
      <c r="K208" s="21"/>
      <c r="M208" s="41">
        <v>60.757518276432634</v>
      </c>
      <c r="N208" s="41">
        <v>4.173</v>
      </c>
      <c r="O208" s="41">
        <v>186.5</v>
      </c>
      <c r="P208" s="13">
        <v>34.055999999999997</v>
      </c>
      <c r="Q208" s="21">
        <v>14.155999999999999</v>
      </c>
      <c r="R208" s="3">
        <v>15.1205</v>
      </c>
      <c r="S208" s="3">
        <v>1.2235</v>
      </c>
      <c r="V208">
        <f>(0.5*($E208-$E207))</f>
        <v>24.5</v>
      </c>
      <c r="W208">
        <f t="shared" si="124"/>
        <v>346.82199999999995</v>
      </c>
      <c r="X208">
        <f t="shared" si="125"/>
        <v>370.45224999999999</v>
      </c>
      <c r="Y208">
        <f t="shared" si="126"/>
        <v>29.975750000000001</v>
      </c>
      <c r="AB208" s="9"/>
      <c r="AF208"/>
      <c r="AI208" s="9"/>
      <c r="AJ208">
        <v>150</v>
      </c>
      <c r="AL208">
        <f>(0.5*($AJ208-$AJ207))</f>
        <v>24.5</v>
      </c>
      <c r="AM208">
        <f>($AL208*AS208)</f>
        <v>329.39949999999999</v>
      </c>
      <c r="AN208">
        <f>($AL208*AT208)</f>
        <v>351.96724999999998</v>
      </c>
      <c r="AO208">
        <f>($AL208*AU208)</f>
        <v>29.248250000000006</v>
      </c>
      <c r="AS208" s="73">
        <f>(Q207*($AJ208-$AS$1)+Q208*($AS$1-$AJ207))/($AJ208-$AJ207)</f>
        <v>13.444877551020408</v>
      </c>
      <c r="AT208" s="73">
        <f>(R207*($AJ208-$AS$1)+R208*($AS$1-$AJ207))/($AJ208-$AJ207)</f>
        <v>14.366010204081633</v>
      </c>
      <c r="AU208" s="73">
        <f>(S207*($AJ208-$AS$1)+S208*($AS$1-$AJ207))/($AJ208-$AJ207)</f>
        <v>1.1938061224489798</v>
      </c>
    </row>
    <row r="209" spans="1:47" x14ac:dyDescent="0.2">
      <c r="A209" s="6">
        <v>39392</v>
      </c>
      <c r="B209" s="2" t="s">
        <v>165</v>
      </c>
      <c r="C209" s="4" t="s">
        <v>56</v>
      </c>
      <c r="D209" s="17">
        <v>306550</v>
      </c>
      <c r="E209">
        <v>1</v>
      </c>
      <c r="F209" s="16">
        <v>0.74086320895522406</v>
      </c>
      <c r="G209" s="13">
        <v>0.63229559104477584</v>
      </c>
      <c r="H209" s="16">
        <v>30.501594948694031</v>
      </c>
      <c r="I209" s="18">
        <v>37.745784738805966</v>
      </c>
      <c r="J209" s="18">
        <v>27.653493526119401</v>
      </c>
      <c r="K209" s="18">
        <v>25.979211411380586</v>
      </c>
      <c r="L209" s="23">
        <v>310</v>
      </c>
      <c r="M209" s="63">
        <v>96.19</v>
      </c>
      <c r="N209" s="31">
        <v>6.2365000000000004</v>
      </c>
      <c r="O209" s="84">
        <v>278.5</v>
      </c>
      <c r="P209" s="3">
        <v>30.956</v>
      </c>
      <c r="Q209" s="16">
        <v>1.0645</v>
      </c>
      <c r="R209" s="13">
        <v>2.976</v>
      </c>
      <c r="S209" s="13">
        <v>0.45550000000000002</v>
      </c>
      <c r="T209" s="13">
        <v>0.78049999999999997</v>
      </c>
      <c r="U209" s="13">
        <v>0.15</v>
      </c>
      <c r="V209">
        <f>($E209)+(0.5*($E210-$E209))</f>
        <v>3</v>
      </c>
      <c r="W209">
        <f t="shared" si="124"/>
        <v>3.1935000000000002</v>
      </c>
      <c r="X209">
        <f t="shared" si="125"/>
        <v>8.9280000000000008</v>
      </c>
      <c r="Y209">
        <f t="shared" si="126"/>
        <v>1.3665</v>
      </c>
      <c r="Z209" s="9">
        <f>SUM(W209:W218)</f>
        <v>936.30199999999991</v>
      </c>
      <c r="AA209" s="9">
        <f>SUM(X209:X218)</f>
        <v>1146.9245000000001</v>
      </c>
      <c r="AB209" s="9">
        <f>SUM(Y209:Y218)</f>
        <v>124.32925000000002</v>
      </c>
      <c r="AC209">
        <f>($E209)+(0.5*($E210-$E209))</f>
        <v>3</v>
      </c>
      <c r="AD209">
        <f t="shared" ref="AD209:AF215" si="133">($AC209*Q209)</f>
        <v>3.1935000000000002</v>
      </c>
      <c r="AE209">
        <f t="shared" si="133"/>
        <v>8.9280000000000008</v>
      </c>
      <c r="AF209">
        <f t="shared" si="133"/>
        <v>1.3665</v>
      </c>
      <c r="AG209" s="9">
        <f>SUM(AD209:AD215)</f>
        <v>98.080749999999995</v>
      </c>
      <c r="AH209" s="9">
        <f>SUM(AE209:AE215)</f>
        <v>179.8895</v>
      </c>
      <c r="AI209" s="9">
        <f>SUM(AF209:AF215)</f>
        <v>26.399250000000002</v>
      </c>
      <c r="AJ209">
        <v>1</v>
      </c>
      <c r="AL209">
        <f>($AJ209)+(0.5*($AJ210-$AJ209))</f>
        <v>3</v>
      </c>
      <c r="AM209">
        <f t="shared" ref="AM209:AM217" si="134">($AL209*Q209)</f>
        <v>3.1935000000000002</v>
      </c>
      <c r="AN209">
        <f t="shared" ref="AN209:AN217" si="135">($AL209*R209)</f>
        <v>8.9280000000000008</v>
      </c>
      <c r="AO209">
        <f t="shared" ref="AO209:AO217" si="136">($AL209*S209)</f>
        <v>1.3665</v>
      </c>
      <c r="AP209" s="9">
        <f>SUM(AM209:AM218)</f>
        <v>936.30199999999991</v>
      </c>
      <c r="AQ209" s="9">
        <f>SUM(AN209:AN218)</f>
        <v>1146.9245000000001</v>
      </c>
      <c r="AR209" s="9">
        <f>SUM(AO209:AO218)</f>
        <v>124.32925000000002</v>
      </c>
    </row>
    <row r="210" spans="1:47" x14ac:dyDescent="0.2">
      <c r="D210" s="3">
        <v>306549</v>
      </c>
      <c r="E210">
        <v>5</v>
      </c>
      <c r="F210" s="16">
        <v>0.71316738805970148</v>
      </c>
      <c r="G210" s="13">
        <v>0.61360091194029809</v>
      </c>
      <c r="M210" s="42"/>
      <c r="N210" s="18"/>
      <c r="O210" s="40"/>
      <c r="P210" s="42"/>
      <c r="Q210" s="16">
        <v>1.0379999999999998</v>
      </c>
      <c r="R210" s="13">
        <v>3.0069999999999997</v>
      </c>
      <c r="S210" s="13">
        <v>0.46450000000000002</v>
      </c>
      <c r="T210" s="13">
        <v>0.36249999999999999</v>
      </c>
      <c r="U210" s="13">
        <v>0.14399999999999999</v>
      </c>
      <c r="V210">
        <f>(0.5*($E210-$E209))+(0.5*($E211-$E210))</f>
        <v>4.5</v>
      </c>
      <c r="W210">
        <f t="shared" si="124"/>
        <v>4.6709999999999994</v>
      </c>
      <c r="X210">
        <f t="shared" si="125"/>
        <v>13.531499999999998</v>
      </c>
      <c r="Y210">
        <f t="shared" si="126"/>
        <v>2.0902500000000002</v>
      </c>
      <c r="AB210" s="9"/>
      <c r="AC210">
        <f>(0.5*($E210-$E209))+(0.5*($E211-$E210))</f>
        <v>4.5</v>
      </c>
      <c r="AD210">
        <f t="shared" si="133"/>
        <v>4.6709999999999994</v>
      </c>
      <c r="AE210">
        <f t="shared" si="133"/>
        <v>13.531499999999998</v>
      </c>
      <c r="AF210">
        <f t="shared" si="133"/>
        <v>2.0902500000000002</v>
      </c>
      <c r="AI210" s="9"/>
      <c r="AJ210">
        <v>5</v>
      </c>
      <c r="AL210">
        <f>(0.5*($AJ210-$AJ209))+(0.5*($AJ211-$AJ210))</f>
        <v>4.5</v>
      </c>
      <c r="AM210">
        <f t="shared" si="134"/>
        <v>4.6709999999999994</v>
      </c>
      <c r="AN210">
        <f t="shared" si="135"/>
        <v>13.531499999999998</v>
      </c>
      <c r="AO210">
        <f t="shared" si="136"/>
        <v>2.0902500000000002</v>
      </c>
    </row>
    <row r="211" spans="1:47" x14ac:dyDescent="0.2">
      <c r="D211" s="17">
        <v>306548</v>
      </c>
      <c r="E211">
        <v>10</v>
      </c>
      <c r="F211" s="16">
        <v>0.72009134328358204</v>
      </c>
      <c r="G211" s="13">
        <v>0.65306745671641775</v>
      </c>
      <c r="N211" s="18"/>
      <c r="O211" s="40"/>
      <c r="P211" s="46"/>
      <c r="Q211" s="16">
        <v>0.94350000000000001</v>
      </c>
      <c r="R211" s="13">
        <v>2.7250000000000001</v>
      </c>
      <c r="S211" s="13">
        <v>0.40100000000000002</v>
      </c>
      <c r="T211" s="13">
        <v>0.34749999999999998</v>
      </c>
      <c r="U211" s="13">
        <v>0.13250000000000001</v>
      </c>
      <c r="V211">
        <f t="shared" ref="V211:V217" si="137">(0.5*($E211-$E210))+(0.5*($E212-$E211))</f>
        <v>7.5</v>
      </c>
      <c r="W211">
        <f t="shared" si="124"/>
        <v>7.0762499999999999</v>
      </c>
      <c r="X211">
        <f t="shared" si="125"/>
        <v>20.4375</v>
      </c>
      <c r="Y211">
        <f t="shared" si="126"/>
        <v>3.0075000000000003</v>
      </c>
      <c r="AB211" s="9"/>
      <c r="AC211">
        <f>(0.5*($E211-$E210))+(0.5*($E212-$E211))</f>
        <v>7.5</v>
      </c>
      <c r="AD211">
        <f t="shared" si="133"/>
        <v>7.0762499999999999</v>
      </c>
      <c r="AE211">
        <f t="shared" si="133"/>
        <v>20.4375</v>
      </c>
      <c r="AF211">
        <f t="shared" si="133"/>
        <v>3.0075000000000003</v>
      </c>
      <c r="AI211" s="9"/>
      <c r="AJ211">
        <v>10</v>
      </c>
      <c r="AL211">
        <f t="shared" ref="AL211:AL217" si="138">(0.5*($AJ211-$AJ210))+(0.5*($AJ212-$AJ211))</f>
        <v>7.5</v>
      </c>
      <c r="AM211">
        <f t="shared" si="134"/>
        <v>7.0762499999999999</v>
      </c>
      <c r="AN211">
        <f t="shared" si="135"/>
        <v>20.4375</v>
      </c>
      <c r="AO211">
        <f t="shared" si="136"/>
        <v>3.0075000000000003</v>
      </c>
    </row>
    <row r="212" spans="1:47" x14ac:dyDescent="0.2">
      <c r="D212" s="3">
        <v>306547</v>
      </c>
      <c r="E212">
        <v>20</v>
      </c>
      <c r="F212" s="16">
        <v>0.69239552238805968</v>
      </c>
      <c r="G212" s="13">
        <v>0.60653847761194002</v>
      </c>
      <c r="M212" s="42"/>
      <c r="N212" s="18"/>
      <c r="O212" s="40"/>
      <c r="P212" s="42"/>
      <c r="Q212" s="16">
        <v>1.0960000000000001</v>
      </c>
      <c r="R212" s="13">
        <v>2.9895</v>
      </c>
      <c r="S212" s="13">
        <v>0.46</v>
      </c>
      <c r="T212" s="13">
        <v>0.999</v>
      </c>
      <c r="U212" s="13">
        <v>0.1925</v>
      </c>
      <c r="V212">
        <f t="shared" si="137"/>
        <v>10</v>
      </c>
      <c r="W212">
        <f t="shared" si="124"/>
        <v>10.96</v>
      </c>
      <c r="X212">
        <f t="shared" si="125"/>
        <v>29.895</v>
      </c>
      <c r="Y212">
        <f t="shared" si="126"/>
        <v>4.6000000000000005</v>
      </c>
      <c r="AB212" s="9"/>
      <c r="AC212">
        <f>(0.5*($E212-$E211))+(0.5*($E213-$E212))</f>
        <v>10</v>
      </c>
      <c r="AD212">
        <f t="shared" si="133"/>
        <v>10.96</v>
      </c>
      <c r="AE212">
        <f t="shared" si="133"/>
        <v>29.895</v>
      </c>
      <c r="AF212">
        <f t="shared" si="133"/>
        <v>4.6000000000000005</v>
      </c>
      <c r="AI212" s="9"/>
      <c r="AJ212">
        <v>20</v>
      </c>
      <c r="AL212">
        <f t="shared" si="138"/>
        <v>10</v>
      </c>
      <c r="AM212">
        <f t="shared" si="134"/>
        <v>10.96</v>
      </c>
      <c r="AN212">
        <f t="shared" si="135"/>
        <v>29.895</v>
      </c>
      <c r="AO212">
        <f t="shared" si="136"/>
        <v>4.6000000000000005</v>
      </c>
    </row>
    <row r="213" spans="1:47" x14ac:dyDescent="0.2">
      <c r="D213" s="17">
        <v>306546</v>
      </c>
      <c r="E213">
        <v>30</v>
      </c>
      <c r="F213" s="16">
        <v>0.59546014925373125</v>
      </c>
      <c r="G213" s="13">
        <v>0.56430235074626856</v>
      </c>
      <c r="N213" s="18"/>
      <c r="O213" s="40"/>
      <c r="P213" s="46"/>
      <c r="Q213" s="16">
        <v>1.1339999999999999</v>
      </c>
      <c r="R213" s="13">
        <v>2.9995000000000003</v>
      </c>
      <c r="S213" s="13">
        <v>0.47499999999999998</v>
      </c>
      <c r="T213" s="13">
        <v>0.628</v>
      </c>
      <c r="U213" s="13">
        <v>0.156</v>
      </c>
      <c r="V213">
        <f t="shared" si="137"/>
        <v>10</v>
      </c>
      <c r="W213">
        <f t="shared" si="124"/>
        <v>11.34</v>
      </c>
      <c r="X213">
        <f t="shared" si="125"/>
        <v>29.995000000000005</v>
      </c>
      <c r="Y213">
        <f t="shared" si="126"/>
        <v>4.75</v>
      </c>
      <c r="AB213" s="9"/>
      <c r="AC213">
        <f>(0.5*($E213-$E212))+(0.5*($E214-$E213))</f>
        <v>10</v>
      </c>
      <c r="AD213">
        <f t="shared" si="133"/>
        <v>11.34</v>
      </c>
      <c r="AE213">
        <f t="shared" si="133"/>
        <v>29.995000000000005</v>
      </c>
      <c r="AF213">
        <f t="shared" si="133"/>
        <v>4.75</v>
      </c>
      <c r="AI213" s="9"/>
      <c r="AJ213">
        <v>30</v>
      </c>
      <c r="AL213">
        <f t="shared" si="138"/>
        <v>10</v>
      </c>
      <c r="AM213">
        <f t="shared" si="134"/>
        <v>11.34</v>
      </c>
      <c r="AN213">
        <f t="shared" si="135"/>
        <v>29.995000000000005</v>
      </c>
      <c r="AO213">
        <f t="shared" si="136"/>
        <v>4.75</v>
      </c>
    </row>
    <row r="214" spans="1:47" x14ac:dyDescent="0.2">
      <c r="D214" s="3">
        <v>306545</v>
      </c>
      <c r="E214">
        <v>40</v>
      </c>
      <c r="F214" s="16">
        <v>0.36004567164179102</v>
      </c>
      <c r="G214" s="13">
        <v>0.40075852835820885</v>
      </c>
      <c r="M214" s="63">
        <v>92.66</v>
      </c>
      <c r="N214" s="23">
        <v>6.1055000000000001</v>
      </c>
      <c r="O214" s="40">
        <v>272.5</v>
      </c>
      <c r="P214" s="3">
        <v>31.422999999999998</v>
      </c>
      <c r="Q214" s="16">
        <v>2.8404999999999996</v>
      </c>
      <c r="R214" s="13">
        <v>4.1914999999999996</v>
      </c>
      <c r="S214" s="13">
        <v>0.59699999999999998</v>
      </c>
      <c r="T214" s="13">
        <v>0.44750000000000001</v>
      </c>
      <c r="U214" s="13">
        <v>0.1925</v>
      </c>
      <c r="V214">
        <f t="shared" si="137"/>
        <v>10</v>
      </c>
      <c r="W214">
        <f t="shared" si="124"/>
        <v>28.404999999999994</v>
      </c>
      <c r="X214">
        <f t="shared" si="125"/>
        <v>41.914999999999992</v>
      </c>
      <c r="Y214">
        <f t="shared" si="126"/>
        <v>5.97</v>
      </c>
      <c r="AB214" s="9"/>
      <c r="AC214">
        <f>(0.5*($E214-$E213))+(0.5*($E215-$E214))</f>
        <v>10</v>
      </c>
      <c r="AD214">
        <f t="shared" si="133"/>
        <v>28.404999999999994</v>
      </c>
      <c r="AE214">
        <f t="shared" si="133"/>
        <v>41.914999999999992</v>
      </c>
      <c r="AF214">
        <f t="shared" si="133"/>
        <v>5.97</v>
      </c>
      <c r="AI214" s="9"/>
      <c r="AJ214">
        <v>40</v>
      </c>
      <c r="AL214">
        <f t="shared" si="138"/>
        <v>10</v>
      </c>
      <c r="AM214">
        <f t="shared" si="134"/>
        <v>28.404999999999994</v>
      </c>
      <c r="AN214">
        <f t="shared" si="135"/>
        <v>41.914999999999992</v>
      </c>
      <c r="AO214">
        <f t="shared" si="136"/>
        <v>5.97</v>
      </c>
    </row>
    <row r="215" spans="1:47" x14ac:dyDescent="0.2">
      <c r="D215" s="17">
        <v>306544</v>
      </c>
      <c r="E215">
        <v>50</v>
      </c>
      <c r="F215" s="16">
        <v>6.8390429104477624E-2</v>
      </c>
      <c r="G215" s="13">
        <v>0.14142420839552236</v>
      </c>
      <c r="N215" s="31"/>
      <c r="O215" s="84"/>
      <c r="P215" s="56"/>
      <c r="Q215" s="16">
        <v>6.4870000000000001</v>
      </c>
      <c r="R215" s="13">
        <v>7.0374999999999996</v>
      </c>
      <c r="S215" s="13">
        <v>0.92300000000000004</v>
      </c>
      <c r="T215" s="13">
        <v>9.0999999999999998E-2</v>
      </c>
      <c r="U215" s="13">
        <v>0.1045</v>
      </c>
      <c r="V215">
        <f t="shared" si="137"/>
        <v>17.5</v>
      </c>
      <c r="W215">
        <f t="shared" si="124"/>
        <v>113.52250000000001</v>
      </c>
      <c r="X215">
        <f t="shared" si="125"/>
        <v>123.15625</v>
      </c>
      <c r="Y215">
        <f t="shared" si="126"/>
        <v>16.1525</v>
      </c>
      <c r="AB215" s="9"/>
      <c r="AC215">
        <f>(0.5*($E215-$E214))</f>
        <v>5</v>
      </c>
      <c r="AD215">
        <f t="shared" si="133"/>
        <v>32.435000000000002</v>
      </c>
      <c r="AE215">
        <f t="shared" si="133"/>
        <v>35.1875</v>
      </c>
      <c r="AF215">
        <f t="shared" si="133"/>
        <v>4.6150000000000002</v>
      </c>
      <c r="AI215" s="9"/>
      <c r="AJ215">
        <v>50</v>
      </c>
      <c r="AL215">
        <f t="shared" si="138"/>
        <v>17.5</v>
      </c>
      <c r="AM215">
        <f t="shared" si="134"/>
        <v>113.52250000000001</v>
      </c>
      <c r="AN215">
        <f t="shared" si="135"/>
        <v>123.15625</v>
      </c>
      <c r="AO215">
        <f t="shared" si="136"/>
        <v>16.1525</v>
      </c>
    </row>
    <row r="216" spans="1:47" x14ac:dyDescent="0.2">
      <c r="D216" s="3">
        <v>306543</v>
      </c>
      <c r="E216">
        <v>75</v>
      </c>
      <c r="F216" s="16">
        <v>4.6793451492537302E-2</v>
      </c>
      <c r="G216" s="13">
        <v>0.13166957350746267</v>
      </c>
      <c r="N216" s="31"/>
      <c r="O216" s="84"/>
      <c r="P216" s="56"/>
      <c r="Q216" s="16">
        <v>7.7995000000000001</v>
      </c>
      <c r="R216" s="13">
        <v>8.5824999999999996</v>
      </c>
      <c r="S216" s="13">
        <v>0.99250000000000005</v>
      </c>
      <c r="T216" s="13">
        <v>7.0000000000000007E-2</v>
      </c>
      <c r="U216" s="13">
        <v>6.6500000000000004E-2</v>
      </c>
      <c r="V216">
        <f t="shared" si="137"/>
        <v>25</v>
      </c>
      <c r="W216">
        <f t="shared" si="124"/>
        <v>194.98750000000001</v>
      </c>
      <c r="X216">
        <f t="shared" si="125"/>
        <v>214.5625</v>
      </c>
      <c r="Y216">
        <f t="shared" si="126"/>
        <v>24.8125</v>
      </c>
      <c r="AB216" s="9"/>
      <c r="AC216">
        <v>0</v>
      </c>
      <c r="AF216"/>
      <c r="AI216" s="9"/>
      <c r="AJ216">
        <v>75</v>
      </c>
      <c r="AL216">
        <f t="shared" si="138"/>
        <v>25</v>
      </c>
      <c r="AM216">
        <f t="shared" si="134"/>
        <v>194.98750000000001</v>
      </c>
      <c r="AN216">
        <f t="shared" si="135"/>
        <v>214.5625</v>
      </c>
      <c r="AO216">
        <f t="shared" si="136"/>
        <v>24.8125</v>
      </c>
    </row>
    <row r="217" spans="1:47" x14ac:dyDescent="0.2">
      <c r="D217" s="17">
        <v>306542</v>
      </c>
      <c r="E217">
        <v>100</v>
      </c>
      <c r="F217" s="16">
        <v>1.9797229477611943E-2</v>
      </c>
      <c r="G217" s="13">
        <v>0.10802088302238806</v>
      </c>
      <c r="N217" s="31"/>
      <c r="O217" s="84"/>
      <c r="P217" s="56"/>
      <c r="Q217" s="16">
        <v>9.3565000000000005</v>
      </c>
      <c r="R217" s="13">
        <v>11.131499999999999</v>
      </c>
      <c r="S217" s="13">
        <v>1.1040000000000001</v>
      </c>
      <c r="T217" s="13">
        <v>0.15849999999999997</v>
      </c>
      <c r="U217" s="13">
        <v>6.5500000000000003E-2</v>
      </c>
      <c r="V217">
        <f t="shared" si="137"/>
        <v>32.5</v>
      </c>
      <c r="W217">
        <f t="shared" si="124"/>
        <v>304.08625000000001</v>
      </c>
      <c r="X217">
        <f t="shared" si="125"/>
        <v>361.77374999999995</v>
      </c>
      <c r="Y217">
        <f t="shared" si="126"/>
        <v>35.880000000000003</v>
      </c>
      <c r="AB217" s="9"/>
      <c r="AC217">
        <v>0</v>
      </c>
      <c r="AF217"/>
      <c r="AI217" s="9"/>
      <c r="AJ217">
        <v>100</v>
      </c>
      <c r="AL217">
        <f t="shared" si="138"/>
        <v>32.5</v>
      </c>
      <c r="AM217">
        <f t="shared" si="134"/>
        <v>304.08625000000001</v>
      </c>
      <c r="AN217">
        <f t="shared" si="135"/>
        <v>361.77374999999995</v>
      </c>
      <c r="AO217">
        <f t="shared" si="136"/>
        <v>35.880000000000003</v>
      </c>
    </row>
    <row r="218" spans="1:47" x14ac:dyDescent="0.2">
      <c r="D218" s="3">
        <v>306541</v>
      </c>
      <c r="E218" s="29">
        <v>140</v>
      </c>
      <c r="F218" s="16">
        <v>8.9987406716417924E-3</v>
      </c>
      <c r="G218" s="13">
        <v>0.15981763432835816</v>
      </c>
      <c r="M218" s="42">
        <v>64.790000000000006</v>
      </c>
      <c r="N218" s="18">
        <v>4.5730000000000004</v>
      </c>
      <c r="O218" s="40">
        <v>204.5</v>
      </c>
      <c r="P218" s="3">
        <v>33.722000000000001</v>
      </c>
      <c r="Q218" s="16">
        <v>12.902999999999999</v>
      </c>
      <c r="R218" s="13">
        <v>15.1365</v>
      </c>
      <c r="S218" s="13">
        <v>1.2849999999999999</v>
      </c>
      <c r="T218" s="13">
        <v>0.55049999999999999</v>
      </c>
      <c r="U218" s="13">
        <v>0.12</v>
      </c>
      <c r="V218">
        <f>(0.5*($E218-$E217))</f>
        <v>20</v>
      </c>
      <c r="W218">
        <f t="shared" si="124"/>
        <v>258.05999999999995</v>
      </c>
      <c r="X218">
        <f t="shared" si="125"/>
        <v>302.73</v>
      </c>
      <c r="Y218">
        <f t="shared" si="126"/>
        <v>25.7</v>
      </c>
      <c r="AB218" s="9"/>
      <c r="AC218">
        <v>0</v>
      </c>
      <c r="AF218"/>
      <c r="AI218" s="9"/>
      <c r="AJ218" s="29">
        <v>140</v>
      </c>
      <c r="AL218">
        <f>(0.5*($AJ218-$AJ217))</f>
        <v>20</v>
      </c>
      <c r="AM218">
        <f>($AL218*AS218)</f>
        <v>258.05999999999995</v>
      </c>
      <c r="AN218">
        <f>($AL218*AT218)</f>
        <v>302.73</v>
      </c>
      <c r="AO218">
        <f>($AL218*AU218)</f>
        <v>25.7</v>
      </c>
      <c r="AS218" s="73">
        <f>(Q217*($AJ218-$AS$1)+Q218*($AS$1-$AJ217))/($AJ218-$AJ217)</f>
        <v>12.902999999999997</v>
      </c>
      <c r="AT218" s="73">
        <f>(R217*($AJ218-$AS$1)+R218*($AS$1-$AJ217))/($AJ218-$AJ217)</f>
        <v>15.136500000000002</v>
      </c>
      <c r="AU218" s="73">
        <f>(S217*($AJ218-$AS$1)+S218*($AS$1-$AJ217))/($AJ218-$AJ217)</f>
        <v>1.2849999999999999</v>
      </c>
    </row>
    <row r="219" spans="1:47" x14ac:dyDescent="0.2">
      <c r="A219" s="6">
        <v>39427</v>
      </c>
      <c r="B219" s="2" t="s">
        <v>169</v>
      </c>
      <c r="C219" s="4" t="s">
        <v>56</v>
      </c>
      <c r="D219" s="3">
        <v>306560</v>
      </c>
      <c r="E219">
        <v>1</v>
      </c>
      <c r="F219" s="16">
        <v>0.23288761904761907</v>
      </c>
      <c r="G219" s="13">
        <v>0.1436916609523809</v>
      </c>
      <c r="H219" s="16">
        <v>21.561922809523814</v>
      </c>
      <c r="I219" s="18">
        <v>18.152049230476187</v>
      </c>
      <c r="J219" s="18">
        <v>14.435150920634921</v>
      </c>
      <c r="K219" s="18">
        <v>7.5409399193650772</v>
      </c>
      <c r="L219" s="23">
        <v>345</v>
      </c>
      <c r="M219" s="63">
        <v>93.499005096733455</v>
      </c>
      <c r="N219" s="31">
        <v>6.7984999999999998</v>
      </c>
      <c r="O219" s="84">
        <v>303.5</v>
      </c>
      <c r="P219" s="3">
        <v>31.076000000000001</v>
      </c>
      <c r="Q219" s="16">
        <v>3.0780000000000003</v>
      </c>
      <c r="R219" s="13">
        <v>4.2729999999999997</v>
      </c>
      <c r="S219" s="13">
        <v>0.62</v>
      </c>
      <c r="T219" s="13">
        <v>1.3955</v>
      </c>
      <c r="U219" s="13">
        <v>0.22549999999999998</v>
      </c>
      <c r="V219">
        <f>($E219)+(0.5*($E220-$E219))</f>
        <v>3</v>
      </c>
      <c r="W219">
        <f t="shared" ref="W219:W228" si="139">($V219*Q219)</f>
        <v>9.2340000000000018</v>
      </c>
      <c r="X219">
        <f t="shared" ref="X219:X228" si="140">($V219*R219)</f>
        <v>12.818999999999999</v>
      </c>
      <c r="Y219">
        <f t="shared" ref="Y219:Y228" si="141">($V219*S219)</f>
        <v>1.8599999999999999</v>
      </c>
      <c r="Z219" s="9">
        <f>SUM(W219:W228)</f>
        <v>838.15525000000002</v>
      </c>
      <c r="AA219" s="9">
        <f>SUM(X219:X228)</f>
        <v>1031.3799999999999</v>
      </c>
      <c r="AB219" s="9">
        <f>SUM(Y219:Y228)</f>
        <v>117.13649999999998</v>
      </c>
      <c r="AC219">
        <f>($E219)+(0.5*($E220-$E219))</f>
        <v>3</v>
      </c>
      <c r="AD219">
        <f t="shared" ref="AD219:AD225" si="142">($AC219*Q219)</f>
        <v>9.2340000000000018</v>
      </c>
      <c r="AE219">
        <f t="shared" ref="AE219:AE225" si="143">($AC219*R219)</f>
        <v>12.818999999999999</v>
      </c>
      <c r="AF219">
        <f t="shared" ref="AF219:AF225" si="144">($AC219*S219)</f>
        <v>1.8599999999999999</v>
      </c>
      <c r="AG219" s="9">
        <f>SUM(AD219:AD225)</f>
        <v>153.404</v>
      </c>
      <c r="AH219" s="9">
        <f>SUM(AE219:AE225)</f>
        <v>214.47375</v>
      </c>
      <c r="AI219" s="9">
        <f>SUM(AF219:AF225)</f>
        <v>31.1265</v>
      </c>
      <c r="AJ219">
        <v>1</v>
      </c>
      <c r="AL219">
        <f>($AJ219)+(0.5*($AJ220-$AJ219))</f>
        <v>3</v>
      </c>
      <c r="AM219">
        <f t="shared" ref="AM219:AM227" si="145">($AL219*Q219)</f>
        <v>9.2340000000000018</v>
      </c>
      <c r="AN219">
        <f t="shared" ref="AN219:AN227" si="146">($AL219*R219)</f>
        <v>12.818999999999999</v>
      </c>
      <c r="AO219">
        <f t="shared" ref="AO219:AO227" si="147">($AL219*S219)</f>
        <v>1.8599999999999999</v>
      </c>
      <c r="AP219" s="9">
        <f>SUM(AM219:AM228)</f>
        <v>838.15525000000002</v>
      </c>
      <c r="AQ219" s="9">
        <f>SUM(AN219:AN228)</f>
        <v>1031.3799999999999</v>
      </c>
      <c r="AR219" s="9">
        <f>SUM(AO219:AO228)</f>
        <v>117.13649999999998</v>
      </c>
    </row>
    <row r="220" spans="1:47" x14ac:dyDescent="0.2">
      <c r="D220" s="3">
        <v>306559</v>
      </c>
      <c r="E220">
        <v>5</v>
      </c>
      <c r="F220" s="16">
        <v>0.27946514285714286</v>
      </c>
      <c r="G220" s="13">
        <v>0.1606924571428571</v>
      </c>
      <c r="Q220" s="16">
        <v>3.0575000000000001</v>
      </c>
      <c r="R220" s="13">
        <v>4.3155000000000001</v>
      </c>
      <c r="S220" s="13">
        <v>0.61949999999999994</v>
      </c>
      <c r="T220" s="13">
        <v>1.298</v>
      </c>
      <c r="U220" s="13">
        <v>0.20450000000000002</v>
      </c>
      <c r="V220">
        <f>(0.5*($E220-$E219))+(0.5*($E221-$E220))</f>
        <v>4.5</v>
      </c>
      <c r="W220">
        <f t="shared" si="139"/>
        <v>13.758750000000001</v>
      </c>
      <c r="X220">
        <f t="shared" si="140"/>
        <v>19.419750000000001</v>
      </c>
      <c r="Y220">
        <f t="shared" si="141"/>
        <v>2.78775</v>
      </c>
      <c r="AB220" s="9"/>
      <c r="AC220">
        <f>(0.5*($E220-$E219))+(0.5*($E221-$E220))</f>
        <v>4.5</v>
      </c>
      <c r="AD220">
        <f t="shared" si="142"/>
        <v>13.758750000000001</v>
      </c>
      <c r="AE220">
        <f t="shared" si="143"/>
        <v>19.419750000000001</v>
      </c>
      <c r="AF220">
        <f t="shared" si="144"/>
        <v>2.78775</v>
      </c>
      <c r="AI220" s="9"/>
      <c r="AJ220">
        <v>5</v>
      </c>
      <c r="AL220">
        <f>(0.5*($AJ220-$AJ219))+(0.5*($AJ221-$AJ220))</f>
        <v>4.5</v>
      </c>
      <c r="AM220">
        <f t="shared" si="145"/>
        <v>13.758750000000001</v>
      </c>
      <c r="AN220">
        <f t="shared" si="146"/>
        <v>19.419750000000001</v>
      </c>
      <c r="AO220">
        <f t="shared" si="147"/>
        <v>2.78775</v>
      </c>
    </row>
    <row r="221" spans="1:47" x14ac:dyDescent="0.2">
      <c r="D221" s="3">
        <v>306558</v>
      </c>
      <c r="E221">
        <v>10</v>
      </c>
      <c r="F221" s="16">
        <v>0.28722806349206353</v>
      </c>
      <c r="G221" s="13">
        <v>0.15782017650793637</v>
      </c>
      <c r="N221" s="31"/>
      <c r="O221" s="31"/>
      <c r="P221" s="30"/>
      <c r="Q221" s="16">
        <v>3.1044999999999998</v>
      </c>
      <c r="R221" s="13">
        <v>4.2759999999999998</v>
      </c>
      <c r="S221" s="13">
        <v>0.61850000000000005</v>
      </c>
      <c r="T221" s="13">
        <v>1.1244999999999998</v>
      </c>
      <c r="U221" s="13">
        <v>0.2135</v>
      </c>
      <c r="V221">
        <f t="shared" ref="V221:V227" si="148">(0.5*($E221-$E220))+(0.5*($E222-$E221))</f>
        <v>7.5</v>
      </c>
      <c r="W221">
        <f t="shared" si="139"/>
        <v>23.283749999999998</v>
      </c>
      <c r="X221">
        <f t="shared" si="140"/>
        <v>32.07</v>
      </c>
      <c r="Y221">
        <f t="shared" si="141"/>
        <v>4.6387499999999999</v>
      </c>
      <c r="AB221" s="9"/>
      <c r="AC221">
        <f>(0.5*($E221-$E220))+(0.5*($E222-$E221))</f>
        <v>7.5</v>
      </c>
      <c r="AD221">
        <f t="shared" si="142"/>
        <v>23.283749999999998</v>
      </c>
      <c r="AE221">
        <f t="shared" si="143"/>
        <v>32.07</v>
      </c>
      <c r="AF221">
        <f t="shared" si="144"/>
        <v>4.6387499999999999</v>
      </c>
      <c r="AI221" s="9"/>
      <c r="AJ221">
        <v>10</v>
      </c>
      <c r="AL221">
        <f t="shared" ref="AL221:AL227" si="149">(0.5*($AJ221-$AJ220))+(0.5*($AJ222-$AJ221))</f>
        <v>7.5</v>
      </c>
      <c r="AM221">
        <f t="shared" si="145"/>
        <v>23.283749999999998</v>
      </c>
      <c r="AN221">
        <f t="shared" si="146"/>
        <v>32.07</v>
      </c>
      <c r="AO221">
        <f t="shared" si="147"/>
        <v>4.6387499999999999</v>
      </c>
    </row>
    <row r="222" spans="1:47" x14ac:dyDescent="0.2">
      <c r="D222" s="3">
        <v>306557</v>
      </c>
      <c r="E222">
        <v>20</v>
      </c>
      <c r="F222" s="16">
        <v>0.33380558730158738</v>
      </c>
      <c r="G222" s="13">
        <v>0.14058649269841264</v>
      </c>
      <c r="P222" s="30"/>
      <c r="Q222" s="16">
        <v>3.048</v>
      </c>
      <c r="R222" s="13">
        <v>4.2465000000000002</v>
      </c>
      <c r="S222" s="13">
        <v>0.625</v>
      </c>
      <c r="T222" s="13">
        <v>1.0594999999999999</v>
      </c>
      <c r="U222" s="13">
        <v>0.20649999999999999</v>
      </c>
      <c r="V222">
        <f t="shared" si="148"/>
        <v>10</v>
      </c>
      <c r="W222">
        <f t="shared" si="139"/>
        <v>30.48</v>
      </c>
      <c r="X222">
        <f t="shared" si="140"/>
        <v>42.465000000000003</v>
      </c>
      <c r="Y222">
        <f t="shared" si="141"/>
        <v>6.25</v>
      </c>
      <c r="AB222" s="9"/>
      <c r="AC222">
        <f>(0.5*($E222-$E221))+(0.5*($E223-$E222))</f>
        <v>10</v>
      </c>
      <c r="AD222">
        <f t="shared" si="142"/>
        <v>30.48</v>
      </c>
      <c r="AE222">
        <f t="shared" si="143"/>
        <v>42.465000000000003</v>
      </c>
      <c r="AF222">
        <f t="shared" si="144"/>
        <v>6.25</v>
      </c>
      <c r="AI222" s="9"/>
      <c r="AJ222">
        <v>20</v>
      </c>
      <c r="AL222">
        <f t="shared" si="149"/>
        <v>10</v>
      </c>
      <c r="AM222">
        <f t="shared" si="145"/>
        <v>30.48</v>
      </c>
      <c r="AN222">
        <f t="shared" si="146"/>
        <v>42.465000000000003</v>
      </c>
      <c r="AO222">
        <f t="shared" si="147"/>
        <v>6.25</v>
      </c>
    </row>
    <row r="223" spans="1:47" x14ac:dyDescent="0.2">
      <c r="D223" s="3">
        <v>306556</v>
      </c>
      <c r="E223">
        <v>30</v>
      </c>
      <c r="F223" s="16">
        <v>0.27946514285714286</v>
      </c>
      <c r="G223" s="13">
        <v>0.1411298971428572</v>
      </c>
      <c r="Q223" s="16">
        <v>3.0564999999999998</v>
      </c>
      <c r="R223" s="13">
        <v>4.2815000000000003</v>
      </c>
      <c r="S223" s="13">
        <v>0.62250000000000005</v>
      </c>
      <c r="T223" s="13">
        <v>1.1469999999999998</v>
      </c>
      <c r="U223" s="13">
        <v>0.2135</v>
      </c>
      <c r="V223">
        <f t="shared" si="148"/>
        <v>10</v>
      </c>
      <c r="W223">
        <f t="shared" si="139"/>
        <v>30.564999999999998</v>
      </c>
      <c r="X223">
        <f t="shared" si="140"/>
        <v>42.815000000000005</v>
      </c>
      <c r="Y223">
        <f t="shared" si="141"/>
        <v>6.2250000000000005</v>
      </c>
      <c r="AB223" s="9"/>
      <c r="AC223">
        <f>(0.5*($E223-$E222))+(0.5*($E224-$E223))</f>
        <v>10</v>
      </c>
      <c r="AD223">
        <f t="shared" si="142"/>
        <v>30.564999999999998</v>
      </c>
      <c r="AE223">
        <f t="shared" si="143"/>
        <v>42.815000000000005</v>
      </c>
      <c r="AF223">
        <f t="shared" si="144"/>
        <v>6.2250000000000005</v>
      </c>
      <c r="AI223" s="9"/>
      <c r="AJ223">
        <v>30</v>
      </c>
      <c r="AL223">
        <f t="shared" si="149"/>
        <v>10</v>
      </c>
      <c r="AM223">
        <f t="shared" si="145"/>
        <v>30.564999999999998</v>
      </c>
      <c r="AN223">
        <f t="shared" si="146"/>
        <v>42.815000000000005</v>
      </c>
      <c r="AO223">
        <f t="shared" si="147"/>
        <v>6.2250000000000005</v>
      </c>
    </row>
    <row r="224" spans="1:47" x14ac:dyDescent="0.2">
      <c r="D224" s="3">
        <v>306555</v>
      </c>
      <c r="E224">
        <v>40</v>
      </c>
      <c r="F224" s="16">
        <v>0.28722806349206348</v>
      </c>
      <c r="G224" s="13">
        <v>0.16271081650793653</v>
      </c>
      <c r="M224" s="63">
        <v>93.690430343086263</v>
      </c>
      <c r="N224" s="23">
        <v>6.806</v>
      </c>
      <c r="O224" s="40">
        <v>304</v>
      </c>
      <c r="P224" s="3">
        <v>31.088000000000001</v>
      </c>
      <c r="Q224" s="16">
        <v>3.0694999999999997</v>
      </c>
      <c r="R224" s="13">
        <v>4.3089999999999993</v>
      </c>
      <c r="S224" s="13">
        <v>0.63100000000000001</v>
      </c>
      <c r="T224" s="13">
        <v>0.97799999999999998</v>
      </c>
      <c r="U224" s="13">
        <v>0.20499999999999999</v>
      </c>
      <c r="V224">
        <f t="shared" si="148"/>
        <v>10</v>
      </c>
      <c r="W224">
        <f t="shared" si="139"/>
        <v>30.694999999999997</v>
      </c>
      <c r="X224">
        <f t="shared" si="140"/>
        <v>43.089999999999989</v>
      </c>
      <c r="Y224">
        <f t="shared" si="141"/>
        <v>6.3100000000000005</v>
      </c>
      <c r="AB224" s="9"/>
      <c r="AC224">
        <f>(0.5*($E224-$E223))+(0.5*($E225-$E224))</f>
        <v>10</v>
      </c>
      <c r="AD224">
        <f t="shared" si="142"/>
        <v>30.694999999999997</v>
      </c>
      <c r="AE224">
        <f t="shared" si="143"/>
        <v>43.089999999999989</v>
      </c>
      <c r="AF224">
        <f t="shared" si="144"/>
        <v>6.3100000000000005</v>
      </c>
      <c r="AI224" s="9"/>
      <c r="AJ224">
        <v>40</v>
      </c>
      <c r="AL224">
        <f t="shared" si="149"/>
        <v>10</v>
      </c>
      <c r="AM224">
        <f t="shared" si="145"/>
        <v>30.694999999999997</v>
      </c>
      <c r="AN224">
        <f t="shared" si="146"/>
        <v>43.089999999999989</v>
      </c>
      <c r="AO224">
        <f t="shared" si="147"/>
        <v>6.3100000000000005</v>
      </c>
    </row>
    <row r="225" spans="4:47" x14ac:dyDescent="0.2">
      <c r="D225" s="3">
        <v>306554</v>
      </c>
      <c r="E225">
        <v>50</v>
      </c>
      <c r="F225" s="16">
        <v>0.26393930158730161</v>
      </c>
      <c r="G225" s="13">
        <v>0.15176509841269842</v>
      </c>
      <c r="N225" s="23"/>
      <c r="O225" s="40"/>
      <c r="P225" s="30"/>
      <c r="Q225" s="16">
        <v>3.0775000000000001</v>
      </c>
      <c r="R225" s="13">
        <v>4.359</v>
      </c>
      <c r="S225" s="13">
        <v>0.61099999999999999</v>
      </c>
      <c r="T225" s="13">
        <v>1.0285</v>
      </c>
      <c r="U225" s="13">
        <v>0.20450000000000002</v>
      </c>
      <c r="V225">
        <f t="shared" si="148"/>
        <v>17.5</v>
      </c>
      <c r="W225">
        <f t="shared" si="139"/>
        <v>53.856250000000003</v>
      </c>
      <c r="X225">
        <f t="shared" si="140"/>
        <v>76.282499999999999</v>
      </c>
      <c r="Y225">
        <f t="shared" si="141"/>
        <v>10.692499999999999</v>
      </c>
      <c r="AB225" s="9"/>
      <c r="AC225">
        <f>(0.5*($E225-$E224))</f>
        <v>5</v>
      </c>
      <c r="AD225">
        <f t="shared" si="142"/>
        <v>15.387500000000001</v>
      </c>
      <c r="AE225">
        <f t="shared" si="143"/>
        <v>21.795000000000002</v>
      </c>
      <c r="AF225">
        <f t="shared" si="144"/>
        <v>3.0549999999999997</v>
      </c>
      <c r="AI225" s="9"/>
      <c r="AJ225">
        <v>50</v>
      </c>
      <c r="AL225">
        <f t="shared" si="149"/>
        <v>17.5</v>
      </c>
      <c r="AM225">
        <f t="shared" si="145"/>
        <v>53.856250000000003</v>
      </c>
      <c r="AN225">
        <f t="shared" si="146"/>
        <v>76.282499999999999</v>
      </c>
      <c r="AO225">
        <f t="shared" si="147"/>
        <v>10.692499999999999</v>
      </c>
    </row>
    <row r="226" spans="4:47" x14ac:dyDescent="0.2">
      <c r="D226" s="3">
        <v>306553</v>
      </c>
      <c r="E226">
        <v>75</v>
      </c>
      <c r="F226" s="16">
        <v>5.199147936507937E-2</v>
      </c>
      <c r="G226" s="13">
        <v>0.13419274463492062</v>
      </c>
      <c r="N226" s="30"/>
      <c r="O226" s="30"/>
      <c r="P226" s="30"/>
      <c r="Q226" s="16">
        <v>7.07</v>
      </c>
      <c r="R226" s="13">
        <v>7.8145000000000007</v>
      </c>
      <c r="S226" s="13">
        <v>0.97750000000000004</v>
      </c>
      <c r="T226" s="13">
        <v>0.57050000000000001</v>
      </c>
      <c r="U226" s="13">
        <v>0.105</v>
      </c>
      <c r="V226">
        <f t="shared" si="148"/>
        <v>25</v>
      </c>
      <c r="W226">
        <f t="shared" si="139"/>
        <v>176.75</v>
      </c>
      <c r="X226">
        <f t="shared" si="140"/>
        <v>195.36250000000001</v>
      </c>
      <c r="Y226">
        <f t="shared" si="141"/>
        <v>24.4375</v>
      </c>
      <c r="AB226" s="9"/>
      <c r="AC226">
        <v>0</v>
      </c>
      <c r="AF226"/>
      <c r="AI226" s="9"/>
      <c r="AJ226">
        <v>75</v>
      </c>
      <c r="AL226">
        <f t="shared" si="149"/>
        <v>25</v>
      </c>
      <c r="AM226">
        <f t="shared" si="145"/>
        <v>176.75</v>
      </c>
      <c r="AN226">
        <f t="shared" si="146"/>
        <v>195.36250000000001</v>
      </c>
      <c r="AO226">
        <f t="shared" si="147"/>
        <v>24.4375</v>
      </c>
    </row>
    <row r="227" spans="4:47" x14ac:dyDescent="0.2">
      <c r="D227" s="3">
        <v>306552</v>
      </c>
      <c r="E227">
        <v>100</v>
      </c>
      <c r="F227" s="16">
        <v>4.2414101587301585E-2</v>
      </c>
      <c r="G227" s="13">
        <v>0.10584370641269839</v>
      </c>
      <c r="N227" s="30"/>
      <c r="O227" s="30"/>
      <c r="P227" s="30"/>
      <c r="Q227" s="16">
        <v>8.6850000000000005</v>
      </c>
      <c r="R227" s="13">
        <v>10.1005</v>
      </c>
      <c r="S227" s="13">
        <v>1.0139999999999998</v>
      </c>
      <c r="T227" s="13">
        <v>0.3155</v>
      </c>
      <c r="U227" s="13">
        <v>0.08</v>
      </c>
      <c r="V227">
        <f t="shared" si="148"/>
        <v>32.5</v>
      </c>
      <c r="W227">
        <f t="shared" si="139"/>
        <v>282.26249999999999</v>
      </c>
      <c r="X227">
        <f t="shared" si="140"/>
        <v>328.26625000000001</v>
      </c>
      <c r="Y227">
        <f t="shared" si="141"/>
        <v>32.954999999999991</v>
      </c>
      <c r="AB227" s="9"/>
      <c r="AC227">
        <v>0</v>
      </c>
      <c r="AF227"/>
      <c r="AI227" s="9"/>
      <c r="AJ227">
        <v>100</v>
      </c>
      <c r="AL227">
        <f t="shared" si="149"/>
        <v>32.5</v>
      </c>
      <c r="AM227">
        <f t="shared" si="145"/>
        <v>282.26249999999999</v>
      </c>
      <c r="AN227">
        <f t="shared" si="146"/>
        <v>328.26625000000001</v>
      </c>
      <c r="AO227">
        <f t="shared" si="147"/>
        <v>32.954999999999991</v>
      </c>
    </row>
    <row r="228" spans="4:47" x14ac:dyDescent="0.2">
      <c r="D228" s="3">
        <v>306551</v>
      </c>
      <c r="E228" s="29">
        <v>140</v>
      </c>
      <c r="F228" s="16">
        <v>5.7464266666666673E-2</v>
      </c>
      <c r="G228" s="13">
        <v>9.5965325333333323E-2</v>
      </c>
      <c r="M228" s="63">
        <v>75.384476845591749</v>
      </c>
      <c r="N228" s="23">
        <v>5.6144999999999996</v>
      </c>
      <c r="O228" s="40">
        <v>251</v>
      </c>
      <c r="P228" s="3">
        <v>33.040999999999997</v>
      </c>
      <c r="Q228" s="16">
        <v>9.3635000000000002</v>
      </c>
      <c r="R228" s="13">
        <v>11.939500000000001</v>
      </c>
      <c r="S228" s="13">
        <v>1.0489999999999999</v>
      </c>
      <c r="T228" s="13">
        <v>0.44950000000000001</v>
      </c>
      <c r="U228" s="13">
        <v>8.8499999999999995E-2</v>
      </c>
      <c r="V228">
        <f>(0.5*($E228-$E227))</f>
        <v>20</v>
      </c>
      <c r="W228">
        <f t="shared" si="139"/>
        <v>187.27</v>
      </c>
      <c r="X228">
        <f t="shared" si="140"/>
        <v>238.79000000000002</v>
      </c>
      <c r="Y228">
        <f t="shared" si="141"/>
        <v>20.979999999999997</v>
      </c>
      <c r="AB228" s="9"/>
      <c r="AC228">
        <v>0</v>
      </c>
      <c r="AF228"/>
      <c r="AI228" s="9"/>
      <c r="AJ228" s="29">
        <v>140</v>
      </c>
      <c r="AL228">
        <f>(0.5*($AJ228-$AJ227))</f>
        <v>20</v>
      </c>
      <c r="AM228">
        <f>($AL228*AS228)</f>
        <v>187.27</v>
      </c>
      <c r="AN228">
        <f>($AL228*AT228)</f>
        <v>238.79000000000002</v>
      </c>
      <c r="AO228">
        <f>($AL228*AU228)</f>
        <v>20.979999999999997</v>
      </c>
      <c r="AS228" s="73">
        <f>(Q227*($AJ228-$AS$1)+Q228*($AS$1-$AJ227))/($AJ228-$AJ227)</f>
        <v>9.3635000000000002</v>
      </c>
      <c r="AT228" s="73">
        <f>(R227*($AJ228-$AS$1)+R228*($AS$1-$AJ227))/($AJ228-$AJ227)</f>
        <v>11.939500000000001</v>
      </c>
      <c r="AU228" s="73">
        <f>(S227*($AJ228-$AS$1)+S228*($AS$1-$AJ227))/($AJ228-$AJ227)</f>
        <v>1.0489999999999999</v>
      </c>
    </row>
    <row r="229" spans="4:47" x14ac:dyDescent="0.2">
      <c r="F229" s="30"/>
      <c r="G229" s="31"/>
      <c r="I229" s="3"/>
      <c r="S229" s="16"/>
      <c r="T229" s="16"/>
      <c r="U229" s="16"/>
      <c r="Y229"/>
      <c r="AB229" s="9"/>
      <c r="AF229"/>
      <c r="AI229" s="9"/>
    </row>
    <row r="230" spans="4:47" x14ac:dyDescent="0.2">
      <c r="F230" s="30"/>
      <c r="G230" s="31"/>
      <c r="H230" s="21"/>
      <c r="I230" s="3"/>
      <c r="N230" s="30"/>
      <c r="O230" s="30"/>
      <c r="S230" s="16"/>
      <c r="T230" s="16"/>
      <c r="U230" s="16"/>
      <c r="Y230"/>
      <c r="AB230" s="9"/>
      <c r="AF230"/>
      <c r="AI230" s="9"/>
    </row>
    <row r="231" spans="4:47" x14ac:dyDescent="0.2">
      <c r="F231" s="30"/>
      <c r="G231" s="31"/>
      <c r="L231" s="30"/>
      <c r="M231" s="56"/>
      <c r="N231" s="30"/>
      <c r="O231" s="30"/>
      <c r="S231" s="16"/>
      <c r="T231" s="16"/>
      <c r="U231" s="16"/>
      <c r="Y231"/>
      <c r="AB231" s="9"/>
      <c r="AF231"/>
      <c r="AI231" s="9"/>
    </row>
    <row r="232" spans="4:47" x14ac:dyDescent="0.2">
      <c r="F232" s="30"/>
      <c r="G232" s="31"/>
      <c r="L232" s="30"/>
      <c r="M232" s="56"/>
      <c r="N232" s="30"/>
      <c r="O232" s="30"/>
      <c r="S232" s="16"/>
      <c r="T232" s="16"/>
      <c r="U232" s="16"/>
      <c r="Y232"/>
      <c r="AB232" s="9"/>
      <c r="AF232"/>
      <c r="AI232" s="9"/>
    </row>
    <row r="233" spans="4:47" x14ac:dyDescent="0.2">
      <c r="F233" s="30"/>
      <c r="G233" s="31"/>
      <c r="L233" s="30"/>
      <c r="M233" s="56"/>
      <c r="N233" s="30"/>
      <c r="O233" s="30"/>
      <c r="S233" s="16"/>
      <c r="T233" s="16"/>
      <c r="U233" s="16"/>
      <c r="Y233"/>
      <c r="AB233" s="9"/>
      <c r="AF233"/>
      <c r="AI233" s="9"/>
    </row>
    <row r="234" spans="4:47" x14ac:dyDescent="0.2">
      <c r="F234" s="30"/>
      <c r="G234" s="31"/>
      <c r="L234" s="30"/>
      <c r="M234" s="56"/>
      <c r="S234" s="16"/>
      <c r="T234" s="16"/>
      <c r="U234" s="16"/>
      <c r="Y234"/>
      <c r="AB234" s="9"/>
      <c r="AF234"/>
      <c r="AI234" s="9"/>
    </row>
    <row r="235" spans="4:47" x14ac:dyDescent="0.2">
      <c r="F235" s="30"/>
      <c r="G235" s="31"/>
      <c r="L235" s="30"/>
      <c r="M235" s="56"/>
      <c r="N235" s="30"/>
      <c r="O235" s="30"/>
      <c r="P235" s="30"/>
      <c r="S235" s="16"/>
      <c r="T235" s="16"/>
      <c r="U235" s="16"/>
      <c r="Y235"/>
      <c r="AB235" s="9"/>
      <c r="AF235"/>
      <c r="AI235" s="9"/>
    </row>
    <row r="236" spans="4:47" x14ac:dyDescent="0.2">
      <c r="F236" s="30"/>
      <c r="G236" s="31"/>
      <c r="L236" s="30"/>
      <c r="M236" s="56"/>
      <c r="N236" s="30"/>
      <c r="O236" s="30"/>
      <c r="P236" s="30"/>
      <c r="S236" s="16"/>
      <c r="T236" s="16"/>
      <c r="U236" s="16"/>
      <c r="Y236"/>
      <c r="AB236" s="9"/>
      <c r="AF236"/>
      <c r="AI236" s="9"/>
    </row>
    <row r="237" spans="4:47" x14ac:dyDescent="0.2">
      <c r="F237" s="30"/>
      <c r="G237" s="31"/>
      <c r="L237" s="30"/>
      <c r="M237" s="56"/>
      <c r="N237" s="30"/>
      <c r="O237" s="30"/>
      <c r="P237" s="30"/>
      <c r="S237" s="16"/>
      <c r="T237" s="16"/>
      <c r="U237" s="16"/>
      <c r="Y237"/>
      <c r="AB237" s="9"/>
      <c r="AF237"/>
      <c r="AI237" s="9"/>
    </row>
    <row r="238" spans="4:47" x14ac:dyDescent="0.2">
      <c r="F238" s="30"/>
      <c r="G238" s="31"/>
      <c r="L238" s="30"/>
      <c r="M238" s="56"/>
      <c r="N238" s="30"/>
      <c r="O238" s="30"/>
      <c r="P238" s="30"/>
      <c r="S238" s="16"/>
      <c r="T238" s="16"/>
      <c r="U238" s="16"/>
      <c r="Y238"/>
      <c r="AB238" s="9"/>
      <c r="AF238"/>
      <c r="AI238" s="9"/>
    </row>
    <row r="239" spans="4:47" x14ac:dyDescent="0.2">
      <c r="I239" s="18"/>
      <c r="K239" s="18"/>
      <c r="L239" s="32"/>
      <c r="M239" s="67"/>
      <c r="N239" s="30"/>
      <c r="O239" s="30"/>
      <c r="P239" s="30"/>
      <c r="S239" s="16"/>
      <c r="T239" s="16"/>
      <c r="U239" s="16"/>
      <c r="Y239"/>
      <c r="AB239" s="9"/>
      <c r="AF239"/>
      <c r="AI239" s="9"/>
    </row>
    <row r="240" spans="4:47" x14ac:dyDescent="0.2">
      <c r="I240" s="18"/>
      <c r="L240" s="30"/>
      <c r="M240" s="56"/>
      <c r="N240" s="30"/>
      <c r="O240" s="30"/>
      <c r="P240" s="30"/>
      <c r="S240" s="16"/>
      <c r="T240" s="16"/>
      <c r="U240" s="16"/>
      <c r="Y240"/>
      <c r="AB240" s="9"/>
      <c r="AF240"/>
      <c r="AI240" s="9"/>
    </row>
    <row r="241" spans="7:35" x14ac:dyDescent="0.2">
      <c r="L241" s="30"/>
      <c r="M241" s="56"/>
      <c r="S241" s="16"/>
      <c r="T241" s="16"/>
      <c r="U241" s="16"/>
      <c r="Y241"/>
      <c r="AB241" s="9"/>
      <c r="AF241"/>
      <c r="AI241" s="9"/>
    </row>
    <row r="242" spans="7:35" x14ac:dyDescent="0.2">
      <c r="L242" s="30"/>
      <c r="M242" s="56"/>
      <c r="N242" s="30"/>
      <c r="O242" s="30"/>
      <c r="P242" s="30"/>
      <c r="S242" s="16"/>
      <c r="T242" s="16"/>
      <c r="U242" s="16"/>
      <c r="Y242"/>
      <c r="AB242" s="9"/>
      <c r="AF242"/>
      <c r="AI242" s="9"/>
    </row>
    <row r="243" spans="7:35" x14ac:dyDescent="0.2">
      <c r="L243" s="30"/>
      <c r="M243" s="56"/>
      <c r="N243" s="30"/>
      <c r="O243" s="30"/>
      <c r="P243" s="30"/>
      <c r="S243" s="16"/>
      <c r="T243" s="16"/>
      <c r="U243" s="16"/>
      <c r="Y243"/>
      <c r="AB243" s="9"/>
      <c r="AF243"/>
      <c r="AI243" s="9"/>
    </row>
    <row r="244" spans="7:35" x14ac:dyDescent="0.2">
      <c r="L244" s="30"/>
      <c r="M244" s="56"/>
      <c r="N244" s="30"/>
      <c r="O244" s="30"/>
      <c r="P244" s="30"/>
      <c r="S244" s="16"/>
      <c r="T244" s="16"/>
      <c r="U244" s="16"/>
      <c r="Y244"/>
      <c r="AB244" s="9"/>
      <c r="AF244"/>
      <c r="AI244" s="9"/>
    </row>
    <row r="245" spans="7:35" x14ac:dyDescent="0.2">
      <c r="S245" s="16"/>
      <c r="T245" s="16"/>
      <c r="U245" s="16"/>
      <c r="Y245"/>
      <c r="AB245" s="9"/>
      <c r="AF245"/>
      <c r="AI245" s="9"/>
    </row>
    <row r="246" spans="7:35" x14ac:dyDescent="0.2">
      <c r="S246" s="16"/>
      <c r="T246" s="16"/>
      <c r="U246" s="16"/>
      <c r="Y246"/>
      <c r="AB246" s="9"/>
      <c r="AF246"/>
      <c r="AI246" s="9"/>
    </row>
    <row r="247" spans="7:35" x14ac:dyDescent="0.2">
      <c r="S247" s="16"/>
      <c r="T247" s="16"/>
      <c r="U247" s="16"/>
      <c r="Y247"/>
      <c r="AB247" s="9"/>
      <c r="AF247"/>
      <c r="AI247" s="9"/>
    </row>
    <row r="248" spans="7:35" x14ac:dyDescent="0.2">
      <c r="S248" s="16"/>
      <c r="T248" s="16"/>
      <c r="U248" s="16"/>
      <c r="Y248"/>
      <c r="AB248" s="9"/>
      <c r="AF248"/>
      <c r="AI248" s="9"/>
    </row>
    <row r="249" spans="7:35" x14ac:dyDescent="0.2">
      <c r="S249" s="16"/>
      <c r="T249" s="16"/>
      <c r="U249" s="16"/>
      <c r="Y249"/>
      <c r="AB249" s="9"/>
      <c r="AF249"/>
      <c r="AI249" s="9"/>
    </row>
    <row r="250" spans="7:35" x14ac:dyDescent="0.2">
      <c r="G250" s="13"/>
      <c r="I250" s="18"/>
      <c r="K250" s="18"/>
      <c r="S250" s="16"/>
      <c r="T250" s="16"/>
      <c r="U250" s="16"/>
      <c r="Y250"/>
      <c r="AB250" s="9"/>
      <c r="AF250"/>
      <c r="AI250" s="9"/>
    </row>
    <row r="251" spans="7:35" x14ac:dyDescent="0.2">
      <c r="G251" s="13"/>
      <c r="S251" s="16"/>
      <c r="T251" s="16"/>
      <c r="U251" s="16"/>
      <c r="Y251"/>
      <c r="AB251" s="9"/>
      <c r="AF251"/>
      <c r="AI251" s="9"/>
    </row>
    <row r="252" spans="7:35" x14ac:dyDescent="0.2">
      <c r="G252" s="13"/>
      <c r="S252" s="16"/>
      <c r="T252" s="16"/>
      <c r="U252" s="16"/>
      <c r="Y252"/>
      <c r="AB252" s="9"/>
      <c r="AF252"/>
      <c r="AI252" s="9"/>
    </row>
    <row r="253" spans="7:35" x14ac:dyDescent="0.2">
      <c r="G253" s="13"/>
      <c r="S253" s="16"/>
      <c r="T253" s="16"/>
      <c r="U253" s="16"/>
      <c r="Y253"/>
      <c r="AB253" s="9"/>
      <c r="AF253"/>
      <c r="AI253" s="9"/>
    </row>
    <row r="254" spans="7:35" x14ac:dyDescent="0.2">
      <c r="G254" s="13"/>
      <c r="S254" s="16"/>
      <c r="T254" s="16"/>
      <c r="U254" s="16"/>
      <c r="Y254"/>
      <c r="AB254" s="9"/>
      <c r="AF254"/>
      <c r="AI254" s="9"/>
    </row>
    <row r="255" spans="7:35" x14ac:dyDescent="0.2">
      <c r="G255" s="13"/>
      <c r="S255" s="16"/>
      <c r="T255" s="16"/>
      <c r="U255" s="16"/>
      <c r="Y255"/>
      <c r="AB255" s="9"/>
      <c r="AF255"/>
      <c r="AI255" s="9"/>
    </row>
    <row r="256" spans="7:35" x14ac:dyDescent="0.2">
      <c r="G256" s="13"/>
      <c r="S256" s="16"/>
      <c r="T256" s="16"/>
      <c r="U256" s="16"/>
      <c r="Y256"/>
      <c r="AB256" s="9"/>
      <c r="AF256"/>
      <c r="AI256" s="9"/>
    </row>
    <row r="257" spans="7:35" x14ac:dyDescent="0.2">
      <c r="G257" s="13"/>
      <c r="S257" s="16"/>
      <c r="T257" s="16"/>
      <c r="U257" s="16"/>
      <c r="Y257"/>
      <c r="AB257" s="9"/>
      <c r="AF257"/>
      <c r="AI257" s="9"/>
    </row>
    <row r="258" spans="7:35" x14ac:dyDescent="0.2">
      <c r="G258" s="13"/>
      <c r="S258" s="16"/>
      <c r="T258" s="16"/>
      <c r="U258" s="16"/>
      <c r="Y258"/>
      <c r="AB258" s="9"/>
      <c r="AF258"/>
      <c r="AI258" s="9"/>
    </row>
    <row r="259" spans="7:35" x14ac:dyDescent="0.2">
      <c r="G259" s="13"/>
      <c r="S259" s="16"/>
      <c r="T259" s="16"/>
      <c r="U259" s="16"/>
      <c r="Y259"/>
      <c r="AB259" s="9"/>
      <c r="AF259"/>
      <c r="AI259" s="9"/>
    </row>
    <row r="260" spans="7:35" x14ac:dyDescent="0.2">
      <c r="S260" s="16"/>
      <c r="T260" s="16"/>
      <c r="U260" s="16"/>
      <c r="Y260"/>
      <c r="AB260" s="9"/>
      <c r="AF260"/>
      <c r="AI260" s="9"/>
    </row>
    <row r="261" spans="7:35" x14ac:dyDescent="0.2">
      <c r="S261" s="16"/>
      <c r="T261" s="16"/>
      <c r="U261" s="16"/>
      <c r="Y261"/>
      <c r="AB261" s="9"/>
      <c r="AF261"/>
      <c r="AI261" s="9"/>
    </row>
    <row r="262" spans="7:35" x14ac:dyDescent="0.2">
      <c r="S262" s="16"/>
      <c r="T262" s="16"/>
      <c r="U262" s="16"/>
      <c r="Y262"/>
      <c r="AB262" s="9"/>
      <c r="AF262"/>
      <c r="AI262" s="9"/>
    </row>
    <row r="263" spans="7:35" x14ac:dyDescent="0.2">
      <c r="S263" s="16"/>
      <c r="T263" s="16"/>
      <c r="U263" s="16"/>
      <c r="Y263"/>
      <c r="AB263" s="9"/>
      <c r="AF263"/>
      <c r="AI263" s="9"/>
    </row>
    <row r="264" spans="7:35" x14ac:dyDescent="0.2">
      <c r="S264" s="16"/>
      <c r="T264" s="16"/>
      <c r="U264" s="16"/>
      <c r="Y264"/>
      <c r="AB264" s="9"/>
      <c r="AF264"/>
      <c r="AI264" s="9"/>
    </row>
    <row r="265" spans="7:35" x14ac:dyDescent="0.2">
      <c r="S265" s="16"/>
      <c r="T265" s="16"/>
      <c r="U265" s="16"/>
      <c r="Y265"/>
      <c r="AB265" s="9"/>
      <c r="AF265"/>
      <c r="AI265" s="9"/>
    </row>
    <row r="266" spans="7:35" x14ac:dyDescent="0.2">
      <c r="S266" s="16"/>
      <c r="T266" s="16"/>
      <c r="U266" s="16"/>
      <c r="Y266"/>
      <c r="AB266" s="9"/>
      <c r="AF266"/>
      <c r="AI266" s="9"/>
    </row>
    <row r="267" spans="7:35" x14ac:dyDescent="0.2">
      <c r="S267" s="16"/>
      <c r="T267" s="16"/>
      <c r="U267" s="16"/>
      <c r="Y267"/>
      <c r="AB267" s="9"/>
      <c r="AF267"/>
      <c r="AI267" s="9"/>
    </row>
    <row r="268" spans="7:35" x14ac:dyDescent="0.2">
      <c r="S268" s="16"/>
      <c r="T268" s="16"/>
      <c r="U268" s="16"/>
      <c r="Y268"/>
      <c r="AB268" s="9"/>
      <c r="AF268"/>
      <c r="AI268" s="9"/>
    </row>
    <row r="269" spans="7:35" x14ac:dyDescent="0.2">
      <c r="S269" s="16"/>
      <c r="T269" s="16"/>
      <c r="U269" s="16"/>
      <c r="Y269"/>
      <c r="AB269" s="9"/>
      <c r="AF269"/>
      <c r="AI269" s="9"/>
    </row>
    <row r="270" spans="7:35" x14ac:dyDescent="0.2">
      <c r="S270" s="16"/>
      <c r="T270" s="16"/>
      <c r="U270" s="16"/>
      <c r="Y270"/>
      <c r="AB270" s="9"/>
      <c r="AF270"/>
      <c r="AI270" s="9"/>
    </row>
    <row r="271" spans="7:35" x14ac:dyDescent="0.2">
      <c r="S271" s="16"/>
      <c r="T271" s="16"/>
      <c r="U271" s="16"/>
      <c r="Y271"/>
      <c r="AB271" s="9"/>
      <c r="AF271"/>
      <c r="AI271" s="9"/>
    </row>
    <row r="272" spans="7:35" x14ac:dyDescent="0.2">
      <c r="S272" s="16"/>
      <c r="T272" s="16"/>
      <c r="U272" s="16"/>
      <c r="Y272"/>
      <c r="AB272" s="9"/>
      <c r="AF272"/>
      <c r="AI272" s="9"/>
    </row>
    <row r="273" spans="19:35" x14ac:dyDescent="0.2">
      <c r="S273" s="16"/>
      <c r="T273" s="16"/>
      <c r="U273" s="16"/>
      <c r="Y273"/>
      <c r="AB273" s="9"/>
      <c r="AF273"/>
      <c r="AI273" s="9"/>
    </row>
    <row r="274" spans="19:35" x14ac:dyDescent="0.2">
      <c r="S274" s="16"/>
      <c r="T274" s="16"/>
      <c r="U274" s="16"/>
      <c r="Y274"/>
      <c r="AB274" s="9"/>
      <c r="AF274"/>
      <c r="AI274" s="9"/>
    </row>
    <row r="275" spans="19:35" x14ac:dyDescent="0.2">
      <c r="S275" s="16"/>
      <c r="T275" s="16"/>
      <c r="U275" s="16"/>
      <c r="Y275"/>
      <c r="AB275" s="9"/>
      <c r="AF275"/>
      <c r="AI275" s="9"/>
    </row>
    <row r="276" spans="19:35" x14ac:dyDescent="0.2">
      <c r="S276" s="16"/>
      <c r="T276" s="16"/>
      <c r="U276" s="16"/>
      <c r="Y276"/>
      <c r="AB276" s="9"/>
      <c r="AF276"/>
      <c r="AI276" s="9"/>
    </row>
    <row r="277" spans="19:35" x14ac:dyDescent="0.2">
      <c r="S277" s="16"/>
      <c r="T277" s="16"/>
      <c r="U277" s="16"/>
      <c r="Y277"/>
      <c r="AB277" s="9"/>
      <c r="AF277"/>
      <c r="AI277" s="9"/>
    </row>
    <row r="278" spans="19:35" x14ac:dyDescent="0.2">
      <c r="S278" s="16"/>
      <c r="T278" s="16"/>
      <c r="U278" s="16"/>
      <c r="Y278"/>
      <c r="AB278" s="9"/>
      <c r="AF278"/>
      <c r="AI278" s="9"/>
    </row>
    <row r="279" spans="19:35" x14ac:dyDescent="0.2">
      <c r="S279" s="16"/>
      <c r="T279" s="16"/>
      <c r="U279" s="16"/>
      <c r="Y279"/>
      <c r="AB279" s="9"/>
      <c r="AF279"/>
      <c r="AI279" s="9"/>
    </row>
    <row r="280" spans="19:35" x14ac:dyDescent="0.2">
      <c r="S280" s="16"/>
      <c r="T280" s="16"/>
      <c r="U280" s="16"/>
      <c r="Y280"/>
      <c r="AB280" s="9"/>
      <c r="AF280"/>
      <c r="AI280" s="9"/>
    </row>
    <row r="281" spans="19:35" x14ac:dyDescent="0.2">
      <c r="S281" s="16"/>
      <c r="T281" s="16"/>
      <c r="U281" s="16"/>
      <c r="Y281"/>
      <c r="AB281" s="9"/>
      <c r="AF281"/>
      <c r="AI281" s="9"/>
    </row>
    <row r="282" spans="19:35" x14ac:dyDescent="0.2">
      <c r="S282" s="16"/>
      <c r="T282" s="16"/>
      <c r="U282" s="16"/>
      <c r="Y282"/>
      <c r="AB282" s="9"/>
      <c r="AF282"/>
      <c r="AI282" s="9"/>
    </row>
    <row r="283" spans="19:35" x14ac:dyDescent="0.2">
      <c r="S283" s="16"/>
      <c r="T283" s="16"/>
      <c r="U283" s="16"/>
      <c r="Y283"/>
      <c r="AB283" s="9"/>
      <c r="AF283"/>
      <c r="AI283" s="9"/>
    </row>
    <row r="284" spans="19:35" x14ac:dyDescent="0.2">
      <c r="S284" s="16"/>
      <c r="T284" s="16"/>
      <c r="U284" s="16"/>
      <c r="Y284"/>
      <c r="AB284" s="9"/>
      <c r="AF284"/>
      <c r="AI284" s="9"/>
    </row>
    <row r="285" spans="19:35" x14ac:dyDescent="0.2">
      <c r="S285" s="16"/>
      <c r="T285" s="16"/>
      <c r="U285" s="16"/>
      <c r="Y285"/>
      <c r="AB285" s="9"/>
      <c r="AF285"/>
      <c r="AI285" s="9"/>
    </row>
    <row r="286" spans="19:35" x14ac:dyDescent="0.2">
      <c r="S286" s="16"/>
      <c r="T286" s="16"/>
      <c r="U286" s="16"/>
      <c r="Y286"/>
      <c r="AB286" s="9"/>
      <c r="AF286"/>
      <c r="AI286" s="9"/>
    </row>
    <row r="287" spans="19:35" x14ac:dyDescent="0.2">
      <c r="S287" s="16"/>
      <c r="T287" s="16"/>
      <c r="U287" s="16"/>
      <c r="Y287"/>
      <c r="AB287" s="9"/>
      <c r="AF287"/>
      <c r="AI287" s="9"/>
    </row>
    <row r="288" spans="19:35" x14ac:dyDescent="0.2">
      <c r="S288" s="16"/>
      <c r="T288" s="16"/>
      <c r="U288" s="16"/>
      <c r="Y288"/>
      <c r="AB288" s="9"/>
      <c r="AF288"/>
      <c r="AI288" s="9"/>
    </row>
  </sheetData>
  <phoneticPr fontId="3" type="noConversion"/>
  <pageMargins left="0.75" right="0.75" top="1" bottom="1" header="0.5" footer="0.5"/>
  <pageSetup scale="75" orientation="landscape" horizontalDpi="4294967294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7" zoomScale="75" workbookViewId="0">
      <selection activeCell="A29" sqref="A29:G77"/>
    </sheetView>
  </sheetViews>
  <sheetFormatPr defaultRowHeight="12.75" x14ac:dyDescent="0.2"/>
  <cols>
    <col min="1" max="1" width="11.28515625" customWidth="1"/>
    <col min="2" max="2" width="13.28515625" style="34" customWidth="1"/>
    <col min="3" max="3" width="13.28515625" style="2" customWidth="1"/>
    <col min="4" max="4" width="13.7109375" style="2" customWidth="1"/>
    <col min="5" max="5" width="20.7109375" style="3" customWidth="1"/>
    <col min="6" max="6" width="15.28515625" style="2" customWidth="1"/>
    <col min="7" max="7" width="13.7109375" style="3" customWidth="1"/>
    <col min="8" max="8" width="11" customWidth="1"/>
  </cols>
  <sheetData>
    <row r="1" spans="1:14" s="9" customFormat="1" x14ac:dyDescent="0.2">
      <c r="A1" s="9" t="s">
        <v>54</v>
      </c>
      <c r="B1" s="27"/>
      <c r="C1" s="35"/>
      <c r="D1" s="35"/>
      <c r="E1" s="21"/>
      <c r="F1" s="35"/>
      <c r="G1" s="21"/>
    </row>
    <row r="2" spans="1:14" s="21" customFormat="1" x14ac:dyDescent="0.2">
      <c r="A2" s="21" t="s">
        <v>16</v>
      </c>
      <c r="B2" s="27" t="s">
        <v>12</v>
      </c>
      <c r="C2" s="35" t="s">
        <v>47</v>
      </c>
      <c r="D2" s="35" t="s">
        <v>13</v>
      </c>
      <c r="E2" s="21" t="s">
        <v>14</v>
      </c>
      <c r="F2" s="35" t="s">
        <v>15</v>
      </c>
      <c r="G2" s="21" t="s">
        <v>15</v>
      </c>
    </row>
    <row r="3" spans="1:14" x14ac:dyDescent="0.2">
      <c r="A3">
        <v>1</v>
      </c>
      <c r="B3" s="34">
        <v>39097</v>
      </c>
      <c r="C3" s="2" t="s">
        <v>78</v>
      </c>
      <c r="D3" s="2" t="s">
        <v>81</v>
      </c>
      <c r="E3" s="3" t="s">
        <v>56</v>
      </c>
      <c r="F3" s="2" t="s">
        <v>82</v>
      </c>
      <c r="G3" s="2"/>
      <c r="H3" s="3" t="s">
        <v>58</v>
      </c>
    </row>
    <row r="4" spans="1:14" x14ac:dyDescent="0.2">
      <c r="A4">
        <v>2</v>
      </c>
      <c r="B4" s="34">
        <v>39133</v>
      </c>
      <c r="C4" s="2" t="s">
        <v>96</v>
      </c>
      <c r="D4" s="2" t="s">
        <v>97</v>
      </c>
      <c r="E4" s="3" t="s">
        <v>98</v>
      </c>
      <c r="G4" s="2" t="s">
        <v>99</v>
      </c>
      <c r="H4" s="2" t="s">
        <v>60</v>
      </c>
    </row>
    <row r="5" spans="1:14" x14ac:dyDescent="0.2">
      <c r="A5">
        <v>3</v>
      </c>
      <c r="B5" s="34">
        <v>39145</v>
      </c>
      <c r="C5" s="2" t="s">
        <v>93</v>
      </c>
      <c r="D5" s="2" t="s">
        <v>97</v>
      </c>
      <c r="E5" s="3" t="s">
        <v>98</v>
      </c>
      <c r="F5" s="3"/>
      <c r="G5" s="2" t="s">
        <v>100</v>
      </c>
      <c r="H5" s="2" t="s">
        <v>61</v>
      </c>
    </row>
    <row r="6" spans="1:14" x14ac:dyDescent="0.2">
      <c r="A6">
        <v>4</v>
      </c>
      <c r="B6" s="34">
        <v>39159</v>
      </c>
      <c r="C6" s="2" t="s">
        <v>101</v>
      </c>
      <c r="D6" s="2" t="s">
        <v>107</v>
      </c>
      <c r="E6" s="3" t="s">
        <v>98</v>
      </c>
      <c r="F6" s="3"/>
      <c r="G6" s="3" t="s">
        <v>108</v>
      </c>
      <c r="H6" s="3" t="s">
        <v>63</v>
      </c>
    </row>
    <row r="7" spans="1:14" x14ac:dyDescent="0.2">
      <c r="A7">
        <v>5</v>
      </c>
      <c r="B7" s="34">
        <v>39176</v>
      </c>
      <c r="C7" s="2" t="s">
        <v>102</v>
      </c>
      <c r="D7" s="2" t="s">
        <v>105</v>
      </c>
      <c r="E7" s="3" t="s">
        <v>106</v>
      </c>
      <c r="F7" s="3"/>
      <c r="G7" s="2" t="s">
        <v>119</v>
      </c>
      <c r="H7" s="2" t="s">
        <v>64</v>
      </c>
    </row>
    <row r="8" spans="1:14" x14ac:dyDescent="0.2">
      <c r="A8">
        <v>6</v>
      </c>
      <c r="B8" s="34">
        <v>39179</v>
      </c>
      <c r="C8" s="2" t="s">
        <v>103</v>
      </c>
      <c r="D8" s="2" t="s">
        <v>105</v>
      </c>
      <c r="E8" s="3" t="s">
        <v>106</v>
      </c>
      <c r="G8" s="3" t="s">
        <v>120</v>
      </c>
      <c r="H8" s="59" t="s">
        <v>64</v>
      </c>
    </row>
    <row r="9" spans="1:14" x14ac:dyDescent="0.2">
      <c r="A9">
        <v>7</v>
      </c>
      <c r="B9" s="34">
        <v>39194</v>
      </c>
      <c r="C9" s="2" t="s">
        <v>104</v>
      </c>
      <c r="D9" s="2" t="s">
        <v>105</v>
      </c>
      <c r="E9" s="3" t="s">
        <v>106</v>
      </c>
      <c r="G9" s="3" t="s">
        <v>121</v>
      </c>
      <c r="H9" s="2" t="s">
        <v>64</v>
      </c>
    </row>
    <row r="10" spans="1:14" x14ac:dyDescent="0.2">
      <c r="A10">
        <v>8</v>
      </c>
      <c r="B10" s="34">
        <v>39209</v>
      </c>
      <c r="C10" s="2" t="s">
        <v>109</v>
      </c>
      <c r="D10" s="2" t="s">
        <v>81</v>
      </c>
      <c r="E10" s="4" t="s">
        <v>56</v>
      </c>
      <c r="F10" s="2" t="s">
        <v>110</v>
      </c>
      <c r="H10" s="2" t="s">
        <v>58</v>
      </c>
    </row>
    <row r="11" spans="1:14" x14ac:dyDescent="0.2">
      <c r="A11">
        <v>9</v>
      </c>
      <c r="B11" s="34">
        <v>39229</v>
      </c>
      <c r="C11" s="2" t="s">
        <v>117</v>
      </c>
      <c r="D11" s="4" t="s">
        <v>118</v>
      </c>
      <c r="E11" s="3" t="s">
        <v>106</v>
      </c>
      <c r="G11" s="3" t="s">
        <v>122</v>
      </c>
      <c r="H11" s="2" t="s">
        <v>65</v>
      </c>
      <c r="K11" s="6"/>
      <c r="L11" s="2"/>
    </row>
    <row r="12" spans="1:14" x14ac:dyDescent="0.2">
      <c r="A12">
        <v>10</v>
      </c>
      <c r="B12" s="34">
        <v>39253</v>
      </c>
      <c r="C12" s="2" t="s">
        <v>124</v>
      </c>
      <c r="D12" s="2" t="s">
        <v>81</v>
      </c>
      <c r="E12" s="4" t="s">
        <v>56</v>
      </c>
      <c r="F12" s="2" t="s">
        <v>127</v>
      </c>
      <c r="H12" s="2" t="s">
        <v>58</v>
      </c>
      <c r="K12" s="6"/>
      <c r="L12" s="2"/>
      <c r="M12" s="6"/>
      <c r="N12" s="2"/>
    </row>
    <row r="13" spans="1:14" x14ac:dyDescent="0.2">
      <c r="A13">
        <v>11</v>
      </c>
      <c r="B13" s="34">
        <v>39270</v>
      </c>
      <c r="C13" s="2" t="s">
        <v>128</v>
      </c>
      <c r="D13" s="2" t="s">
        <v>134</v>
      </c>
      <c r="E13" s="4" t="s">
        <v>135</v>
      </c>
      <c r="G13" s="3" t="s">
        <v>136</v>
      </c>
      <c r="H13" s="2" t="s">
        <v>66</v>
      </c>
      <c r="K13" s="6"/>
      <c r="L13" s="2"/>
      <c r="M13" s="6"/>
      <c r="N13" s="2"/>
    </row>
    <row r="14" spans="1:14" x14ac:dyDescent="0.2">
      <c r="A14">
        <v>12</v>
      </c>
      <c r="B14" s="34">
        <v>39282</v>
      </c>
      <c r="C14" s="2" t="s">
        <v>129</v>
      </c>
      <c r="D14" s="2" t="s">
        <v>134</v>
      </c>
      <c r="E14" s="4" t="s">
        <v>135</v>
      </c>
      <c r="G14" s="3" t="s">
        <v>137</v>
      </c>
      <c r="H14" s="2" t="s">
        <v>66</v>
      </c>
      <c r="K14" s="6"/>
      <c r="L14" s="2"/>
    </row>
    <row r="15" spans="1:14" x14ac:dyDescent="0.2">
      <c r="A15">
        <v>13</v>
      </c>
      <c r="B15" s="34">
        <v>39296</v>
      </c>
      <c r="C15" s="2" t="s">
        <v>130</v>
      </c>
      <c r="D15" s="2" t="s">
        <v>134</v>
      </c>
      <c r="E15" s="4" t="s">
        <v>135</v>
      </c>
      <c r="G15" s="3" t="s">
        <v>138</v>
      </c>
      <c r="H15" s="2" t="s">
        <v>66</v>
      </c>
      <c r="K15" s="6"/>
      <c r="L15" s="2"/>
    </row>
    <row r="16" spans="1:14" x14ac:dyDescent="0.2">
      <c r="A16">
        <v>14</v>
      </c>
      <c r="B16" s="34">
        <v>39296</v>
      </c>
      <c r="D16" s="2" t="s">
        <v>146</v>
      </c>
      <c r="E16" s="3" t="s">
        <v>106</v>
      </c>
      <c r="G16" s="3" t="s">
        <v>150</v>
      </c>
      <c r="H16" s="2" t="s">
        <v>147</v>
      </c>
    </row>
    <row r="17" spans="1:15" x14ac:dyDescent="0.2">
      <c r="A17">
        <v>15</v>
      </c>
      <c r="B17" s="34">
        <v>39303</v>
      </c>
      <c r="C17" s="2" t="s">
        <v>141</v>
      </c>
      <c r="D17" s="2" t="s">
        <v>146</v>
      </c>
      <c r="E17" s="3" t="s">
        <v>106</v>
      </c>
      <c r="G17" s="3" t="s">
        <v>151</v>
      </c>
      <c r="H17" s="2" t="s">
        <v>147</v>
      </c>
      <c r="M17" s="6"/>
      <c r="N17" s="2"/>
      <c r="O17" s="4"/>
    </row>
    <row r="18" spans="1:15" x14ac:dyDescent="0.2">
      <c r="A18">
        <v>16</v>
      </c>
      <c r="B18" s="34">
        <v>39323</v>
      </c>
      <c r="C18" s="2" t="s">
        <v>152</v>
      </c>
      <c r="D18" s="2" t="s">
        <v>81</v>
      </c>
      <c r="E18" s="4" t="s">
        <v>56</v>
      </c>
      <c r="F18" s="2" t="s">
        <v>148</v>
      </c>
      <c r="H18" s="2" t="s">
        <v>58</v>
      </c>
      <c r="M18" s="6"/>
      <c r="N18" s="2"/>
      <c r="O18" s="4"/>
    </row>
    <row r="19" spans="1:15" x14ac:dyDescent="0.2">
      <c r="A19">
        <v>17</v>
      </c>
      <c r="B19" s="34">
        <v>39336</v>
      </c>
      <c r="C19" s="2" t="s">
        <v>143</v>
      </c>
      <c r="D19" s="2" t="s">
        <v>81</v>
      </c>
      <c r="E19" s="4" t="s">
        <v>56</v>
      </c>
      <c r="F19" s="2" t="s">
        <v>149</v>
      </c>
      <c r="H19" s="2" t="s">
        <v>58</v>
      </c>
      <c r="K19" s="6"/>
      <c r="L19" s="2"/>
      <c r="M19" s="6"/>
      <c r="N19" s="2"/>
      <c r="O19" s="4"/>
    </row>
    <row r="20" spans="1:15" x14ac:dyDescent="0.2">
      <c r="A20">
        <v>18</v>
      </c>
      <c r="B20" s="34">
        <v>39353</v>
      </c>
      <c r="C20" s="2" t="s">
        <v>153</v>
      </c>
      <c r="D20" s="2" t="s">
        <v>154</v>
      </c>
      <c r="E20" s="4" t="s">
        <v>106</v>
      </c>
      <c r="G20" s="3" t="s">
        <v>155</v>
      </c>
      <c r="H20" s="2" t="s">
        <v>67</v>
      </c>
      <c r="K20" s="6"/>
      <c r="L20" s="2"/>
      <c r="M20" s="6"/>
      <c r="N20" s="2"/>
      <c r="O20" s="4"/>
    </row>
    <row r="21" spans="1:15" x14ac:dyDescent="0.2">
      <c r="A21">
        <v>19</v>
      </c>
      <c r="B21" s="34">
        <v>39366</v>
      </c>
      <c r="C21" s="2" t="s">
        <v>157</v>
      </c>
      <c r="D21" s="2" t="s">
        <v>154</v>
      </c>
      <c r="E21" s="4" t="s">
        <v>106</v>
      </c>
      <c r="G21" s="3" t="s">
        <v>158</v>
      </c>
      <c r="H21" s="2" t="s">
        <v>67</v>
      </c>
      <c r="K21" s="6"/>
      <c r="L21" s="2"/>
      <c r="M21" s="6"/>
      <c r="N21" s="2"/>
      <c r="O21" s="4"/>
    </row>
    <row r="22" spans="1:15" x14ac:dyDescent="0.2">
      <c r="A22">
        <v>20</v>
      </c>
      <c r="B22" s="34">
        <v>39373</v>
      </c>
      <c r="C22" s="2" t="s">
        <v>156</v>
      </c>
      <c r="D22" s="2" t="s">
        <v>154</v>
      </c>
      <c r="E22" s="4" t="s">
        <v>106</v>
      </c>
      <c r="G22" s="3" t="s">
        <v>159</v>
      </c>
      <c r="H22" s="2" t="s">
        <v>67</v>
      </c>
      <c r="K22" s="6"/>
      <c r="L22" s="2"/>
      <c r="M22" s="6"/>
      <c r="N22" s="2"/>
      <c r="O22" s="4"/>
    </row>
    <row r="23" spans="1:15" x14ac:dyDescent="0.2">
      <c r="A23">
        <v>21</v>
      </c>
      <c r="B23" s="34">
        <v>39392</v>
      </c>
      <c r="C23" s="2" t="s">
        <v>165</v>
      </c>
      <c r="D23" s="4" t="s">
        <v>81</v>
      </c>
      <c r="E23" s="3" t="s">
        <v>56</v>
      </c>
      <c r="F23" s="2" t="s">
        <v>166</v>
      </c>
      <c r="H23" s="2" t="s">
        <v>58</v>
      </c>
      <c r="K23" s="6"/>
      <c r="L23" s="2"/>
      <c r="M23" s="6"/>
      <c r="N23" s="2"/>
      <c r="O23" s="4"/>
    </row>
    <row r="24" spans="1:15" x14ac:dyDescent="0.2">
      <c r="A24">
        <v>22</v>
      </c>
      <c r="B24" s="34">
        <v>39427</v>
      </c>
      <c r="C24" s="2" t="s">
        <v>169</v>
      </c>
      <c r="D24" s="4" t="s">
        <v>81</v>
      </c>
      <c r="E24" s="3" t="s">
        <v>56</v>
      </c>
      <c r="F24" s="2" t="s">
        <v>170</v>
      </c>
      <c r="H24" s="2" t="s">
        <v>58</v>
      </c>
      <c r="K24" s="6"/>
      <c r="L24" s="2"/>
    </row>
    <row r="25" spans="1:15" x14ac:dyDescent="0.2">
      <c r="A25">
        <v>23</v>
      </c>
      <c r="B25" s="6"/>
      <c r="D25" s="4"/>
      <c r="K25" s="6"/>
      <c r="L25" s="2"/>
      <c r="M25" s="6"/>
      <c r="N25" s="2"/>
      <c r="O25" s="4"/>
    </row>
    <row r="26" spans="1:15" x14ac:dyDescent="0.2">
      <c r="A26">
        <v>24</v>
      </c>
      <c r="D26" s="4"/>
      <c r="K26" s="6"/>
      <c r="L26" s="2"/>
      <c r="M26" s="6"/>
      <c r="N26" s="2"/>
      <c r="O26" s="4"/>
    </row>
    <row r="27" spans="1:15" x14ac:dyDescent="0.2">
      <c r="A27">
        <v>25</v>
      </c>
      <c r="B27" s="6"/>
      <c r="D27" s="4"/>
      <c r="K27" s="6"/>
      <c r="L27" s="2"/>
      <c r="M27" s="6"/>
      <c r="N27" s="2"/>
      <c r="O27" s="4"/>
    </row>
    <row r="28" spans="1:15" x14ac:dyDescent="0.2">
      <c r="B28" s="6"/>
      <c r="D28" s="4"/>
      <c r="M28" s="6"/>
      <c r="N28" s="2"/>
      <c r="O28" s="4"/>
    </row>
    <row r="29" spans="1:15" x14ac:dyDescent="0.2">
      <c r="A29" s="9"/>
      <c r="K29" s="6"/>
      <c r="L29" s="2"/>
      <c r="M29" s="6"/>
      <c r="N29" s="2"/>
      <c r="O29" s="4"/>
    </row>
    <row r="30" spans="1:15" x14ac:dyDescent="0.2">
      <c r="A30" s="21"/>
      <c r="K30" s="6"/>
      <c r="L30" s="2"/>
      <c r="M30" s="6"/>
      <c r="N30" s="2"/>
      <c r="O30" s="4"/>
    </row>
    <row r="31" spans="1:15" x14ac:dyDescent="0.2">
      <c r="E31" s="21"/>
      <c r="F31" s="35"/>
      <c r="K31" s="6"/>
      <c r="L31" s="2"/>
      <c r="M31" s="6"/>
      <c r="N31" s="2"/>
      <c r="O31" s="4"/>
    </row>
    <row r="32" spans="1:15" x14ac:dyDescent="0.2">
      <c r="E32" s="36"/>
      <c r="K32" s="6"/>
      <c r="L32" s="2"/>
      <c r="M32" s="6"/>
      <c r="N32" s="2"/>
      <c r="O32" s="4"/>
    </row>
    <row r="33" spans="2:15" x14ac:dyDescent="0.2">
      <c r="E33" s="36"/>
      <c r="K33" s="6"/>
      <c r="L33" s="2"/>
      <c r="M33" s="6"/>
      <c r="N33" s="2"/>
      <c r="O33" s="4"/>
    </row>
    <row r="34" spans="2:15" x14ac:dyDescent="0.2">
      <c r="E34" s="36"/>
      <c r="K34" s="6"/>
      <c r="L34" s="2"/>
    </row>
    <row r="35" spans="2:15" x14ac:dyDescent="0.2">
      <c r="E35" s="36"/>
      <c r="K35" s="6"/>
      <c r="L35" s="2"/>
      <c r="M35" s="6"/>
      <c r="N35" s="2"/>
      <c r="O35" s="4"/>
    </row>
    <row r="36" spans="2:15" x14ac:dyDescent="0.2">
      <c r="E36" s="36"/>
      <c r="M36" s="6"/>
      <c r="N36" s="2"/>
      <c r="O36" s="4"/>
    </row>
    <row r="37" spans="2:15" x14ac:dyDescent="0.2">
      <c r="E37" s="36"/>
      <c r="M37" s="6"/>
      <c r="N37" s="2"/>
      <c r="O37" s="4"/>
    </row>
    <row r="38" spans="2:15" x14ac:dyDescent="0.2">
      <c r="E38" s="36"/>
      <c r="M38" s="6"/>
      <c r="N38" s="2"/>
      <c r="O38" s="4"/>
    </row>
    <row r="39" spans="2:15" x14ac:dyDescent="0.2">
      <c r="E39" s="36"/>
      <c r="L39" s="9"/>
      <c r="M39" s="6"/>
      <c r="N39" s="2"/>
      <c r="O39" s="4"/>
    </row>
    <row r="40" spans="2:15" x14ac:dyDescent="0.2">
      <c r="E40" s="36"/>
      <c r="K40" s="9"/>
      <c r="L40" s="9"/>
      <c r="M40" s="6"/>
      <c r="N40" s="2"/>
      <c r="O40" s="4"/>
    </row>
    <row r="41" spans="2:15" x14ac:dyDescent="0.2">
      <c r="E41" s="36"/>
      <c r="K41" s="9"/>
      <c r="M41" s="6"/>
      <c r="N41" s="2"/>
      <c r="O41" s="4"/>
    </row>
    <row r="42" spans="2:15" x14ac:dyDescent="0.2">
      <c r="M42" s="6"/>
      <c r="N42" s="2"/>
      <c r="O42" s="4"/>
    </row>
    <row r="43" spans="2:15" x14ac:dyDescent="0.2">
      <c r="M43" s="6"/>
      <c r="N43" s="2"/>
      <c r="O43" s="4"/>
    </row>
    <row r="48" spans="2:15" s="9" customFormat="1" x14ac:dyDescent="0.2">
      <c r="B48" s="34"/>
      <c r="C48" s="2"/>
      <c r="D48" s="2"/>
      <c r="E48" s="3"/>
      <c r="F48" s="2"/>
      <c r="G48" s="3"/>
      <c r="H48"/>
      <c r="I48"/>
      <c r="J48"/>
      <c r="K48"/>
      <c r="L48"/>
      <c r="M48"/>
    </row>
    <row r="49" spans="1:13" s="9" customFormat="1" x14ac:dyDescent="0.2">
      <c r="B49" s="34"/>
      <c r="C49" s="2"/>
      <c r="D49" s="2"/>
      <c r="E49" s="35"/>
      <c r="G49" s="35"/>
      <c r="H49"/>
      <c r="I49"/>
      <c r="J49"/>
      <c r="K49"/>
      <c r="L49"/>
      <c r="M49"/>
    </row>
    <row r="50" spans="1:13" x14ac:dyDescent="0.2">
      <c r="A50" s="21"/>
      <c r="E50" s="21"/>
      <c r="F50" s="21"/>
      <c r="G50" s="9"/>
    </row>
    <row r="51" spans="1:13" x14ac:dyDescent="0.2">
      <c r="F51" s="3"/>
    </row>
    <row r="52" spans="1:13" x14ac:dyDescent="0.2">
      <c r="F52" s="3"/>
    </row>
    <row r="53" spans="1:13" x14ac:dyDescent="0.2">
      <c r="F53" s="3"/>
    </row>
    <row r="54" spans="1:13" x14ac:dyDescent="0.2">
      <c r="F54" s="3"/>
    </row>
    <row r="55" spans="1:13" x14ac:dyDescent="0.2">
      <c r="F55" s="3"/>
    </row>
    <row r="56" spans="1:13" x14ac:dyDescent="0.2">
      <c r="F56" s="3"/>
    </row>
    <row r="57" spans="1:13" x14ac:dyDescent="0.2">
      <c r="F57" s="3"/>
    </row>
    <row r="58" spans="1:13" x14ac:dyDescent="0.2">
      <c r="F58" s="3"/>
    </row>
    <row r="59" spans="1:13" x14ac:dyDescent="0.2">
      <c r="F59" s="3"/>
    </row>
    <row r="60" spans="1:13" x14ac:dyDescent="0.2">
      <c r="F60" s="3"/>
    </row>
    <row r="61" spans="1:13" x14ac:dyDescent="0.2">
      <c r="F61" s="3"/>
    </row>
    <row r="62" spans="1:13" x14ac:dyDescent="0.2">
      <c r="F62" s="3"/>
    </row>
    <row r="63" spans="1:13" x14ac:dyDescent="0.2">
      <c r="F63" s="3"/>
    </row>
    <row r="64" spans="1:13" x14ac:dyDescent="0.2">
      <c r="F64" s="3"/>
    </row>
    <row r="65" spans="6:6" x14ac:dyDescent="0.2">
      <c r="F65" s="3"/>
    </row>
    <row r="66" spans="6:6" x14ac:dyDescent="0.2">
      <c r="F66" s="3"/>
    </row>
    <row r="67" spans="6:6" x14ac:dyDescent="0.2">
      <c r="F67" s="3"/>
    </row>
    <row r="68" spans="6:6" x14ac:dyDescent="0.2">
      <c r="F68" s="3"/>
    </row>
    <row r="69" spans="6:6" x14ac:dyDescent="0.2">
      <c r="F69" s="3"/>
    </row>
    <row r="70" spans="6:6" x14ac:dyDescent="0.2">
      <c r="F70" s="3"/>
    </row>
    <row r="71" spans="6:6" x14ac:dyDescent="0.2">
      <c r="F71" s="3"/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6"/>
  <sheetViews>
    <sheetView zoomScale="75" workbookViewId="0">
      <pane ySplit="3" topLeftCell="A6" activePane="bottomLeft" state="frozen"/>
      <selection pane="bottomLeft" activeCell="M15" sqref="M15:N25"/>
    </sheetView>
  </sheetViews>
  <sheetFormatPr defaultRowHeight="12.75" x14ac:dyDescent="0.2"/>
  <cols>
    <col min="1" max="1" width="13.5703125" style="3" customWidth="1"/>
    <col min="5" max="7" width="9.140625" style="13"/>
    <col min="8" max="9" width="9.28515625" style="41" customWidth="1"/>
    <col min="12" max="12" width="11.28515625" style="3" customWidth="1"/>
    <col min="13" max="14" width="9.28515625" style="43" customWidth="1"/>
  </cols>
  <sheetData>
    <row r="1" spans="1:14" x14ac:dyDescent="0.2">
      <c r="J1">
        <v>1</v>
      </c>
    </row>
    <row r="2" spans="1:14" x14ac:dyDescent="0.2">
      <c r="A2" s="34"/>
      <c r="B2" s="21" t="s">
        <v>44</v>
      </c>
      <c r="D2" s="16"/>
      <c r="E2" s="16"/>
      <c r="F2" s="16" t="s">
        <v>25</v>
      </c>
      <c r="G2" s="16"/>
      <c r="H2" s="44" t="s">
        <v>48</v>
      </c>
      <c r="L2" s="34"/>
      <c r="M2" s="44" t="s">
        <v>48</v>
      </c>
      <c r="N2" s="41"/>
    </row>
    <row r="3" spans="1:14" x14ac:dyDescent="0.2">
      <c r="A3" s="27" t="s">
        <v>7</v>
      </c>
      <c r="B3" s="21" t="s">
        <v>8</v>
      </c>
      <c r="C3" s="21" t="s">
        <v>0</v>
      </c>
      <c r="D3" s="16" t="s">
        <v>9</v>
      </c>
      <c r="E3" s="16" t="s">
        <v>22</v>
      </c>
      <c r="F3" s="16" t="s">
        <v>23</v>
      </c>
      <c r="G3" s="16" t="s">
        <v>24</v>
      </c>
      <c r="H3" s="25" t="s">
        <v>49</v>
      </c>
      <c r="I3" s="25" t="s">
        <v>50</v>
      </c>
      <c r="L3" s="27" t="s">
        <v>7</v>
      </c>
      <c r="M3" s="25" t="s">
        <v>49</v>
      </c>
      <c r="N3" s="25" t="s">
        <v>50</v>
      </c>
    </row>
    <row r="4" spans="1:14" x14ac:dyDescent="0.2">
      <c r="A4" s="34">
        <v>39097</v>
      </c>
      <c r="B4" s="3">
        <v>261100</v>
      </c>
      <c r="C4">
        <v>1</v>
      </c>
      <c r="D4" s="16">
        <v>0.43645358527131772</v>
      </c>
      <c r="E4" s="16">
        <v>5.2175000000000002</v>
      </c>
      <c r="F4" s="13">
        <v>6.0730000000000004</v>
      </c>
      <c r="G4" s="13">
        <v>0.67049999999999998</v>
      </c>
      <c r="H4" s="45">
        <v>0</v>
      </c>
      <c r="I4" s="41">
        <v>0</v>
      </c>
      <c r="L4" s="34">
        <v>39097</v>
      </c>
      <c r="M4" s="45">
        <v>0</v>
      </c>
      <c r="N4" s="41">
        <v>0</v>
      </c>
    </row>
    <row r="5" spans="1:14" x14ac:dyDescent="0.2">
      <c r="A5" s="34"/>
      <c r="B5" s="3">
        <v>261099</v>
      </c>
      <c r="C5">
        <v>5</v>
      </c>
      <c r="D5" s="16">
        <v>0.4163095736434107</v>
      </c>
      <c r="E5" s="16">
        <v>5.2404999999999999</v>
      </c>
      <c r="F5" s="13">
        <v>6.0650000000000004</v>
      </c>
      <c r="G5" s="13">
        <v>0.69599999999999995</v>
      </c>
      <c r="L5" s="34">
        <v>39133</v>
      </c>
      <c r="M5" s="41">
        <v>0</v>
      </c>
      <c r="N5" s="41">
        <v>0</v>
      </c>
    </row>
    <row r="6" spans="1:14" x14ac:dyDescent="0.2">
      <c r="A6" s="34"/>
      <c r="B6" s="3">
        <v>261098</v>
      </c>
      <c r="C6">
        <v>10</v>
      </c>
      <c r="D6" s="16">
        <v>0.35587753875968997</v>
      </c>
      <c r="E6" s="16">
        <v>5.1890000000000001</v>
      </c>
      <c r="F6" s="13">
        <v>6.0129999999999999</v>
      </c>
      <c r="G6" s="13">
        <v>0.72049999999999992</v>
      </c>
      <c r="L6" s="34">
        <v>39145</v>
      </c>
      <c r="M6" s="41">
        <v>0</v>
      </c>
      <c r="N6" s="41">
        <v>0</v>
      </c>
    </row>
    <row r="7" spans="1:14" x14ac:dyDescent="0.2">
      <c r="A7" s="34"/>
      <c r="B7" s="3">
        <v>261097</v>
      </c>
      <c r="C7">
        <v>20</v>
      </c>
      <c r="D7" s="16">
        <v>0.35587753875968986</v>
      </c>
      <c r="E7" s="16">
        <v>4.5575000000000001</v>
      </c>
      <c r="F7" s="13">
        <v>5.1955</v>
      </c>
      <c r="G7" s="13">
        <v>0.64349999999999996</v>
      </c>
      <c r="I7" s="45"/>
      <c r="L7" s="34">
        <v>39159</v>
      </c>
      <c r="M7" s="41">
        <v>0</v>
      </c>
      <c r="N7" s="41">
        <v>0</v>
      </c>
    </row>
    <row r="8" spans="1:14" x14ac:dyDescent="0.2">
      <c r="A8" s="34"/>
      <c r="B8" s="3">
        <v>261096</v>
      </c>
      <c r="C8">
        <v>30</v>
      </c>
      <c r="D8" s="16">
        <v>0.32230418604651156</v>
      </c>
      <c r="E8" s="16">
        <v>4.1254999999999997</v>
      </c>
      <c r="F8" s="13">
        <v>4.8235000000000001</v>
      </c>
      <c r="G8" s="13">
        <v>0.58499999999999996</v>
      </c>
      <c r="H8" s="45"/>
      <c r="I8" s="45"/>
      <c r="J8" s="9"/>
      <c r="L8" s="34">
        <v>39176</v>
      </c>
      <c r="M8" s="45">
        <v>31.050302748020485</v>
      </c>
      <c r="N8" s="45">
        <v>14.506607929515415</v>
      </c>
    </row>
    <row r="9" spans="1:14" x14ac:dyDescent="0.2">
      <c r="A9" s="34"/>
      <c r="B9" s="3">
        <v>261095</v>
      </c>
      <c r="C9">
        <v>40</v>
      </c>
      <c r="D9" s="16">
        <v>0.36930687984496124</v>
      </c>
      <c r="E9" s="16">
        <v>5.2805</v>
      </c>
      <c r="F9" s="13">
        <v>6.1825000000000001</v>
      </c>
      <c r="G9" s="13">
        <v>0.6944999999999999</v>
      </c>
      <c r="H9" s="45"/>
      <c r="I9" s="45"/>
      <c r="L9" s="34">
        <v>39179</v>
      </c>
      <c r="M9" s="45">
        <v>27.619047619047613</v>
      </c>
      <c r="N9" s="45">
        <v>15.952267303102625</v>
      </c>
    </row>
    <row r="10" spans="1:14" x14ac:dyDescent="0.2">
      <c r="A10" s="34"/>
      <c r="B10" s="3">
        <v>261094</v>
      </c>
      <c r="C10">
        <v>50</v>
      </c>
      <c r="D10" s="16">
        <v>0.34916286821705428</v>
      </c>
      <c r="E10" s="16">
        <v>5.2880000000000003</v>
      </c>
      <c r="F10" s="13">
        <v>6.1515000000000004</v>
      </c>
      <c r="G10" s="13">
        <v>0.65349999999999997</v>
      </c>
      <c r="L10" s="34">
        <v>39194</v>
      </c>
      <c r="M10" s="45">
        <v>31.206159110350729</v>
      </c>
      <c r="N10" s="45">
        <v>39.353327085285855</v>
      </c>
    </row>
    <row r="11" spans="1:14" x14ac:dyDescent="0.2">
      <c r="A11" s="34"/>
      <c r="B11" s="3">
        <v>261093</v>
      </c>
      <c r="C11">
        <v>75</v>
      </c>
      <c r="D11" s="16">
        <v>4.8658949612403107E-2</v>
      </c>
      <c r="E11" s="16">
        <v>7.0679999999999996</v>
      </c>
      <c r="F11" s="13">
        <v>7.5069999999999997</v>
      </c>
      <c r="G11" s="13">
        <v>0.77350000000000008</v>
      </c>
      <c r="L11" s="34">
        <v>39209</v>
      </c>
      <c r="M11" s="45">
        <v>39.039408866995075</v>
      </c>
      <c r="N11" s="45">
        <v>39.225589225589232</v>
      </c>
    </row>
    <row r="12" spans="1:14" x14ac:dyDescent="0.2">
      <c r="A12" s="34"/>
      <c r="B12" s="3">
        <v>261092</v>
      </c>
      <c r="C12">
        <v>100</v>
      </c>
      <c r="D12" s="16">
        <v>2.9967490310077519E-2</v>
      </c>
      <c r="E12" s="16">
        <v>10.673999999999999</v>
      </c>
      <c r="F12" s="13">
        <v>11.123000000000001</v>
      </c>
      <c r="G12" s="13">
        <v>1.103</v>
      </c>
      <c r="L12" s="34">
        <v>39229</v>
      </c>
      <c r="M12" s="45">
        <v>60.602646638054367</v>
      </c>
      <c r="N12" s="41">
        <v>62.451895599161737</v>
      </c>
    </row>
    <row r="13" spans="1:14" x14ac:dyDescent="0.2">
      <c r="A13" s="34"/>
      <c r="B13" s="3">
        <v>261091</v>
      </c>
      <c r="C13">
        <v>140</v>
      </c>
      <c r="D13" s="16">
        <v>2.8347625968992249E-2</v>
      </c>
      <c r="E13" s="16">
        <v>11.973000000000001</v>
      </c>
      <c r="F13" s="13">
        <v>13.050999999999998</v>
      </c>
      <c r="G13" s="13">
        <v>1.147</v>
      </c>
      <c r="L13" s="34">
        <v>39253</v>
      </c>
      <c r="M13" s="45">
        <v>44.722955145118732</v>
      </c>
      <c r="N13" s="45">
        <v>13.10719131614654</v>
      </c>
    </row>
    <row r="14" spans="1:14" x14ac:dyDescent="0.2">
      <c r="A14" s="34">
        <v>39133</v>
      </c>
      <c r="B14" s="23">
        <v>304392</v>
      </c>
      <c r="C14">
        <v>1</v>
      </c>
      <c r="D14" s="16">
        <v>0.29371819354838707</v>
      </c>
      <c r="E14" s="16">
        <v>6.1589999999999998</v>
      </c>
      <c r="F14" s="13">
        <v>7.2334999999999994</v>
      </c>
      <c r="G14" s="13">
        <v>0.82650000000000001</v>
      </c>
      <c r="H14" s="41">
        <v>0</v>
      </c>
      <c r="I14" s="41">
        <v>0</v>
      </c>
      <c r="L14" s="34">
        <v>39270</v>
      </c>
      <c r="M14" s="41">
        <v>31.998027856526559</v>
      </c>
      <c r="N14" s="45">
        <v>3.0645161290322607</v>
      </c>
    </row>
    <row r="15" spans="1:14" x14ac:dyDescent="0.2">
      <c r="A15" s="34"/>
      <c r="B15" s="33">
        <v>304391</v>
      </c>
      <c r="C15">
        <v>5</v>
      </c>
      <c r="D15" s="16">
        <v>0.31411529032258062</v>
      </c>
      <c r="E15" s="16">
        <v>5.9670000000000005</v>
      </c>
      <c r="F15" s="13">
        <v>6.931</v>
      </c>
      <c r="G15" s="13">
        <v>0.78649999999999998</v>
      </c>
      <c r="L15" s="34">
        <v>39282</v>
      </c>
      <c r="M15" s="3">
        <v>14.7</v>
      </c>
      <c r="N15" s="3">
        <v>0</v>
      </c>
    </row>
    <row r="16" spans="1:14" x14ac:dyDescent="0.2">
      <c r="A16" s="34"/>
      <c r="B16" s="23">
        <v>304390</v>
      </c>
      <c r="C16">
        <v>10</v>
      </c>
      <c r="D16" s="16">
        <v>0.33043296774193548</v>
      </c>
      <c r="E16" s="16">
        <v>6.3239999999999998</v>
      </c>
      <c r="F16" s="13">
        <v>7.2995000000000001</v>
      </c>
      <c r="G16" s="13">
        <v>0.82450000000000001</v>
      </c>
      <c r="L16" s="34">
        <v>39296</v>
      </c>
      <c r="M16" s="3">
        <v>40.700000000000003</v>
      </c>
      <c r="N16" s="3">
        <v>2.4</v>
      </c>
    </row>
    <row r="17" spans="1:14" x14ac:dyDescent="0.2">
      <c r="A17" s="34"/>
      <c r="B17" s="33">
        <v>304389</v>
      </c>
      <c r="C17">
        <v>20</v>
      </c>
      <c r="D17" s="16">
        <v>0.33043296774193548</v>
      </c>
      <c r="E17" s="16">
        <v>6.2934999999999999</v>
      </c>
      <c r="F17" s="13">
        <v>7.3365</v>
      </c>
      <c r="G17" s="13">
        <v>0.8175</v>
      </c>
      <c r="L17" s="34">
        <v>39296</v>
      </c>
      <c r="M17" s="3"/>
      <c r="N17" s="3"/>
    </row>
    <row r="18" spans="1:14" x14ac:dyDescent="0.2">
      <c r="A18" s="34"/>
      <c r="B18" s="23">
        <v>304388</v>
      </c>
      <c r="C18">
        <v>30</v>
      </c>
      <c r="D18" s="16">
        <v>0.31819470967741936</v>
      </c>
      <c r="E18" s="16">
        <v>5.9394999999999998</v>
      </c>
      <c r="F18" s="13">
        <v>6.8194999999999997</v>
      </c>
      <c r="G18" s="13">
        <v>0.79049999999999998</v>
      </c>
      <c r="L18" s="34">
        <v>39303</v>
      </c>
      <c r="M18" s="3">
        <v>31.9</v>
      </c>
      <c r="N18" s="3">
        <v>4</v>
      </c>
    </row>
    <row r="19" spans="1:14" x14ac:dyDescent="0.2">
      <c r="A19" s="34"/>
      <c r="B19" s="33">
        <v>304387</v>
      </c>
      <c r="C19">
        <v>40</v>
      </c>
      <c r="D19" s="16">
        <v>0.32227412903225799</v>
      </c>
      <c r="E19" s="16">
        <v>5.3455000000000004</v>
      </c>
      <c r="F19" s="13">
        <v>6.1840000000000002</v>
      </c>
      <c r="G19" s="13">
        <v>0.755</v>
      </c>
      <c r="L19" s="34">
        <v>39323</v>
      </c>
      <c r="M19" s="3">
        <v>24.3</v>
      </c>
      <c r="N19" s="3">
        <v>9.4</v>
      </c>
    </row>
    <row r="20" spans="1:14" x14ac:dyDescent="0.2">
      <c r="A20" s="34"/>
      <c r="B20" s="23">
        <v>304386</v>
      </c>
      <c r="C20">
        <v>50</v>
      </c>
      <c r="D20" s="16">
        <v>0.31819470967741936</v>
      </c>
      <c r="E20" s="16">
        <v>3.6580000000000004</v>
      </c>
      <c r="F20" s="13">
        <v>4.2330000000000005</v>
      </c>
      <c r="G20" s="13">
        <v>0.59250000000000003</v>
      </c>
      <c r="L20" s="34">
        <v>39336</v>
      </c>
      <c r="M20" s="3">
        <v>21</v>
      </c>
      <c r="N20" s="3">
        <v>12.7</v>
      </c>
    </row>
    <row r="21" spans="1:14" x14ac:dyDescent="0.2">
      <c r="A21" s="34"/>
      <c r="B21" s="33">
        <v>304385</v>
      </c>
      <c r="C21">
        <v>75</v>
      </c>
      <c r="D21" s="16">
        <v>0.12334451612903224</v>
      </c>
      <c r="E21" s="16">
        <v>6.3090000000000002</v>
      </c>
      <c r="F21" s="13">
        <v>6.7445000000000004</v>
      </c>
      <c r="G21" s="13">
        <v>0.81400000000000006</v>
      </c>
      <c r="L21" s="34">
        <v>39353</v>
      </c>
      <c r="M21" s="3">
        <v>29.9</v>
      </c>
      <c r="N21" s="3">
        <v>4.8</v>
      </c>
    </row>
    <row r="22" spans="1:14" x14ac:dyDescent="0.2">
      <c r="A22" s="34"/>
      <c r="B22" s="23">
        <v>304384</v>
      </c>
      <c r="C22">
        <v>100</v>
      </c>
      <c r="D22" s="16">
        <v>6.9381290322580641E-2</v>
      </c>
      <c r="E22" s="16">
        <v>6.7355</v>
      </c>
      <c r="F22" s="13">
        <v>7.2850000000000001</v>
      </c>
      <c r="G22" s="13">
        <v>0.84650000000000003</v>
      </c>
      <c r="L22" s="34">
        <v>39366</v>
      </c>
      <c r="M22" s="3">
        <v>22.6</v>
      </c>
      <c r="N22" s="3">
        <v>0</v>
      </c>
    </row>
    <row r="23" spans="1:14" x14ac:dyDescent="0.2">
      <c r="A23" s="34"/>
      <c r="B23" s="33">
        <v>304383</v>
      </c>
      <c r="C23">
        <v>140</v>
      </c>
      <c r="D23" s="16">
        <v>2.955129032258064E-2</v>
      </c>
      <c r="E23" s="16">
        <v>10.922000000000001</v>
      </c>
      <c r="F23" s="13">
        <v>11.827500000000001</v>
      </c>
      <c r="G23" s="13">
        <v>1.1299999999999999</v>
      </c>
      <c r="L23" s="34">
        <v>39373</v>
      </c>
      <c r="M23" s="3">
        <v>23.5</v>
      </c>
      <c r="N23" s="3">
        <v>0</v>
      </c>
    </row>
    <row r="24" spans="1:14" x14ac:dyDescent="0.2">
      <c r="A24" s="34">
        <v>39145</v>
      </c>
      <c r="B24" s="23">
        <v>304478</v>
      </c>
      <c r="C24">
        <v>1</v>
      </c>
      <c r="D24" s="16">
        <v>0.38754483870967732</v>
      </c>
      <c r="E24" s="16">
        <v>6.3085000000000004</v>
      </c>
      <c r="F24" s="13">
        <v>7.6174999999999997</v>
      </c>
      <c r="G24" s="13">
        <v>0.8145</v>
      </c>
      <c r="H24" s="41">
        <v>0</v>
      </c>
      <c r="I24" s="41">
        <v>0</v>
      </c>
      <c r="L24" s="34">
        <v>39392</v>
      </c>
      <c r="M24" s="3">
        <v>0</v>
      </c>
      <c r="N24" s="3">
        <v>0</v>
      </c>
    </row>
    <row r="25" spans="1:14" x14ac:dyDescent="0.2">
      <c r="A25" s="34"/>
      <c r="B25" s="23">
        <v>304477</v>
      </c>
      <c r="C25">
        <v>5</v>
      </c>
      <c r="D25" s="16">
        <v>0.43241845161290327</v>
      </c>
      <c r="E25" s="16">
        <v>6.282</v>
      </c>
      <c r="F25" s="13">
        <v>7.6624999999999996</v>
      </c>
      <c r="G25" s="13">
        <v>0.80700000000000005</v>
      </c>
      <c r="L25" s="34">
        <v>39427</v>
      </c>
      <c r="M25" s="3">
        <v>0</v>
      </c>
      <c r="N25" s="3">
        <v>0</v>
      </c>
    </row>
    <row r="26" spans="1:14" x14ac:dyDescent="0.2">
      <c r="A26" s="34"/>
      <c r="B26" s="23">
        <v>304476</v>
      </c>
      <c r="C26">
        <v>10</v>
      </c>
      <c r="D26" s="16">
        <v>0.46505380645161287</v>
      </c>
      <c r="E26" s="16">
        <v>6.2474999999999996</v>
      </c>
      <c r="F26" s="13">
        <v>7.7584999999999997</v>
      </c>
      <c r="G26" s="13">
        <v>0.84550000000000003</v>
      </c>
      <c r="L26" s="34"/>
      <c r="M26"/>
      <c r="N26"/>
    </row>
    <row r="27" spans="1:14" x14ac:dyDescent="0.2">
      <c r="A27" s="34"/>
      <c r="B27" s="23">
        <v>304475</v>
      </c>
      <c r="C27">
        <v>20</v>
      </c>
      <c r="D27" s="16">
        <v>0.44873612903225801</v>
      </c>
      <c r="E27" s="16">
        <v>6.1464999999999996</v>
      </c>
      <c r="F27" s="13">
        <v>7.4474999999999998</v>
      </c>
      <c r="G27" s="13">
        <v>0.80500000000000005</v>
      </c>
      <c r="L27" s="34"/>
      <c r="M27"/>
      <c r="N27"/>
    </row>
    <row r="28" spans="1:14" x14ac:dyDescent="0.2">
      <c r="A28" s="34"/>
      <c r="B28" s="23">
        <v>304474</v>
      </c>
      <c r="C28">
        <v>30</v>
      </c>
      <c r="D28" s="16">
        <v>0.45689496774193544</v>
      </c>
      <c r="E28" s="16">
        <v>6.1204999999999998</v>
      </c>
      <c r="F28" s="13">
        <v>7.3955000000000002</v>
      </c>
      <c r="G28" s="13">
        <v>0.80699999999999994</v>
      </c>
      <c r="L28" s="34"/>
      <c r="M28"/>
      <c r="N28"/>
    </row>
    <row r="29" spans="1:14" x14ac:dyDescent="0.2">
      <c r="A29" s="34"/>
      <c r="B29" s="23">
        <v>304473</v>
      </c>
      <c r="C29">
        <v>40</v>
      </c>
      <c r="D29" s="16">
        <v>0.24476516129032261</v>
      </c>
      <c r="E29" s="16">
        <v>5.8405000000000005</v>
      </c>
      <c r="F29" s="13">
        <v>6.9729999999999999</v>
      </c>
      <c r="G29" s="13">
        <v>0.78500000000000003</v>
      </c>
      <c r="L29" s="34"/>
      <c r="M29"/>
      <c r="N29"/>
    </row>
    <row r="30" spans="1:14" x14ac:dyDescent="0.2">
      <c r="A30" s="34"/>
      <c r="B30" s="23">
        <v>304472</v>
      </c>
      <c r="C30">
        <v>50</v>
      </c>
      <c r="D30" s="16">
        <v>0.28555935483870964</v>
      </c>
      <c r="E30" s="16">
        <v>5.2865000000000002</v>
      </c>
      <c r="F30" s="13">
        <v>6.29</v>
      </c>
      <c r="G30" s="13">
        <v>0.73950000000000005</v>
      </c>
      <c r="L30" s="34"/>
      <c r="M30"/>
      <c r="N30"/>
    </row>
    <row r="31" spans="1:14" x14ac:dyDescent="0.2">
      <c r="A31" s="34"/>
      <c r="B31" s="23">
        <v>304471</v>
      </c>
      <c r="C31">
        <v>75</v>
      </c>
      <c r="D31" s="16">
        <v>0.22844748387096775</v>
      </c>
      <c r="E31" s="16">
        <v>5.4314999999999998</v>
      </c>
      <c r="F31" s="13">
        <v>6.1775000000000002</v>
      </c>
      <c r="G31" s="13">
        <v>0.74250000000000005</v>
      </c>
      <c r="L31" s="34"/>
      <c r="M31"/>
      <c r="N31"/>
    </row>
    <row r="32" spans="1:14" x14ac:dyDescent="0.2">
      <c r="A32" s="34"/>
      <c r="B32" s="23">
        <v>304470</v>
      </c>
      <c r="C32">
        <v>100</v>
      </c>
      <c r="D32" s="16">
        <v>0.15093851612903228</v>
      </c>
      <c r="E32" s="16">
        <v>6.7394999999999996</v>
      </c>
      <c r="F32" s="13">
        <v>7.6775000000000002</v>
      </c>
      <c r="G32" s="13">
        <v>0.84850000000000003</v>
      </c>
      <c r="L32" s="34"/>
      <c r="M32"/>
      <c r="N32"/>
    </row>
    <row r="33" spans="1:14" x14ac:dyDescent="0.2">
      <c r="A33" s="34"/>
      <c r="B33" s="23">
        <v>304469</v>
      </c>
      <c r="C33">
        <v>140</v>
      </c>
      <c r="D33" s="16">
        <v>4.7539032258064523E-2</v>
      </c>
      <c r="E33" s="16">
        <v>10.363</v>
      </c>
      <c r="F33" s="13">
        <v>11.274000000000001</v>
      </c>
      <c r="G33" s="13">
        <v>1.0710000000000002</v>
      </c>
      <c r="L33" s="34"/>
      <c r="M33"/>
      <c r="N33"/>
    </row>
    <row r="34" spans="1:14" x14ac:dyDescent="0.2">
      <c r="A34" s="34">
        <v>39159</v>
      </c>
      <c r="B34" s="3">
        <v>304626</v>
      </c>
      <c r="C34">
        <v>1</v>
      </c>
      <c r="D34" s="74">
        <v>2.13</v>
      </c>
      <c r="E34" s="16">
        <v>4.6579999999999995</v>
      </c>
      <c r="F34" s="13">
        <v>7.1884999999999994</v>
      </c>
      <c r="G34" s="13">
        <v>0.82499999999999996</v>
      </c>
      <c r="H34" s="41">
        <v>0</v>
      </c>
      <c r="I34" s="41">
        <v>0</v>
      </c>
      <c r="L34" s="34"/>
      <c r="M34"/>
      <c r="N34"/>
    </row>
    <row r="35" spans="1:14" x14ac:dyDescent="0.2">
      <c r="A35" s="34"/>
      <c r="B35" s="3">
        <v>304625</v>
      </c>
      <c r="C35">
        <v>5</v>
      </c>
      <c r="D35" s="74">
        <v>1.7649999999999999</v>
      </c>
      <c r="E35" s="16">
        <v>4.9045000000000005</v>
      </c>
      <c r="F35" s="13">
        <v>7.4465000000000003</v>
      </c>
      <c r="G35" s="13">
        <v>0.87650000000000006</v>
      </c>
      <c r="L35" s="34"/>
      <c r="M35"/>
      <c r="N35"/>
    </row>
    <row r="36" spans="1:14" x14ac:dyDescent="0.2">
      <c r="A36" s="34"/>
      <c r="B36" s="3">
        <v>304624</v>
      </c>
      <c r="C36">
        <v>10</v>
      </c>
      <c r="D36" s="74">
        <v>1.8779999999999999</v>
      </c>
      <c r="E36" s="16">
        <v>3.5739999999999998</v>
      </c>
      <c r="F36" s="13">
        <v>5.4625000000000004</v>
      </c>
      <c r="G36" s="13">
        <v>0.64900000000000002</v>
      </c>
      <c r="L36" s="34"/>
      <c r="M36"/>
      <c r="N36"/>
    </row>
    <row r="37" spans="1:14" x14ac:dyDescent="0.2">
      <c r="A37" s="34"/>
      <c r="B37" s="3">
        <v>304623</v>
      </c>
      <c r="C37">
        <v>20</v>
      </c>
      <c r="D37" s="74">
        <v>2.004</v>
      </c>
      <c r="E37" s="16">
        <v>4.9819999999999993</v>
      </c>
      <c r="F37" s="13">
        <v>7.5035000000000007</v>
      </c>
      <c r="G37" s="13">
        <v>0.86250000000000004</v>
      </c>
      <c r="L37" s="34"/>
      <c r="M37"/>
      <c r="N37"/>
    </row>
    <row r="38" spans="1:14" x14ac:dyDescent="0.2">
      <c r="A38" s="34"/>
      <c r="B38" s="3">
        <v>304622</v>
      </c>
      <c r="C38">
        <v>30</v>
      </c>
      <c r="D38" s="74">
        <v>1.6890000000000001</v>
      </c>
      <c r="E38" s="16">
        <v>4.6929999999999996</v>
      </c>
      <c r="F38" s="13">
        <v>6.9834999999999994</v>
      </c>
      <c r="G38" s="13">
        <v>0.83950000000000002</v>
      </c>
      <c r="L38" s="34"/>
      <c r="M38"/>
      <c r="N38"/>
    </row>
    <row r="39" spans="1:14" x14ac:dyDescent="0.2">
      <c r="A39" s="34"/>
      <c r="B39" s="3">
        <v>304621</v>
      </c>
      <c r="C39">
        <v>40</v>
      </c>
      <c r="D39" s="16">
        <v>1.3109999999999999</v>
      </c>
      <c r="E39" s="16">
        <v>4.9950000000000001</v>
      </c>
      <c r="F39" s="13">
        <v>8.5419999999999998</v>
      </c>
      <c r="G39" s="13">
        <v>0.88850000000000007</v>
      </c>
      <c r="L39" s="34"/>
      <c r="M39"/>
      <c r="N39"/>
    </row>
    <row r="40" spans="1:14" x14ac:dyDescent="0.2">
      <c r="A40" s="34"/>
      <c r="B40" s="3">
        <v>304620</v>
      </c>
      <c r="C40">
        <v>50</v>
      </c>
      <c r="D40" s="16">
        <v>0.30199999999999999</v>
      </c>
      <c r="E40" s="16">
        <v>5.117</v>
      </c>
      <c r="F40" s="13">
        <v>6.6084999999999994</v>
      </c>
      <c r="G40" s="13">
        <v>0.86350000000000005</v>
      </c>
      <c r="L40" s="34"/>
      <c r="M40"/>
      <c r="N40"/>
    </row>
    <row r="41" spans="1:14" x14ac:dyDescent="0.2">
      <c r="A41" s="34"/>
      <c r="B41" s="3">
        <v>304619</v>
      </c>
      <c r="C41">
        <v>75</v>
      </c>
      <c r="D41" s="74">
        <v>0.184</v>
      </c>
      <c r="E41" s="16">
        <v>5.9604999999999997</v>
      </c>
      <c r="F41" s="13">
        <v>7.2755000000000001</v>
      </c>
      <c r="G41" s="13">
        <v>0.97</v>
      </c>
      <c r="L41" s="34"/>
      <c r="M41"/>
      <c r="N41"/>
    </row>
    <row r="42" spans="1:14" x14ac:dyDescent="0.2">
      <c r="A42" s="34"/>
      <c r="B42" s="3">
        <v>304618</v>
      </c>
      <c r="C42">
        <v>100</v>
      </c>
      <c r="D42" s="16">
        <v>0.23699999999999999</v>
      </c>
      <c r="E42" s="16">
        <v>5.7469999999999999</v>
      </c>
      <c r="F42" s="13">
        <v>7.1829999999999998</v>
      </c>
      <c r="G42" s="13">
        <v>0.93199999999999994</v>
      </c>
      <c r="L42" s="34"/>
      <c r="M42"/>
      <c r="N42"/>
    </row>
    <row r="43" spans="1:14" x14ac:dyDescent="0.2">
      <c r="A43" s="34"/>
      <c r="B43" s="3">
        <v>304617</v>
      </c>
      <c r="C43">
        <v>163</v>
      </c>
      <c r="D43" s="74">
        <v>0.16300000000000001</v>
      </c>
      <c r="E43" s="16">
        <v>8.3440000000000012</v>
      </c>
      <c r="F43" s="13">
        <v>9.6905000000000001</v>
      </c>
      <c r="G43" s="13">
        <v>1.0634999999999999</v>
      </c>
      <c r="L43" s="34"/>
      <c r="M43"/>
      <c r="N43"/>
    </row>
    <row r="44" spans="1:14" x14ac:dyDescent="0.2">
      <c r="A44" s="34">
        <v>39176</v>
      </c>
      <c r="B44" s="3">
        <v>305548</v>
      </c>
      <c r="C44">
        <v>3</v>
      </c>
      <c r="D44" s="16">
        <v>17.714812835820901</v>
      </c>
      <c r="E44" s="16">
        <v>0.66700000000000004</v>
      </c>
      <c r="F44" s="13">
        <v>0.35199999999999998</v>
      </c>
      <c r="G44" s="13">
        <v>0.39150000000000001</v>
      </c>
      <c r="H44" s="45">
        <v>31.050302748020485</v>
      </c>
      <c r="I44" s="45">
        <v>14.506607929515415</v>
      </c>
      <c r="L44" s="34"/>
      <c r="M44"/>
      <c r="N44"/>
    </row>
    <row r="45" spans="1:14" x14ac:dyDescent="0.2">
      <c r="A45" s="34"/>
      <c r="B45" s="3">
        <v>305546</v>
      </c>
      <c r="C45">
        <v>10</v>
      </c>
      <c r="D45" s="16">
        <v>16.559498955223884</v>
      </c>
      <c r="E45" s="16">
        <v>0.67600000000000005</v>
      </c>
      <c r="F45" s="13">
        <v>0.48850000000000005</v>
      </c>
      <c r="G45" s="13">
        <v>0.44599999999999995</v>
      </c>
      <c r="H45" s="45"/>
      <c r="I45" s="45"/>
      <c r="L45" s="34"/>
      <c r="M45"/>
      <c r="N45"/>
    </row>
    <row r="46" spans="1:14" x14ac:dyDescent="0.2">
      <c r="A46" s="34"/>
      <c r="B46" s="3">
        <v>305544</v>
      </c>
      <c r="C46">
        <v>20</v>
      </c>
      <c r="D46" s="16">
        <v>16.366946641791049</v>
      </c>
      <c r="E46" s="16">
        <v>0.6745000000000001</v>
      </c>
      <c r="F46" s="13">
        <v>1.6235000000000002</v>
      </c>
      <c r="G46" s="13">
        <v>0.42749999999999999</v>
      </c>
      <c r="L46" s="34"/>
      <c r="M46"/>
      <c r="N46"/>
    </row>
    <row r="47" spans="1:14" x14ac:dyDescent="0.2">
      <c r="A47" s="34"/>
      <c r="B47" s="3">
        <v>305542</v>
      </c>
      <c r="C47">
        <v>30</v>
      </c>
      <c r="D47" s="16">
        <v>15.596737388059704</v>
      </c>
      <c r="E47" s="16">
        <v>0.77449999999999997</v>
      </c>
      <c r="F47" s="13">
        <v>0.55049999999999999</v>
      </c>
      <c r="G47" s="13">
        <v>0.42949999999999999</v>
      </c>
      <c r="H47" s="45"/>
      <c r="L47" s="34"/>
      <c r="M47"/>
      <c r="N47"/>
    </row>
    <row r="48" spans="1:14" x14ac:dyDescent="0.2">
      <c r="A48" s="34"/>
      <c r="B48" s="3">
        <v>305540</v>
      </c>
      <c r="C48">
        <v>40</v>
      </c>
      <c r="D48" s="16">
        <v>8.3302733955223864</v>
      </c>
      <c r="E48" s="16">
        <v>2.9215</v>
      </c>
      <c r="F48" s="13">
        <v>3.1385000000000001</v>
      </c>
      <c r="G48" s="13">
        <v>0.66300000000000003</v>
      </c>
      <c r="J48" s="45"/>
      <c r="K48" s="45"/>
      <c r="L48" s="34"/>
      <c r="M48"/>
      <c r="N48"/>
    </row>
    <row r="49" spans="1:14" x14ac:dyDescent="0.2">
      <c r="A49" s="34"/>
      <c r="B49" s="3">
        <v>305538</v>
      </c>
      <c r="C49">
        <v>50</v>
      </c>
      <c r="D49" s="16">
        <v>2.7895594029850752</v>
      </c>
      <c r="E49" s="16">
        <v>6.1560000000000006</v>
      </c>
      <c r="F49" s="13">
        <v>6.3665000000000003</v>
      </c>
      <c r="G49" s="13">
        <v>0.87149999999999994</v>
      </c>
      <c r="L49" s="34"/>
      <c r="M49"/>
      <c r="N49"/>
    </row>
    <row r="50" spans="1:14" x14ac:dyDescent="0.2">
      <c r="A50" s="34"/>
      <c r="B50" s="3">
        <v>305536</v>
      </c>
      <c r="C50">
        <v>60</v>
      </c>
      <c r="D50" s="16">
        <v>2.0027605970149258</v>
      </c>
      <c r="E50" s="16">
        <v>6.4559999999999995</v>
      </c>
      <c r="F50" s="13">
        <v>6.7080000000000002</v>
      </c>
      <c r="G50" s="13">
        <v>0.877</v>
      </c>
      <c r="L50" s="34"/>
      <c r="M50"/>
      <c r="N50"/>
    </row>
    <row r="51" spans="1:14" x14ac:dyDescent="0.2">
      <c r="A51" s="34"/>
      <c r="B51" s="3">
        <v>305534</v>
      </c>
      <c r="C51">
        <v>80</v>
      </c>
      <c r="D51" s="16">
        <v>0.34619776119402978</v>
      </c>
      <c r="E51" s="16">
        <v>7.9625000000000004</v>
      </c>
      <c r="F51" s="13">
        <v>8.5085000000000015</v>
      </c>
      <c r="G51" s="13">
        <v>0.94750000000000001</v>
      </c>
      <c r="L51" s="34"/>
      <c r="M51"/>
      <c r="N51"/>
    </row>
    <row r="52" spans="1:14" x14ac:dyDescent="0.2">
      <c r="A52" s="34"/>
      <c r="B52" s="3">
        <v>305532</v>
      </c>
      <c r="C52">
        <v>100</v>
      </c>
      <c r="D52" s="16">
        <v>0.45698104477611945</v>
      </c>
      <c r="E52" s="16">
        <v>8.3034999999999997</v>
      </c>
      <c r="F52" s="13">
        <v>8.8345000000000002</v>
      </c>
      <c r="G52" s="13">
        <v>0.98699999999999988</v>
      </c>
      <c r="L52" s="34"/>
      <c r="M52"/>
      <c r="N52"/>
    </row>
    <row r="53" spans="1:14" x14ac:dyDescent="0.2">
      <c r="A53" s="34"/>
      <c r="B53" s="3">
        <v>305530</v>
      </c>
      <c r="C53">
        <v>140</v>
      </c>
      <c r="D53" s="16"/>
      <c r="E53" s="16">
        <v>8.8264999999999993</v>
      </c>
      <c r="F53" s="13">
        <v>9.5850000000000009</v>
      </c>
      <c r="G53" s="13">
        <v>0.99550000000000005</v>
      </c>
      <c r="L53" s="34"/>
      <c r="M53"/>
      <c r="N53"/>
    </row>
    <row r="54" spans="1:14" x14ac:dyDescent="0.2">
      <c r="A54" s="34"/>
      <c r="B54" s="3">
        <v>305528</v>
      </c>
      <c r="C54">
        <v>181</v>
      </c>
      <c r="D54" s="16">
        <v>0.40158940298507462</v>
      </c>
      <c r="E54" s="16">
        <v>15.269</v>
      </c>
      <c r="F54" s="13">
        <v>14.455500000000001</v>
      </c>
      <c r="G54" s="13">
        <v>1.3645</v>
      </c>
      <c r="H54" s="45"/>
      <c r="I54" s="45"/>
      <c r="L54" s="34"/>
      <c r="M54"/>
      <c r="N54"/>
    </row>
    <row r="55" spans="1:14" x14ac:dyDescent="0.2">
      <c r="A55" s="34">
        <v>39179</v>
      </c>
      <c r="B55" s="3">
        <v>305645</v>
      </c>
      <c r="C55">
        <v>3</v>
      </c>
      <c r="D55" s="16">
        <v>13.478661940298512</v>
      </c>
      <c r="E55" s="16">
        <v>0.70350000000000001</v>
      </c>
      <c r="F55" s="13">
        <v>0.69199999999999995</v>
      </c>
      <c r="G55" s="13">
        <v>0.42449999999999999</v>
      </c>
      <c r="H55" s="45">
        <v>27.619047619047613</v>
      </c>
      <c r="I55" s="45">
        <v>15.952267303102625</v>
      </c>
      <c r="L55" s="34"/>
      <c r="M55"/>
      <c r="N55"/>
    </row>
    <row r="56" spans="1:14" x14ac:dyDescent="0.2">
      <c r="A56" s="34"/>
      <c r="B56" s="3">
        <v>305644</v>
      </c>
      <c r="C56">
        <v>10</v>
      </c>
      <c r="D56" s="16">
        <v>13.863766567164181</v>
      </c>
      <c r="E56" s="16">
        <v>0.72849999999999993</v>
      </c>
      <c r="F56" s="13">
        <v>0.3765</v>
      </c>
      <c r="G56" s="13">
        <v>0.44800000000000001</v>
      </c>
      <c r="I56" s="45"/>
      <c r="L56" s="34"/>
      <c r="M56"/>
      <c r="N56"/>
    </row>
    <row r="57" spans="1:14" x14ac:dyDescent="0.2">
      <c r="A57" s="34"/>
      <c r="B57" s="3">
        <v>305643</v>
      </c>
      <c r="C57">
        <v>20</v>
      </c>
      <c r="D57" s="16">
        <v>13.671214253731346</v>
      </c>
      <c r="E57" s="16">
        <v>0.71199999999999997</v>
      </c>
      <c r="F57" s="13">
        <v>1.4239999999999999</v>
      </c>
      <c r="G57" s="13">
        <v>0.45100000000000001</v>
      </c>
      <c r="H57" s="45"/>
      <c r="L57" s="34"/>
      <c r="M57"/>
      <c r="N57"/>
    </row>
    <row r="58" spans="1:14" x14ac:dyDescent="0.2">
      <c r="A58" s="34"/>
      <c r="B58" s="3">
        <v>305642</v>
      </c>
      <c r="C58">
        <v>30</v>
      </c>
      <c r="D58" s="16">
        <v>12.130795746268658</v>
      </c>
      <c r="E58" s="16">
        <v>1.0900000000000001</v>
      </c>
      <c r="F58" s="13">
        <v>1.5289999999999999</v>
      </c>
      <c r="G58" s="13">
        <v>0.43</v>
      </c>
      <c r="L58" s="34"/>
      <c r="M58"/>
      <c r="N58"/>
    </row>
    <row r="59" spans="1:14" x14ac:dyDescent="0.2">
      <c r="A59" s="34"/>
      <c r="B59" s="3">
        <v>305641</v>
      </c>
      <c r="C59">
        <v>40</v>
      </c>
      <c r="D59" s="16">
        <v>10.743717089552238</v>
      </c>
      <c r="E59" s="16">
        <v>1.002</v>
      </c>
      <c r="F59" s="13">
        <v>1.3540000000000001</v>
      </c>
      <c r="G59" s="13">
        <v>0.51950000000000007</v>
      </c>
      <c r="H59" s="45"/>
      <c r="I59" s="45"/>
      <c r="L59" s="34"/>
      <c r="M59"/>
      <c r="N59"/>
    </row>
    <row r="60" spans="1:14" x14ac:dyDescent="0.2">
      <c r="A60" s="34"/>
      <c r="B60" s="3">
        <v>305640</v>
      </c>
      <c r="C60">
        <v>50</v>
      </c>
      <c r="D60" s="16">
        <v>11.911512425373134</v>
      </c>
      <c r="E60" s="16">
        <v>1.1125</v>
      </c>
      <c r="F60" s="13">
        <v>0.70350000000000001</v>
      </c>
      <c r="G60" s="13">
        <v>0.56699999999999995</v>
      </c>
      <c r="L60" s="34"/>
      <c r="M60"/>
      <c r="N60"/>
    </row>
    <row r="61" spans="1:14" x14ac:dyDescent="0.2">
      <c r="A61" s="34"/>
      <c r="B61" s="3">
        <v>305639</v>
      </c>
      <c r="C61">
        <v>60</v>
      </c>
      <c r="D61" s="16">
        <v>10.665864067164179</v>
      </c>
      <c r="E61" s="16">
        <v>1.1975</v>
      </c>
      <c r="F61" s="13">
        <v>0.59850000000000003</v>
      </c>
      <c r="G61" s="13">
        <v>0.52550000000000008</v>
      </c>
      <c r="L61" s="34"/>
      <c r="M61"/>
      <c r="N61"/>
    </row>
    <row r="62" spans="1:14" x14ac:dyDescent="0.2">
      <c r="A62" s="34"/>
      <c r="B62" s="3">
        <v>305638</v>
      </c>
      <c r="C62">
        <v>80</v>
      </c>
      <c r="D62" s="16">
        <v>3.9705041417910447</v>
      </c>
      <c r="E62" s="16">
        <v>6.2620000000000005</v>
      </c>
      <c r="F62" s="13">
        <v>6.4645000000000001</v>
      </c>
      <c r="G62" s="13">
        <v>0.95450000000000002</v>
      </c>
      <c r="L62" s="34"/>
      <c r="M62"/>
      <c r="N62"/>
    </row>
    <row r="63" spans="1:14" x14ac:dyDescent="0.2">
      <c r="A63" s="34"/>
      <c r="B63" s="3">
        <v>305637</v>
      </c>
      <c r="C63" s="29">
        <v>100</v>
      </c>
      <c r="D63" s="16">
        <v>0.9347339552238807</v>
      </c>
      <c r="E63" s="16">
        <v>7.0810000000000004</v>
      </c>
      <c r="F63" s="13">
        <v>7.3550000000000004</v>
      </c>
      <c r="G63" s="13">
        <v>0.86349999999999993</v>
      </c>
      <c r="L63" s="34"/>
      <c r="M63"/>
      <c r="N63"/>
    </row>
    <row r="64" spans="1:14" x14ac:dyDescent="0.2">
      <c r="A64" s="34"/>
      <c r="B64" s="3">
        <v>305636</v>
      </c>
      <c r="C64" s="29">
        <v>160</v>
      </c>
      <c r="D64" s="16"/>
      <c r="E64" s="16">
        <v>13.694500000000001</v>
      </c>
      <c r="F64" s="13">
        <v>13.1435</v>
      </c>
      <c r="G64" s="13">
        <v>1.2595000000000001</v>
      </c>
      <c r="H64" s="45"/>
      <c r="I64" s="45"/>
      <c r="L64" s="34"/>
      <c r="M64"/>
      <c r="N64"/>
    </row>
    <row r="65" spans="1:14" x14ac:dyDescent="0.2">
      <c r="A65" s="34">
        <v>39194</v>
      </c>
      <c r="B65" s="3">
        <v>306335</v>
      </c>
      <c r="C65">
        <v>3.5</v>
      </c>
      <c r="D65" s="16">
        <v>1.0729074626865671</v>
      </c>
      <c r="E65" s="16">
        <v>0.74199999999999999</v>
      </c>
      <c r="F65" s="13">
        <v>0.29449999999999998</v>
      </c>
      <c r="G65" s="13">
        <v>0.38600000000000001</v>
      </c>
      <c r="H65" s="45">
        <v>31.206159110350729</v>
      </c>
      <c r="I65" s="45">
        <v>39.353327085285855</v>
      </c>
      <c r="L65" s="34"/>
      <c r="M65"/>
      <c r="N65"/>
    </row>
    <row r="66" spans="1:14" x14ac:dyDescent="0.2">
      <c r="A66" s="34"/>
      <c r="B66" s="3">
        <v>306334</v>
      </c>
      <c r="C66">
        <v>10</v>
      </c>
      <c r="D66" s="16">
        <v>1.7524155223880598</v>
      </c>
      <c r="E66" s="16">
        <v>0.74049999999999994</v>
      </c>
      <c r="F66" s="13">
        <v>0.42299999999999999</v>
      </c>
      <c r="G66" s="13">
        <v>0.40900000000000003</v>
      </c>
      <c r="L66" s="34"/>
      <c r="M66"/>
      <c r="N66"/>
    </row>
    <row r="67" spans="1:14" x14ac:dyDescent="0.2">
      <c r="A67" s="34"/>
      <c r="B67" s="3">
        <v>306333</v>
      </c>
      <c r="C67">
        <v>20</v>
      </c>
      <c r="D67" s="16">
        <v>2.1994602985074634</v>
      </c>
      <c r="E67" s="16">
        <v>0.83550000000000002</v>
      </c>
      <c r="F67" s="13">
        <v>0.41849999999999998</v>
      </c>
      <c r="G67" s="13">
        <v>0.44400000000000001</v>
      </c>
      <c r="L67" s="34"/>
      <c r="M67"/>
      <c r="N67"/>
    </row>
    <row r="68" spans="1:14" x14ac:dyDescent="0.2">
      <c r="A68" s="34"/>
      <c r="B68" s="3">
        <v>306332</v>
      </c>
      <c r="C68" s="37">
        <v>30</v>
      </c>
      <c r="D68" s="16">
        <v>2.5928597014925376</v>
      </c>
      <c r="E68" s="16">
        <v>0.92949999999999999</v>
      </c>
      <c r="F68" s="13">
        <v>0.501</v>
      </c>
      <c r="G68" s="13">
        <v>0.42849999999999999</v>
      </c>
      <c r="H68" s="45"/>
      <c r="I68" s="45"/>
      <c r="L68" s="34"/>
      <c r="M68"/>
      <c r="N68"/>
    </row>
    <row r="69" spans="1:14" x14ac:dyDescent="0.2">
      <c r="A69" s="34"/>
      <c r="B69" s="3">
        <v>306331</v>
      </c>
      <c r="C69">
        <v>40</v>
      </c>
      <c r="D69" s="16">
        <v>1.5199522388059701</v>
      </c>
      <c r="E69" s="16">
        <v>1.514</v>
      </c>
      <c r="F69" s="13">
        <v>1.0345</v>
      </c>
      <c r="G69" s="13">
        <v>0.51200000000000001</v>
      </c>
      <c r="I69" s="45"/>
      <c r="L69" s="34"/>
      <c r="M69"/>
      <c r="N69"/>
    </row>
    <row r="70" spans="1:14" x14ac:dyDescent="0.2">
      <c r="A70" s="34"/>
      <c r="B70" s="3">
        <v>306330</v>
      </c>
      <c r="C70">
        <v>50</v>
      </c>
      <c r="D70" s="16">
        <v>1.5378340298507467</v>
      </c>
      <c r="E70" s="16">
        <v>3.9565000000000001</v>
      </c>
      <c r="F70" s="13">
        <v>2.6915</v>
      </c>
      <c r="G70" s="13">
        <v>0.81099999999999994</v>
      </c>
      <c r="L70" s="34"/>
      <c r="M70"/>
      <c r="N70"/>
    </row>
    <row r="71" spans="1:14" x14ac:dyDescent="0.2">
      <c r="A71" s="34"/>
      <c r="B71" s="3">
        <v>306329</v>
      </c>
      <c r="C71">
        <v>60</v>
      </c>
      <c r="D71" s="16">
        <v>0.96561671641791047</v>
      </c>
      <c r="E71" s="16">
        <v>5.1989999999999998</v>
      </c>
      <c r="F71" s="13">
        <v>3.3440000000000003</v>
      </c>
      <c r="G71" s="13">
        <v>0.85499999999999998</v>
      </c>
      <c r="L71" s="34"/>
      <c r="M71"/>
      <c r="N71"/>
    </row>
    <row r="72" spans="1:14" x14ac:dyDescent="0.2">
      <c r="A72" s="34"/>
      <c r="B72" s="3">
        <v>306328</v>
      </c>
      <c r="C72">
        <v>81</v>
      </c>
      <c r="D72" s="16">
        <v>0.92985313432835826</v>
      </c>
      <c r="E72" s="16">
        <v>5.52</v>
      </c>
      <c r="F72" s="13">
        <v>4.1140000000000008</v>
      </c>
      <c r="G72" s="13">
        <v>0.83099999999999996</v>
      </c>
      <c r="L72" s="34"/>
      <c r="M72"/>
      <c r="N72"/>
    </row>
    <row r="73" spans="1:14" x14ac:dyDescent="0.2">
      <c r="A73" s="34"/>
      <c r="B73" s="3">
        <v>306327</v>
      </c>
      <c r="C73">
        <v>100</v>
      </c>
      <c r="D73" s="16">
        <v>0.55391641791044777</v>
      </c>
      <c r="E73" s="16">
        <v>7.1935000000000002</v>
      </c>
      <c r="F73" s="13">
        <v>5.4555000000000007</v>
      </c>
      <c r="G73" s="13">
        <v>0.98750000000000004</v>
      </c>
      <c r="L73" s="34"/>
      <c r="M73"/>
      <c r="N73"/>
    </row>
    <row r="74" spans="1:14" x14ac:dyDescent="0.2">
      <c r="A74" s="34"/>
      <c r="B74" s="3">
        <v>306326</v>
      </c>
      <c r="C74">
        <v>140</v>
      </c>
      <c r="D74" s="16">
        <v>0.20079470149253728</v>
      </c>
      <c r="E74" s="16">
        <v>11.411</v>
      </c>
      <c r="F74" s="13">
        <v>10.132</v>
      </c>
      <c r="G74" s="13">
        <v>1.1360000000000001</v>
      </c>
      <c r="H74" s="45"/>
      <c r="I74" s="45"/>
      <c r="L74" s="34"/>
      <c r="M74"/>
      <c r="N74"/>
    </row>
    <row r="75" spans="1:14" x14ac:dyDescent="0.2">
      <c r="A75" s="34"/>
      <c r="B75" s="3">
        <v>306325</v>
      </c>
      <c r="C75">
        <v>153</v>
      </c>
      <c r="D75" s="80"/>
      <c r="E75" s="16">
        <v>11.744999999999999</v>
      </c>
      <c r="F75" s="13">
        <v>10.8765</v>
      </c>
      <c r="G75" s="13">
        <v>1.2</v>
      </c>
      <c r="H75" s="45"/>
      <c r="I75" s="45"/>
      <c r="L75" s="34"/>
      <c r="M75"/>
      <c r="N75"/>
    </row>
    <row r="76" spans="1:14" x14ac:dyDescent="0.2">
      <c r="A76" s="34">
        <v>39209</v>
      </c>
      <c r="B76" s="3">
        <v>306510</v>
      </c>
      <c r="C76">
        <v>1</v>
      </c>
      <c r="D76" s="16">
        <v>0.55391641791044777</v>
      </c>
      <c r="E76" s="16">
        <v>0.42299999999999999</v>
      </c>
      <c r="F76" s="13">
        <v>0.753</v>
      </c>
      <c r="G76" s="13">
        <v>0.36899999999999999</v>
      </c>
      <c r="H76" s="45">
        <v>39.039408866995075</v>
      </c>
      <c r="I76" s="45">
        <v>39.225589225589232</v>
      </c>
      <c r="L76" s="34"/>
      <c r="M76"/>
      <c r="N76"/>
    </row>
    <row r="77" spans="1:14" x14ac:dyDescent="0.2">
      <c r="A77" s="34"/>
      <c r="B77" s="3">
        <v>306509</v>
      </c>
      <c r="C77">
        <v>5</v>
      </c>
      <c r="D77" s="16">
        <v>0.58161223880597013</v>
      </c>
      <c r="E77" s="16">
        <v>0.38650000000000001</v>
      </c>
      <c r="F77" s="13">
        <v>0.6825</v>
      </c>
      <c r="G77" s="13">
        <v>0.38950000000000001</v>
      </c>
      <c r="L77" s="34"/>
      <c r="M77"/>
      <c r="N77"/>
    </row>
    <row r="78" spans="1:14" x14ac:dyDescent="0.2">
      <c r="A78" s="34"/>
      <c r="B78" s="3">
        <v>306508</v>
      </c>
      <c r="C78">
        <v>10</v>
      </c>
      <c r="D78" s="16">
        <v>0.55391641791044766</v>
      </c>
      <c r="E78" s="16">
        <v>0.4</v>
      </c>
      <c r="F78" s="13">
        <v>0.69850000000000001</v>
      </c>
      <c r="G78" s="13">
        <v>0.42299999999999999</v>
      </c>
      <c r="L78" s="34"/>
      <c r="M78"/>
      <c r="N78"/>
    </row>
    <row r="79" spans="1:14" x14ac:dyDescent="0.2">
      <c r="A79" s="34"/>
      <c r="B79" s="3">
        <v>306507</v>
      </c>
      <c r="C79">
        <v>20</v>
      </c>
      <c r="D79" s="16">
        <v>0.94858186567164182</v>
      </c>
      <c r="E79" s="16">
        <v>0.38750000000000001</v>
      </c>
      <c r="F79" s="13">
        <v>0.67500000000000004</v>
      </c>
      <c r="G79" s="13">
        <v>0.53800000000000003</v>
      </c>
      <c r="L79" s="34"/>
      <c r="M79"/>
      <c r="N79"/>
    </row>
    <row r="80" spans="1:14" x14ac:dyDescent="0.2">
      <c r="A80" s="34"/>
      <c r="B80" s="3">
        <v>306506</v>
      </c>
      <c r="C80">
        <v>30</v>
      </c>
      <c r="D80" s="16">
        <v>0.71316738805970148</v>
      </c>
      <c r="E80" s="16">
        <v>0.44950000000000001</v>
      </c>
      <c r="F80" s="13">
        <v>0.86299999999999999</v>
      </c>
      <c r="G80" s="13">
        <v>0.5585</v>
      </c>
      <c r="H80" s="45"/>
      <c r="I80" s="45"/>
      <c r="L80" s="34"/>
      <c r="M80"/>
      <c r="N80"/>
    </row>
    <row r="81" spans="1:14" x14ac:dyDescent="0.2">
      <c r="A81" s="34"/>
      <c r="B81" s="3">
        <v>306505</v>
      </c>
      <c r="C81">
        <v>40</v>
      </c>
      <c r="D81" s="16">
        <v>0.16017758395522386</v>
      </c>
      <c r="E81" s="16">
        <v>1.0585</v>
      </c>
      <c r="F81" s="13">
        <v>1.0114999999999998</v>
      </c>
      <c r="G81" s="13">
        <v>0.5714999999999999</v>
      </c>
      <c r="I81" s="45"/>
      <c r="L81" s="34"/>
      <c r="M81"/>
      <c r="N81"/>
    </row>
    <row r="82" spans="1:14" x14ac:dyDescent="0.2">
      <c r="A82" s="34"/>
      <c r="B82" s="3">
        <v>306504</v>
      </c>
      <c r="C82">
        <v>50</v>
      </c>
      <c r="D82" s="16">
        <v>0.12238287313432834</v>
      </c>
      <c r="E82" s="16">
        <v>1.647</v>
      </c>
      <c r="F82" s="13">
        <v>1.6775</v>
      </c>
      <c r="G82" s="13">
        <v>0.64800000000000002</v>
      </c>
      <c r="H82" s="45"/>
      <c r="I82" s="45"/>
      <c r="L82" s="34"/>
      <c r="M82"/>
      <c r="N82"/>
    </row>
    <row r="83" spans="1:14" x14ac:dyDescent="0.2">
      <c r="A83" s="34"/>
      <c r="B83" s="3">
        <v>306503</v>
      </c>
      <c r="C83">
        <v>75</v>
      </c>
      <c r="D83" s="16">
        <v>6.1191436567164179E-2</v>
      </c>
      <c r="E83" s="16">
        <v>2.7770000000000001</v>
      </c>
      <c r="F83" s="13">
        <v>2.7669999999999999</v>
      </c>
      <c r="G83" s="13">
        <v>0.75700000000000001</v>
      </c>
      <c r="L83" s="34"/>
      <c r="M83"/>
      <c r="N83"/>
    </row>
    <row r="84" spans="1:14" x14ac:dyDescent="0.2">
      <c r="A84" s="34"/>
      <c r="B84" s="3">
        <v>306502</v>
      </c>
      <c r="C84">
        <v>100</v>
      </c>
      <c r="D84" s="16">
        <v>2.6996222014925374E-2</v>
      </c>
      <c r="E84" s="16">
        <v>8.0010000000000012</v>
      </c>
      <c r="F84" s="13">
        <v>7.2915000000000001</v>
      </c>
      <c r="G84" s="13">
        <v>1.0640000000000001</v>
      </c>
      <c r="H84" s="45"/>
      <c r="I84" s="45"/>
      <c r="L84" s="34"/>
      <c r="M84"/>
      <c r="N84"/>
    </row>
    <row r="85" spans="1:14" x14ac:dyDescent="0.2">
      <c r="A85" s="34"/>
      <c r="B85" s="3">
        <v>306501</v>
      </c>
      <c r="C85">
        <v>140</v>
      </c>
      <c r="D85" s="16">
        <v>2.8795970149253759E-2</v>
      </c>
      <c r="E85" s="16">
        <v>13.588000000000001</v>
      </c>
      <c r="F85" s="13">
        <v>14.6355</v>
      </c>
      <c r="G85" s="13">
        <v>1.3705000000000001</v>
      </c>
      <c r="H85" s="45"/>
      <c r="I85" s="45"/>
      <c r="L85" s="34"/>
      <c r="M85"/>
      <c r="N85"/>
    </row>
    <row r="86" spans="1:14" x14ac:dyDescent="0.2">
      <c r="A86" s="34">
        <v>39229</v>
      </c>
      <c r="B86" s="3">
        <v>301464</v>
      </c>
      <c r="C86">
        <v>1</v>
      </c>
      <c r="D86" s="16">
        <v>0.23036776119402988</v>
      </c>
      <c r="E86" s="16">
        <v>7.4999999999999997E-3</v>
      </c>
      <c r="F86" s="18">
        <v>0.44700000000000001</v>
      </c>
      <c r="G86" s="18">
        <v>0.39400000000000002</v>
      </c>
      <c r="H86" s="45">
        <v>60.602646638054367</v>
      </c>
      <c r="I86" s="41">
        <v>62.451895599161737</v>
      </c>
      <c r="L86" s="34"/>
      <c r="M86"/>
      <c r="N86"/>
    </row>
    <row r="87" spans="1:14" x14ac:dyDescent="0.2">
      <c r="A87" s="34"/>
      <c r="B87" s="3">
        <v>301463</v>
      </c>
      <c r="C87">
        <v>10</v>
      </c>
      <c r="D87" s="16">
        <v>0.25736398320895526</v>
      </c>
      <c r="E87" s="16">
        <v>0</v>
      </c>
      <c r="F87" s="18">
        <v>0.251</v>
      </c>
      <c r="G87" s="18">
        <v>0.38600000000000001</v>
      </c>
      <c r="L87" s="34"/>
      <c r="M87"/>
      <c r="N87"/>
    </row>
    <row r="88" spans="1:14" x14ac:dyDescent="0.2">
      <c r="A88" s="34"/>
      <c r="B88" s="3">
        <v>301462</v>
      </c>
      <c r="C88">
        <v>20</v>
      </c>
      <c r="D88" s="16">
        <v>0.74778716417910451</v>
      </c>
      <c r="E88" s="16">
        <v>1.5E-3</v>
      </c>
      <c r="F88" s="18">
        <v>0.253</v>
      </c>
      <c r="G88" s="18">
        <v>0.39</v>
      </c>
      <c r="L88" s="34"/>
      <c r="M88"/>
      <c r="N88"/>
    </row>
    <row r="89" spans="1:14" x14ac:dyDescent="0.2">
      <c r="A89" s="34"/>
      <c r="B89" s="3">
        <v>301461</v>
      </c>
      <c r="C89">
        <v>30</v>
      </c>
      <c r="D89" s="16">
        <v>1.010897462686567</v>
      </c>
      <c r="E89" s="16">
        <v>6.4500000000000002E-2</v>
      </c>
      <c r="F89" s="18">
        <v>0.24399999999999999</v>
      </c>
      <c r="G89" s="18">
        <v>0.442</v>
      </c>
      <c r="L89" s="34"/>
      <c r="M89"/>
      <c r="N89"/>
    </row>
    <row r="90" spans="1:14" x14ac:dyDescent="0.2">
      <c r="A90" s="34"/>
      <c r="B90" s="3">
        <v>301460</v>
      </c>
      <c r="C90">
        <v>40</v>
      </c>
      <c r="D90" s="16">
        <v>0.4431331343283581</v>
      </c>
      <c r="E90" s="16">
        <v>0.80600000000000005</v>
      </c>
      <c r="F90" s="18">
        <v>0.50449999999999995</v>
      </c>
      <c r="G90" s="18">
        <v>0.5675</v>
      </c>
      <c r="L90" s="34"/>
      <c r="M90"/>
      <c r="N90"/>
    </row>
    <row r="91" spans="1:14" x14ac:dyDescent="0.2">
      <c r="A91" s="34"/>
      <c r="B91" s="3">
        <v>301459</v>
      </c>
      <c r="C91">
        <v>50</v>
      </c>
      <c r="D91" s="16">
        <v>0.33234985074626866</v>
      </c>
      <c r="E91" s="74">
        <v>0.5495000000000001</v>
      </c>
      <c r="F91" s="18">
        <v>0.25600000000000001</v>
      </c>
      <c r="G91" s="75">
        <v>0.5645</v>
      </c>
      <c r="L91" s="34"/>
      <c r="M91"/>
      <c r="N91"/>
    </row>
    <row r="92" spans="1:14" x14ac:dyDescent="0.2">
      <c r="A92" s="34"/>
      <c r="B92" s="3">
        <v>301458</v>
      </c>
      <c r="C92">
        <v>60</v>
      </c>
      <c r="D92" s="16">
        <v>9.7186399253731376E-2</v>
      </c>
      <c r="E92" s="74">
        <v>0.83149999999999991</v>
      </c>
      <c r="F92" s="18">
        <v>0.35649999999999998</v>
      </c>
      <c r="G92" s="75">
        <v>0.59799999999999998</v>
      </c>
      <c r="H92" s="45"/>
      <c r="I92" s="45"/>
      <c r="L92" s="34"/>
      <c r="M92"/>
      <c r="N92"/>
    </row>
    <row r="93" spans="1:14" x14ac:dyDescent="0.2">
      <c r="A93" s="34"/>
      <c r="B93" s="3">
        <v>301457</v>
      </c>
      <c r="C93">
        <v>80</v>
      </c>
      <c r="D93" s="16">
        <v>4.3089659328358218E-2</v>
      </c>
      <c r="E93" s="74">
        <v>6.4235000000000007</v>
      </c>
      <c r="F93" s="18">
        <v>5.6054999999999993</v>
      </c>
      <c r="G93" s="75">
        <v>0.92949999999999999</v>
      </c>
      <c r="L93" s="34"/>
      <c r="M93"/>
      <c r="N93"/>
    </row>
    <row r="94" spans="1:14" x14ac:dyDescent="0.2">
      <c r="A94" s="34"/>
      <c r="B94" s="3">
        <v>301456</v>
      </c>
      <c r="C94">
        <v>100</v>
      </c>
      <c r="D94" s="16">
        <v>3.3595327611940298E-2</v>
      </c>
      <c r="E94" s="16">
        <v>11.848500000000001</v>
      </c>
      <c r="F94" s="18">
        <v>8.2375000000000007</v>
      </c>
      <c r="G94" s="18">
        <v>1.1709999999999998</v>
      </c>
      <c r="H94" s="45"/>
      <c r="I94" s="45"/>
      <c r="L94" s="34"/>
      <c r="M94"/>
      <c r="N94"/>
    </row>
    <row r="95" spans="1:14" x14ac:dyDescent="0.2">
      <c r="A95" s="34"/>
      <c r="B95" s="3">
        <v>301455</v>
      </c>
      <c r="C95">
        <v>125</v>
      </c>
      <c r="D95" s="16"/>
      <c r="E95" s="74">
        <v>15.7545</v>
      </c>
      <c r="F95" s="18">
        <v>13.311</v>
      </c>
      <c r="G95" s="75">
        <v>1.3045</v>
      </c>
      <c r="H95" s="45"/>
      <c r="I95" s="45"/>
      <c r="L95" s="34"/>
      <c r="M95"/>
      <c r="N95"/>
    </row>
    <row r="96" spans="1:14" x14ac:dyDescent="0.2">
      <c r="A96" s="34"/>
      <c r="B96" s="3">
        <v>301454</v>
      </c>
      <c r="C96">
        <v>145</v>
      </c>
      <c r="D96" s="16"/>
      <c r="E96" s="74">
        <v>17.204499999999999</v>
      </c>
      <c r="F96" s="18">
        <v>15.992000000000001</v>
      </c>
      <c r="G96" s="75">
        <v>1.367</v>
      </c>
      <c r="H96" s="45"/>
      <c r="I96" s="45"/>
      <c r="L96" s="34"/>
      <c r="M96"/>
      <c r="N96"/>
    </row>
    <row r="97" spans="1:14" x14ac:dyDescent="0.2">
      <c r="A97" s="34">
        <v>39253</v>
      </c>
      <c r="B97" s="3">
        <v>306520</v>
      </c>
      <c r="C97">
        <v>1</v>
      </c>
      <c r="D97" s="16">
        <v>0.21464261194029849</v>
      </c>
      <c r="E97" s="16">
        <v>0.45350000000000001</v>
      </c>
      <c r="F97" s="13">
        <v>0.98750000000000004</v>
      </c>
      <c r="G97" s="13">
        <v>0.42749999999999999</v>
      </c>
      <c r="H97" s="45">
        <v>44.722955145118732</v>
      </c>
      <c r="I97" s="45">
        <v>13.10719131614654</v>
      </c>
      <c r="L97" s="34"/>
      <c r="M97"/>
      <c r="N97"/>
    </row>
    <row r="98" spans="1:14" x14ac:dyDescent="0.2">
      <c r="A98" s="34"/>
      <c r="B98" s="3">
        <v>306519</v>
      </c>
      <c r="C98">
        <v>5</v>
      </c>
      <c r="D98" s="16">
        <v>0.23541447761194029</v>
      </c>
      <c r="E98" s="16">
        <v>0.40800000000000003</v>
      </c>
      <c r="F98" s="13">
        <v>0.86199999999999999</v>
      </c>
      <c r="G98" s="13">
        <v>0.40949999999999998</v>
      </c>
      <c r="L98" s="34"/>
      <c r="M98"/>
      <c r="N98"/>
    </row>
    <row r="99" spans="1:14" x14ac:dyDescent="0.2">
      <c r="A99" s="34"/>
      <c r="B99" s="3">
        <v>306518</v>
      </c>
      <c r="C99">
        <v>10</v>
      </c>
      <c r="D99" s="16">
        <v>0.27695820895522394</v>
      </c>
      <c r="E99" s="16">
        <v>0.39500000000000002</v>
      </c>
      <c r="F99" s="13">
        <v>0.88549999999999995</v>
      </c>
      <c r="G99" s="13">
        <v>0.48299999999999998</v>
      </c>
      <c r="H99" s="45"/>
      <c r="I99" s="45"/>
      <c r="L99" s="34"/>
      <c r="M99"/>
      <c r="N99"/>
    </row>
    <row r="100" spans="1:14" x14ac:dyDescent="0.2">
      <c r="A100" s="34"/>
      <c r="B100" s="3">
        <v>306517</v>
      </c>
      <c r="C100">
        <v>20</v>
      </c>
      <c r="D100" s="16">
        <v>0.4431331343283581</v>
      </c>
      <c r="E100" s="16">
        <v>0.39650000000000002</v>
      </c>
      <c r="F100" s="13">
        <v>1.254</v>
      </c>
      <c r="G100" s="13">
        <v>0.441</v>
      </c>
      <c r="L100" s="34"/>
      <c r="M100"/>
      <c r="N100"/>
    </row>
    <row r="101" spans="1:14" x14ac:dyDescent="0.2">
      <c r="A101" s="34"/>
      <c r="B101" s="3">
        <v>306516</v>
      </c>
      <c r="C101">
        <v>30</v>
      </c>
      <c r="D101" s="16">
        <v>0.38774149253731349</v>
      </c>
      <c r="E101" s="16">
        <v>0.64050000000000007</v>
      </c>
      <c r="F101" s="13">
        <v>1.74</v>
      </c>
      <c r="G101" s="13">
        <v>0.57299999999999995</v>
      </c>
      <c r="L101" s="34"/>
      <c r="M101"/>
      <c r="N101"/>
    </row>
    <row r="102" spans="1:14" x14ac:dyDescent="0.2">
      <c r="A102" s="34"/>
      <c r="B102" s="3">
        <v>306515</v>
      </c>
      <c r="C102">
        <v>40</v>
      </c>
      <c r="D102" s="16">
        <v>0.48280835820895529</v>
      </c>
      <c r="E102" s="16">
        <v>0.64200000000000002</v>
      </c>
      <c r="F102" s="13">
        <v>1.8109999999999999</v>
      </c>
      <c r="G102" s="13">
        <v>0.58750000000000002</v>
      </c>
      <c r="H102" s="45"/>
      <c r="L102" s="34"/>
      <c r="M102"/>
      <c r="N102"/>
    </row>
    <row r="103" spans="1:14" x14ac:dyDescent="0.2">
      <c r="A103" s="34"/>
      <c r="B103" s="3">
        <v>306514</v>
      </c>
      <c r="C103">
        <v>50</v>
      </c>
      <c r="D103" s="16">
        <v>0.13138161380597016</v>
      </c>
      <c r="E103" s="16">
        <v>1.4</v>
      </c>
      <c r="F103" s="13">
        <v>1.599</v>
      </c>
      <c r="G103" s="13">
        <v>0.70550000000000002</v>
      </c>
      <c r="L103" s="34"/>
      <c r="M103"/>
      <c r="N103"/>
    </row>
    <row r="104" spans="1:14" x14ac:dyDescent="0.2">
      <c r="A104" s="34"/>
      <c r="B104" s="3">
        <v>306513</v>
      </c>
      <c r="C104">
        <v>75</v>
      </c>
      <c r="D104" s="16">
        <v>4.8953149253731364E-2</v>
      </c>
      <c r="E104" s="16">
        <v>2.2204999999999999</v>
      </c>
      <c r="F104" s="13">
        <v>2.3679999999999999</v>
      </c>
      <c r="G104" s="13">
        <v>0.79400000000000004</v>
      </c>
      <c r="H104" s="45"/>
      <c r="I104" s="45"/>
      <c r="L104" s="34"/>
      <c r="M104"/>
      <c r="N104"/>
    </row>
    <row r="105" spans="1:14" x14ac:dyDescent="0.2">
      <c r="A105" s="34"/>
      <c r="B105" s="3">
        <v>306512</v>
      </c>
      <c r="C105">
        <v>100</v>
      </c>
      <c r="D105" s="16">
        <v>2.1596977611940297E-2</v>
      </c>
      <c r="E105" s="16">
        <v>9.7265000000000015</v>
      </c>
      <c r="F105" s="13">
        <v>10.179500000000001</v>
      </c>
      <c r="G105" s="13">
        <v>1.2090000000000001</v>
      </c>
      <c r="H105" s="45"/>
      <c r="I105" s="45"/>
      <c r="L105" s="34"/>
      <c r="M105"/>
      <c r="N105"/>
    </row>
    <row r="106" spans="1:14" x14ac:dyDescent="0.2">
      <c r="A106" s="34"/>
      <c r="B106" s="3">
        <v>306511</v>
      </c>
      <c r="C106">
        <v>140</v>
      </c>
      <c r="D106" s="16">
        <v>1.8988663432835826E-2</v>
      </c>
      <c r="E106" s="16">
        <v>14.175999999999998</v>
      </c>
      <c r="F106" s="13">
        <v>14.6355</v>
      </c>
      <c r="G106" s="13">
        <v>1.4575</v>
      </c>
      <c r="H106" s="45"/>
      <c r="I106" s="45"/>
      <c r="L106" s="34"/>
      <c r="M106"/>
      <c r="N106"/>
    </row>
    <row r="107" spans="1:14" x14ac:dyDescent="0.2">
      <c r="A107" s="34">
        <v>39270</v>
      </c>
      <c r="B107" s="23">
        <v>304652</v>
      </c>
      <c r="C107">
        <v>1</v>
      </c>
      <c r="D107" s="16">
        <v>0.37414299999999995</v>
      </c>
      <c r="E107" s="16">
        <v>2.8500000000000001E-2</v>
      </c>
      <c r="F107" s="3">
        <v>0.92799999999999994</v>
      </c>
      <c r="G107" s="3">
        <v>0.29549999999999998</v>
      </c>
      <c r="H107" s="41">
        <v>31.998027856526559</v>
      </c>
      <c r="I107" s="45">
        <v>3.0645161290322607</v>
      </c>
      <c r="L107" s="34"/>
      <c r="M107"/>
      <c r="N107"/>
    </row>
    <row r="108" spans="1:14" x14ac:dyDescent="0.2">
      <c r="A108" s="34"/>
      <c r="B108" s="33">
        <v>304651</v>
      </c>
      <c r="C108">
        <v>5</v>
      </c>
      <c r="D108" s="16">
        <v>0.36078074999999998</v>
      </c>
      <c r="E108" s="16">
        <v>3.3000000000000002E-2</v>
      </c>
      <c r="F108" s="3">
        <v>1.0674999999999999</v>
      </c>
      <c r="G108" s="3">
        <v>0.33550000000000002</v>
      </c>
      <c r="L108" s="34"/>
      <c r="M108"/>
      <c r="N108"/>
    </row>
    <row r="109" spans="1:14" x14ac:dyDescent="0.2">
      <c r="A109" s="34"/>
      <c r="B109" s="23">
        <v>304650</v>
      </c>
      <c r="C109">
        <v>10</v>
      </c>
      <c r="D109" s="16">
        <v>0.46767874999999992</v>
      </c>
      <c r="E109" s="16">
        <v>3.8000000000000006E-2</v>
      </c>
      <c r="F109" s="3">
        <v>1.107</v>
      </c>
      <c r="G109" s="3">
        <v>0.35350000000000004</v>
      </c>
      <c r="L109" s="34"/>
      <c r="M109"/>
      <c r="N109"/>
    </row>
    <row r="110" spans="1:14" x14ac:dyDescent="0.2">
      <c r="A110" s="34"/>
      <c r="B110" s="33">
        <v>304649</v>
      </c>
      <c r="C110">
        <v>20</v>
      </c>
      <c r="D110" s="16"/>
      <c r="E110" s="16"/>
      <c r="F110" s="3"/>
      <c r="G110" s="3"/>
      <c r="L110" s="34"/>
      <c r="M110"/>
      <c r="N110"/>
    </row>
    <row r="111" spans="1:14" x14ac:dyDescent="0.2">
      <c r="A111" s="34"/>
      <c r="B111" s="23">
        <v>304648</v>
      </c>
      <c r="C111">
        <v>30</v>
      </c>
      <c r="D111" s="16">
        <v>1.0155310000000002</v>
      </c>
      <c r="E111" s="16">
        <v>0.1895</v>
      </c>
      <c r="F111" s="3">
        <v>1.2385000000000002</v>
      </c>
      <c r="G111" s="3">
        <v>0.48499999999999999</v>
      </c>
      <c r="H111" s="45"/>
      <c r="I111" s="45"/>
      <c r="L111" s="34"/>
      <c r="M111"/>
      <c r="N111"/>
    </row>
    <row r="112" spans="1:14" x14ac:dyDescent="0.2">
      <c r="A112" s="34"/>
      <c r="B112" s="33">
        <v>304647</v>
      </c>
      <c r="C112">
        <v>40</v>
      </c>
      <c r="D112" s="16">
        <v>0.13585111111111109</v>
      </c>
      <c r="E112" s="16">
        <v>4.2460000000000004</v>
      </c>
      <c r="F112" s="3">
        <v>4.4000000000000004</v>
      </c>
      <c r="G112" s="3">
        <v>0.8234999999999999</v>
      </c>
      <c r="L112" s="34"/>
      <c r="M112"/>
      <c r="N112"/>
    </row>
    <row r="113" spans="1:14" x14ac:dyDescent="0.2">
      <c r="A113" s="34"/>
      <c r="B113" s="23">
        <v>304646</v>
      </c>
      <c r="C113">
        <v>50</v>
      </c>
      <c r="D113" s="16">
        <v>9.3037384126984146E-2</v>
      </c>
      <c r="E113" s="16">
        <v>5.0475000000000003</v>
      </c>
      <c r="F113" s="3">
        <v>4.5469999999999997</v>
      </c>
      <c r="G113" s="3">
        <v>0.85850000000000004</v>
      </c>
      <c r="L113" s="34"/>
      <c r="M113"/>
      <c r="N113"/>
    </row>
    <row r="114" spans="1:14" x14ac:dyDescent="0.2">
      <c r="A114" s="34"/>
      <c r="B114" s="33">
        <v>304645</v>
      </c>
      <c r="C114">
        <v>75</v>
      </c>
      <c r="D114" s="16">
        <v>2.8732133333333337E-2</v>
      </c>
      <c r="E114" s="16">
        <v>7.3250000000000002</v>
      </c>
      <c r="F114" s="3">
        <v>7.2445000000000004</v>
      </c>
      <c r="G114" s="3">
        <v>0.95899999999999996</v>
      </c>
      <c r="H114" s="45"/>
      <c r="I114" s="45"/>
      <c r="L114" s="34"/>
      <c r="M114"/>
      <c r="N114"/>
    </row>
    <row r="115" spans="1:14" x14ac:dyDescent="0.2">
      <c r="A115" s="34"/>
      <c r="B115" s="23">
        <v>304644</v>
      </c>
      <c r="C115">
        <v>100</v>
      </c>
      <c r="D115" s="16">
        <v>2.4627542857142859E-2</v>
      </c>
      <c r="E115" s="16">
        <v>8.4205000000000005</v>
      </c>
      <c r="F115" s="3">
        <v>7.7545000000000002</v>
      </c>
      <c r="G115" s="3">
        <v>0.98099999999999998</v>
      </c>
      <c r="H115" s="45"/>
      <c r="I115" s="45"/>
      <c r="L115" s="34"/>
      <c r="M115"/>
      <c r="N115"/>
    </row>
    <row r="116" spans="1:14" x14ac:dyDescent="0.2">
      <c r="A116" s="34"/>
      <c r="B116" s="33">
        <v>304643</v>
      </c>
      <c r="C116">
        <v>158</v>
      </c>
      <c r="D116" s="16"/>
      <c r="E116" s="16"/>
      <c r="F116" s="3"/>
      <c r="G116" s="3"/>
      <c r="H116" s="45"/>
      <c r="I116" s="45"/>
      <c r="L116" s="34"/>
      <c r="M116"/>
      <c r="N116"/>
    </row>
    <row r="117" spans="1:14" x14ac:dyDescent="0.2">
      <c r="A117" s="34">
        <v>39282</v>
      </c>
      <c r="B117" s="33">
        <v>304942</v>
      </c>
      <c r="C117">
        <v>1</v>
      </c>
      <c r="D117" s="16">
        <v>0.27558368253968257</v>
      </c>
      <c r="E117" s="16">
        <v>0.107</v>
      </c>
      <c r="F117" s="13">
        <v>1.3025</v>
      </c>
      <c r="G117" s="13">
        <v>0.23799999999999999</v>
      </c>
      <c r="H117" s="41">
        <v>14.7</v>
      </c>
      <c r="I117" s="41">
        <v>0</v>
      </c>
      <c r="L117" s="34"/>
      <c r="M117"/>
      <c r="N117"/>
    </row>
    <row r="118" spans="1:14" x14ac:dyDescent="0.2">
      <c r="A118" s="34"/>
      <c r="B118" s="33">
        <v>304941</v>
      </c>
      <c r="C118">
        <v>5</v>
      </c>
      <c r="D118" s="16">
        <v>0.25617638095238093</v>
      </c>
      <c r="E118" s="16">
        <v>9.7500000000000003E-2</v>
      </c>
      <c r="F118" s="13">
        <v>1.1425000000000001</v>
      </c>
      <c r="G118" s="13">
        <v>0.23250000000000001</v>
      </c>
      <c r="L118" s="34"/>
      <c r="M118"/>
      <c r="N118"/>
    </row>
    <row r="119" spans="1:14" x14ac:dyDescent="0.2">
      <c r="A119" s="34"/>
      <c r="B119" s="33">
        <v>304940</v>
      </c>
      <c r="C119">
        <v>10</v>
      </c>
      <c r="D119" s="16">
        <v>0.31827974603174602</v>
      </c>
      <c r="E119" s="16">
        <v>0.11600000000000001</v>
      </c>
      <c r="F119" s="13">
        <v>1.23</v>
      </c>
      <c r="G119" s="13">
        <v>0.24399999999999999</v>
      </c>
      <c r="H119" s="45">
        <f>(C119*(E120-$J$1)+C120*($J$1-E119))/(E120-E119)</f>
        <v>14.738675958188155</v>
      </c>
      <c r="I119" s="45"/>
      <c r="L119" s="34"/>
      <c r="M119"/>
      <c r="N119"/>
    </row>
    <row r="120" spans="1:14" x14ac:dyDescent="0.2">
      <c r="A120" s="34"/>
      <c r="B120" s="33">
        <v>304939</v>
      </c>
      <c r="C120">
        <v>20</v>
      </c>
      <c r="D120" s="16">
        <v>0.90863300000000025</v>
      </c>
      <c r="E120" s="16">
        <v>1.9815</v>
      </c>
      <c r="F120" s="13">
        <v>2.5550000000000002</v>
      </c>
      <c r="G120" s="13">
        <v>0.61650000000000005</v>
      </c>
      <c r="L120" s="34"/>
      <c r="M120"/>
      <c r="N120"/>
    </row>
    <row r="121" spans="1:14" x14ac:dyDescent="0.2">
      <c r="A121" s="34"/>
      <c r="B121" s="33">
        <v>304938</v>
      </c>
      <c r="C121">
        <v>30</v>
      </c>
      <c r="D121" s="16">
        <v>0.45024939682539689</v>
      </c>
      <c r="E121" s="16">
        <v>4.702</v>
      </c>
      <c r="F121" s="13">
        <v>4.8610000000000007</v>
      </c>
      <c r="G121" s="13">
        <v>0.81499999999999995</v>
      </c>
      <c r="L121" s="34"/>
      <c r="M121"/>
      <c r="N121"/>
    </row>
    <row r="122" spans="1:14" x14ac:dyDescent="0.2">
      <c r="A122" s="34"/>
      <c r="B122" s="33">
        <v>304937</v>
      </c>
      <c r="C122">
        <v>40</v>
      </c>
      <c r="D122" s="16"/>
      <c r="E122" s="16"/>
      <c r="L122" s="34"/>
      <c r="M122"/>
      <c r="N122"/>
    </row>
    <row r="123" spans="1:14" x14ac:dyDescent="0.2">
      <c r="A123" s="34"/>
      <c r="B123" s="33">
        <v>304936</v>
      </c>
      <c r="C123">
        <v>50</v>
      </c>
      <c r="D123" s="16">
        <v>6.5673447619047642E-2</v>
      </c>
      <c r="E123" s="16">
        <v>6.1879999999999997</v>
      </c>
      <c r="F123" s="13">
        <v>5.8559999999999999</v>
      </c>
      <c r="G123" s="13">
        <v>0.87399999999999989</v>
      </c>
      <c r="L123" s="34"/>
      <c r="M123"/>
      <c r="N123"/>
    </row>
    <row r="124" spans="1:14" x14ac:dyDescent="0.2">
      <c r="A124" s="34"/>
      <c r="B124" s="33">
        <v>304935</v>
      </c>
      <c r="C124">
        <v>75</v>
      </c>
      <c r="D124" s="16">
        <v>2.8732133333333344E-2</v>
      </c>
      <c r="E124" s="16">
        <v>7.1419999999999995</v>
      </c>
      <c r="F124" s="13">
        <v>7.7880000000000003</v>
      </c>
      <c r="G124" s="13">
        <v>0.89349999999999996</v>
      </c>
      <c r="H124" s="45"/>
      <c r="I124" s="45"/>
      <c r="L124" s="34"/>
      <c r="M124"/>
      <c r="N124"/>
    </row>
    <row r="125" spans="1:14" x14ac:dyDescent="0.2">
      <c r="A125" s="34"/>
      <c r="B125" s="33">
        <v>304934</v>
      </c>
      <c r="C125">
        <v>100</v>
      </c>
      <c r="D125" s="16">
        <v>3.0100330158730152E-2</v>
      </c>
      <c r="E125" s="16">
        <v>10.464500000000001</v>
      </c>
      <c r="F125" s="13">
        <v>9.9080000000000013</v>
      </c>
      <c r="G125" s="13">
        <v>1.1265000000000001</v>
      </c>
      <c r="H125" s="45"/>
      <c r="I125" s="45"/>
      <c r="L125" s="34"/>
      <c r="M125"/>
      <c r="N125"/>
    </row>
    <row r="126" spans="1:14" x14ac:dyDescent="0.2">
      <c r="A126" s="34"/>
      <c r="B126" s="33">
        <v>304933</v>
      </c>
      <c r="C126">
        <v>166</v>
      </c>
      <c r="D126" s="16">
        <v>1.3681968253968255E-2</v>
      </c>
      <c r="E126" s="16">
        <v>15.222</v>
      </c>
      <c r="F126" s="13">
        <v>15.736499999999999</v>
      </c>
      <c r="G126" s="13">
        <v>1.2854999999999999</v>
      </c>
      <c r="H126" s="45"/>
      <c r="I126" s="45"/>
      <c r="L126" s="34"/>
      <c r="M126"/>
      <c r="N126"/>
    </row>
    <row r="127" spans="1:14" x14ac:dyDescent="0.2">
      <c r="A127" s="34">
        <v>39296</v>
      </c>
      <c r="B127" s="3">
        <v>307325</v>
      </c>
      <c r="C127">
        <v>1</v>
      </c>
      <c r="D127" s="16">
        <v>2.0577865000000002</v>
      </c>
      <c r="E127" s="16">
        <v>0.11</v>
      </c>
      <c r="F127" s="13">
        <v>0.93900000000000006</v>
      </c>
      <c r="G127" s="13">
        <v>0.13450000000000001</v>
      </c>
      <c r="H127" s="41">
        <v>40.700000000000003</v>
      </c>
      <c r="I127" s="45">
        <v>2.4</v>
      </c>
      <c r="L127" s="34"/>
      <c r="M127"/>
      <c r="N127"/>
    </row>
    <row r="128" spans="1:14" x14ac:dyDescent="0.2">
      <c r="A128" s="34"/>
      <c r="B128" s="3">
        <v>307324</v>
      </c>
      <c r="C128">
        <v>5</v>
      </c>
      <c r="D128" s="16">
        <v>1.26941375</v>
      </c>
      <c r="E128" s="16">
        <v>0.11</v>
      </c>
      <c r="F128" s="13">
        <v>1.1145</v>
      </c>
      <c r="G128" s="13">
        <v>0.20250000000000001</v>
      </c>
      <c r="L128" s="34"/>
      <c r="M128"/>
      <c r="N128"/>
    </row>
    <row r="129" spans="1:14" x14ac:dyDescent="0.2">
      <c r="A129" s="34"/>
      <c r="B129" s="3">
        <v>307323</v>
      </c>
      <c r="C129">
        <v>10</v>
      </c>
      <c r="D129" s="16">
        <v>0.7349237500000001</v>
      </c>
      <c r="E129" s="16">
        <v>0.105</v>
      </c>
      <c r="F129" s="13">
        <v>1.008</v>
      </c>
      <c r="G129" s="13">
        <v>0.26800000000000002</v>
      </c>
      <c r="H129" s="45"/>
      <c r="L129" s="34"/>
      <c r="M129"/>
      <c r="N129"/>
    </row>
    <row r="130" spans="1:14" x14ac:dyDescent="0.2">
      <c r="A130" s="34"/>
      <c r="B130" s="3">
        <v>307322</v>
      </c>
      <c r="C130">
        <v>20</v>
      </c>
      <c r="D130" s="16">
        <v>1.5396819484126985</v>
      </c>
      <c r="E130" s="16">
        <v>0.83250000000000002</v>
      </c>
      <c r="F130" s="13">
        <v>2.38</v>
      </c>
      <c r="G130" s="13">
        <v>0.93400000000000005</v>
      </c>
      <c r="H130" s="45"/>
      <c r="L130" s="34"/>
      <c r="M130"/>
      <c r="N130"/>
    </row>
    <row r="131" spans="1:14" x14ac:dyDescent="0.2">
      <c r="A131" s="34"/>
      <c r="B131" s="3">
        <v>307321</v>
      </c>
      <c r="C131">
        <v>30</v>
      </c>
      <c r="D131" s="16">
        <v>1.4645755119047623</v>
      </c>
      <c r="E131" s="16">
        <v>0.6865</v>
      </c>
      <c r="F131" s="13">
        <v>1.4929999999999999</v>
      </c>
      <c r="G131" s="13">
        <v>0.5495000000000001</v>
      </c>
      <c r="L131" s="34"/>
      <c r="M131"/>
      <c r="N131"/>
    </row>
    <row r="132" spans="1:14" x14ac:dyDescent="0.2">
      <c r="A132" s="34"/>
      <c r="B132" s="3">
        <v>307320</v>
      </c>
      <c r="C132">
        <v>40</v>
      </c>
      <c r="D132" s="16">
        <v>1.4270222936507937</v>
      </c>
      <c r="E132" s="16">
        <v>0.69100000000000006</v>
      </c>
      <c r="F132" s="13">
        <v>1.3345</v>
      </c>
      <c r="G132" s="13">
        <v>0.5515000000000001</v>
      </c>
      <c r="H132" s="45">
        <f>(C132*(E133-$J$1)+C133*($J$1-E132))/(E133-E132)</f>
        <v>40.693213684800888</v>
      </c>
      <c r="L132" s="34"/>
      <c r="M132"/>
      <c r="N132"/>
    </row>
    <row r="133" spans="1:14" x14ac:dyDescent="0.2">
      <c r="A133" s="34"/>
      <c r="B133" s="3">
        <v>307319</v>
      </c>
      <c r="C133">
        <v>50</v>
      </c>
      <c r="D133" s="16">
        <v>0.17078425396825397</v>
      </c>
      <c r="E133" s="16">
        <v>5.1485000000000003</v>
      </c>
      <c r="F133" s="13">
        <v>4.4045000000000005</v>
      </c>
      <c r="G133" s="13">
        <v>0.80800000000000005</v>
      </c>
      <c r="L133" s="34"/>
      <c r="M133"/>
      <c r="N133"/>
    </row>
    <row r="134" spans="1:14" x14ac:dyDescent="0.2">
      <c r="A134" s="34"/>
      <c r="B134" s="3">
        <v>307318</v>
      </c>
      <c r="C134">
        <v>75</v>
      </c>
      <c r="D134" s="16">
        <v>3.4204920634920651E-2</v>
      </c>
      <c r="E134" s="16">
        <v>8.8219999999999992</v>
      </c>
      <c r="F134" s="13">
        <v>8.8195000000000014</v>
      </c>
      <c r="G134" s="13">
        <v>1.0044999999999999</v>
      </c>
      <c r="H134" s="45"/>
      <c r="I134" s="45"/>
      <c r="L134" s="34"/>
      <c r="M134"/>
      <c r="N134"/>
    </row>
    <row r="135" spans="1:14" x14ac:dyDescent="0.2">
      <c r="A135" s="34"/>
      <c r="B135" s="3">
        <v>307317</v>
      </c>
      <c r="C135">
        <v>100</v>
      </c>
      <c r="D135" s="16">
        <v>1.9154755555555562E-2</v>
      </c>
      <c r="E135" s="16">
        <v>10.247</v>
      </c>
      <c r="F135" s="13">
        <v>10.968500000000001</v>
      </c>
      <c r="G135" s="13">
        <v>1.0785</v>
      </c>
      <c r="H135" s="45"/>
      <c r="I135" s="45"/>
      <c r="L135" s="34"/>
      <c r="M135"/>
      <c r="N135"/>
    </row>
    <row r="136" spans="1:14" x14ac:dyDescent="0.2">
      <c r="A136" s="34"/>
      <c r="B136" s="3">
        <v>307316</v>
      </c>
      <c r="C136">
        <v>163</v>
      </c>
      <c r="D136" s="16">
        <v>1.9154755555555555E-2</v>
      </c>
      <c r="E136" s="16">
        <v>14.291499999999999</v>
      </c>
      <c r="F136" s="13">
        <v>15.643000000000001</v>
      </c>
      <c r="G136" s="13">
        <v>1.2450000000000001</v>
      </c>
      <c r="H136" s="45"/>
      <c r="I136" s="45"/>
      <c r="L136" s="34"/>
      <c r="M136"/>
      <c r="N136"/>
    </row>
    <row r="137" spans="1:14" x14ac:dyDescent="0.2">
      <c r="A137" s="34">
        <v>39296</v>
      </c>
      <c r="B137" s="3">
        <v>313540</v>
      </c>
      <c r="C137">
        <v>1</v>
      </c>
      <c r="D137" s="16">
        <v>1.8775880597014929</v>
      </c>
      <c r="E137" s="21"/>
      <c r="F137" s="3"/>
      <c r="G137" s="3"/>
      <c r="I137" s="45"/>
      <c r="L137" s="34"/>
      <c r="M137"/>
      <c r="N137"/>
    </row>
    <row r="138" spans="1:14" x14ac:dyDescent="0.2">
      <c r="A138" s="34"/>
      <c r="B138" s="3">
        <v>313539</v>
      </c>
      <c r="C138">
        <v>5</v>
      </c>
      <c r="D138" s="16">
        <v>0.60930805970149238</v>
      </c>
      <c r="E138" s="21"/>
      <c r="F138" s="3"/>
      <c r="G138" s="3"/>
      <c r="L138" s="34"/>
      <c r="M138"/>
      <c r="N138"/>
    </row>
    <row r="139" spans="1:14" x14ac:dyDescent="0.2">
      <c r="A139" s="34"/>
      <c r="B139" s="3">
        <v>313538</v>
      </c>
      <c r="C139">
        <v>10</v>
      </c>
      <c r="D139" s="16">
        <v>0.62315597014925372</v>
      </c>
      <c r="E139" s="21"/>
      <c r="F139" s="3"/>
      <c r="G139" s="3"/>
      <c r="L139" s="34"/>
      <c r="M139"/>
      <c r="N139"/>
    </row>
    <row r="140" spans="1:14" x14ac:dyDescent="0.2">
      <c r="A140" s="34"/>
      <c r="B140" s="3">
        <v>313537</v>
      </c>
      <c r="C140">
        <v>20</v>
      </c>
      <c r="D140" s="16">
        <v>2.0564059701492541</v>
      </c>
      <c r="E140" s="21"/>
      <c r="F140" s="3"/>
      <c r="G140" s="3"/>
      <c r="L140" s="34"/>
      <c r="M140"/>
      <c r="N140"/>
    </row>
    <row r="141" spans="1:14" x14ac:dyDescent="0.2">
      <c r="A141" s="34"/>
      <c r="B141" s="3">
        <v>313536</v>
      </c>
      <c r="C141">
        <v>30</v>
      </c>
      <c r="D141" s="16">
        <v>0.53314455223880597</v>
      </c>
      <c r="E141" s="21"/>
      <c r="F141" s="3"/>
      <c r="G141" s="3"/>
      <c r="H141" s="45" t="e">
        <f>(C141*(E142-$J$1)+C142*($J$1-E141))/(E142-E141)</f>
        <v>#DIV/0!</v>
      </c>
      <c r="I141" s="45" t="e">
        <f>(C141*(F142-$J$1)+C142*($J$1-F141))/(F142-F141)</f>
        <v>#DIV/0!</v>
      </c>
      <c r="L141" s="34"/>
      <c r="M141"/>
      <c r="N141"/>
    </row>
    <row r="142" spans="1:14" x14ac:dyDescent="0.2">
      <c r="A142" s="34"/>
      <c r="B142" s="3">
        <v>313535</v>
      </c>
      <c r="C142">
        <v>40</v>
      </c>
      <c r="D142" s="16">
        <v>0.32542589552238799</v>
      </c>
      <c r="E142" s="21"/>
      <c r="F142" s="3"/>
      <c r="G142" s="3"/>
      <c r="L142" s="34"/>
      <c r="M142"/>
      <c r="N142"/>
    </row>
    <row r="143" spans="1:14" x14ac:dyDescent="0.2">
      <c r="A143" s="34"/>
      <c r="B143" s="3">
        <v>313534</v>
      </c>
      <c r="C143">
        <v>50</v>
      </c>
      <c r="D143" s="16">
        <v>1.466306865671642</v>
      </c>
      <c r="E143" s="21"/>
      <c r="F143" s="3"/>
      <c r="G143" s="3"/>
      <c r="L143" s="34"/>
      <c r="M143"/>
      <c r="N143"/>
    </row>
    <row r="144" spans="1:14" x14ac:dyDescent="0.2">
      <c r="A144" s="34"/>
      <c r="B144" s="3">
        <v>313533</v>
      </c>
      <c r="C144">
        <v>75</v>
      </c>
      <c r="D144" s="16">
        <v>3.0595718283582089E-2</v>
      </c>
      <c r="E144" s="21"/>
      <c r="F144" s="3"/>
      <c r="G144" s="3"/>
      <c r="H144" s="45"/>
      <c r="I144" s="45"/>
      <c r="L144" s="34"/>
      <c r="M144"/>
      <c r="N144"/>
    </row>
    <row r="145" spans="1:14" x14ac:dyDescent="0.2">
      <c r="A145" s="34"/>
      <c r="B145" s="3">
        <v>313532</v>
      </c>
      <c r="C145">
        <v>100</v>
      </c>
      <c r="D145" s="16">
        <v>2.5196473880597016E-2</v>
      </c>
      <c r="E145" s="21"/>
      <c r="F145" s="3"/>
      <c r="G145" s="3"/>
      <c r="L145" s="34"/>
      <c r="M145"/>
      <c r="N145"/>
    </row>
    <row r="146" spans="1:14" x14ac:dyDescent="0.2">
      <c r="A146" s="34"/>
      <c r="B146" s="3">
        <v>313531</v>
      </c>
      <c r="C146">
        <v>149</v>
      </c>
      <c r="D146" s="16">
        <v>1.9797229477611939E-2</v>
      </c>
      <c r="E146" s="21"/>
      <c r="F146" s="3"/>
      <c r="G146" s="3"/>
      <c r="H146" s="45"/>
      <c r="I146" s="45"/>
      <c r="L146" s="34"/>
      <c r="M146"/>
      <c r="N146"/>
    </row>
    <row r="147" spans="1:14" x14ac:dyDescent="0.2">
      <c r="A147" s="34">
        <v>39303</v>
      </c>
      <c r="B147" s="3">
        <v>314032</v>
      </c>
      <c r="C147">
        <v>1</v>
      </c>
      <c r="D147" s="16">
        <v>0.54785225000000004</v>
      </c>
      <c r="E147" s="16">
        <v>6.2E-2</v>
      </c>
      <c r="F147" s="13">
        <v>0.54349999999999998</v>
      </c>
      <c r="G147" s="13">
        <v>9.5000000000000001E-2</v>
      </c>
      <c r="H147" s="41">
        <v>31.9</v>
      </c>
      <c r="I147" s="45">
        <v>4</v>
      </c>
      <c r="L147" s="34"/>
      <c r="M147"/>
      <c r="N147"/>
    </row>
    <row r="148" spans="1:14" x14ac:dyDescent="0.2">
      <c r="A148" s="34"/>
      <c r="B148" s="3">
        <v>314031</v>
      </c>
      <c r="C148">
        <v>5</v>
      </c>
      <c r="D148" s="16">
        <v>0.56121449999999995</v>
      </c>
      <c r="E148" s="16">
        <v>0.11</v>
      </c>
      <c r="F148" s="13">
        <v>1.1535000000000002</v>
      </c>
      <c r="G148" s="13">
        <v>0.1905</v>
      </c>
      <c r="L148" s="34"/>
      <c r="M148"/>
      <c r="N148"/>
    </row>
    <row r="149" spans="1:14" x14ac:dyDescent="0.2">
      <c r="A149" s="34"/>
      <c r="B149" s="3">
        <v>314030</v>
      </c>
      <c r="C149">
        <v>10</v>
      </c>
      <c r="D149" s="16">
        <v>0.60130125000000001</v>
      </c>
      <c r="E149" s="16">
        <v>0.105</v>
      </c>
      <c r="F149" s="13">
        <v>1.181</v>
      </c>
      <c r="G149" s="13">
        <v>0.23649999999999999</v>
      </c>
      <c r="L149" s="34"/>
      <c r="M149"/>
      <c r="N149"/>
    </row>
    <row r="150" spans="1:14" x14ac:dyDescent="0.2">
      <c r="A150" s="34"/>
      <c r="B150" s="3">
        <v>314029</v>
      </c>
      <c r="C150">
        <v>20</v>
      </c>
      <c r="D150" s="16">
        <v>1.1625157500000003</v>
      </c>
      <c r="E150" s="16">
        <v>0.1195</v>
      </c>
      <c r="F150" s="13">
        <v>1.208</v>
      </c>
      <c r="G150" s="13">
        <v>0.3105</v>
      </c>
      <c r="H150" s="45"/>
      <c r="L150" s="34"/>
      <c r="M150"/>
      <c r="N150"/>
    </row>
    <row r="151" spans="1:14" x14ac:dyDescent="0.2">
      <c r="A151" s="34"/>
      <c r="B151" s="3">
        <v>314028</v>
      </c>
      <c r="C151">
        <v>30</v>
      </c>
      <c r="D151" s="16">
        <v>1.13579125</v>
      </c>
      <c r="E151" s="16">
        <v>0.19800000000000001</v>
      </c>
      <c r="F151" s="13">
        <v>1.131</v>
      </c>
      <c r="G151" s="13">
        <v>0.46199999999999997</v>
      </c>
      <c r="H151" s="45">
        <f>(C151*(E152-$J$1)+C152*($J$1-E151))/(E152-E151)</f>
        <v>31.899573661771676</v>
      </c>
      <c r="L151" s="34"/>
      <c r="M151"/>
      <c r="N151"/>
    </row>
    <row r="152" spans="1:14" x14ac:dyDescent="0.2">
      <c r="A152" s="34"/>
      <c r="B152" s="3">
        <v>314027</v>
      </c>
      <c r="C152">
        <v>40</v>
      </c>
      <c r="D152" s="16">
        <v>0.38814603174603179</v>
      </c>
      <c r="E152" s="16">
        <v>4.42</v>
      </c>
      <c r="F152" s="13">
        <v>4.4420000000000002</v>
      </c>
      <c r="G152" s="13">
        <v>0.72450000000000003</v>
      </c>
      <c r="L152" s="34"/>
      <c r="M152"/>
      <c r="N152"/>
    </row>
    <row r="153" spans="1:14" x14ac:dyDescent="0.2">
      <c r="A153" s="34"/>
      <c r="B153" s="3">
        <v>314026</v>
      </c>
      <c r="C153">
        <v>50</v>
      </c>
      <c r="D153" s="16">
        <v>0.1785471746031746</v>
      </c>
      <c r="E153" s="16">
        <v>6.9055</v>
      </c>
      <c r="F153" s="13">
        <v>6.4119999999999999</v>
      </c>
      <c r="G153" s="13">
        <v>0.84450000000000003</v>
      </c>
      <c r="L153" s="34"/>
      <c r="M153"/>
      <c r="N153"/>
    </row>
    <row r="154" spans="1:14" x14ac:dyDescent="0.2">
      <c r="A154" s="34"/>
      <c r="B154" s="3">
        <v>314025</v>
      </c>
      <c r="C154">
        <v>75</v>
      </c>
      <c r="D154" s="16">
        <v>3.9677707936507933E-2</v>
      </c>
      <c r="E154" s="16">
        <v>8.0329999999999995</v>
      </c>
      <c r="F154" s="13">
        <v>7.9969999999999999</v>
      </c>
      <c r="G154" s="13">
        <v>0.83</v>
      </c>
      <c r="H154" s="45"/>
      <c r="I154" s="45"/>
      <c r="L154" s="34"/>
      <c r="M154"/>
      <c r="N154"/>
    </row>
    <row r="155" spans="1:14" x14ac:dyDescent="0.2">
      <c r="A155" s="34"/>
      <c r="B155" s="3">
        <v>314024</v>
      </c>
      <c r="C155">
        <v>100</v>
      </c>
      <c r="D155" s="16">
        <v>2.7363936507936511E-2</v>
      </c>
      <c r="E155" s="16">
        <v>8.5629999999999988</v>
      </c>
      <c r="F155" s="13">
        <v>8.7405000000000008</v>
      </c>
      <c r="G155" s="13">
        <v>1.026</v>
      </c>
      <c r="H155" s="45"/>
      <c r="I155" s="45"/>
      <c r="L155" s="34"/>
      <c r="M155"/>
      <c r="N155"/>
    </row>
    <row r="156" spans="1:14" x14ac:dyDescent="0.2">
      <c r="A156" s="34"/>
      <c r="B156" s="3">
        <v>314023</v>
      </c>
      <c r="C156">
        <v>144</v>
      </c>
      <c r="D156" s="16">
        <v>1.6418361904761911E-2</v>
      </c>
      <c r="E156" s="16">
        <v>15.0595</v>
      </c>
      <c r="F156" s="13">
        <v>16.600000000000001</v>
      </c>
      <c r="G156" s="13">
        <v>1.3365</v>
      </c>
      <c r="H156" s="45"/>
      <c r="L156" s="34"/>
      <c r="M156"/>
      <c r="N156"/>
    </row>
    <row r="157" spans="1:14" x14ac:dyDescent="0.2">
      <c r="A157" s="34">
        <v>39323</v>
      </c>
      <c r="B157" s="71">
        <v>306530</v>
      </c>
      <c r="C157">
        <v>1</v>
      </c>
      <c r="D157" s="16">
        <v>0.68547156716417912</v>
      </c>
      <c r="E157" s="16">
        <v>0.14499999999999999</v>
      </c>
      <c r="F157" s="13">
        <v>0.66249999999999998</v>
      </c>
      <c r="G157" s="13">
        <v>0.16299999999999998</v>
      </c>
      <c r="H157" s="41">
        <v>24.3</v>
      </c>
      <c r="I157" s="41">
        <v>9.4</v>
      </c>
      <c r="L157" s="34"/>
      <c r="M157"/>
      <c r="N157"/>
    </row>
    <row r="158" spans="1:14" x14ac:dyDescent="0.2">
      <c r="A158" s="34"/>
      <c r="B158" s="53">
        <v>306529</v>
      </c>
      <c r="C158">
        <v>5</v>
      </c>
      <c r="D158" s="16">
        <v>0.59546014925373136</v>
      </c>
      <c r="E158" s="16">
        <v>0.1065</v>
      </c>
      <c r="F158" s="13">
        <v>0.94350000000000001</v>
      </c>
      <c r="G158" s="13">
        <v>0.1865</v>
      </c>
      <c r="I158" s="45">
        <f>(C158*(F159-$J$1)+C159*($J$1-F158))/(F159-F158)</f>
        <v>9.379844961240309</v>
      </c>
      <c r="L158" s="34"/>
      <c r="M158"/>
      <c r="N158"/>
    </row>
    <row r="159" spans="1:14" x14ac:dyDescent="0.2">
      <c r="A159" s="34"/>
      <c r="B159" s="71">
        <v>306528</v>
      </c>
      <c r="C159">
        <v>10</v>
      </c>
      <c r="D159" s="16">
        <v>0.31157798507462686</v>
      </c>
      <c r="E159" s="16">
        <v>9.6500000000000002E-2</v>
      </c>
      <c r="F159" s="13">
        <v>1.008</v>
      </c>
      <c r="G159" s="13">
        <v>0.23</v>
      </c>
      <c r="I159" s="45"/>
      <c r="L159" s="34"/>
      <c r="M159"/>
      <c r="N159"/>
    </row>
    <row r="160" spans="1:14" x14ac:dyDescent="0.2">
      <c r="A160" s="34"/>
      <c r="B160" s="53">
        <v>306527</v>
      </c>
      <c r="C160">
        <v>20</v>
      </c>
      <c r="D160" s="16">
        <v>0.40851335820895518</v>
      </c>
      <c r="E160" s="16">
        <v>0.111</v>
      </c>
      <c r="F160" s="13">
        <v>1.7295</v>
      </c>
      <c r="G160" s="13">
        <v>0.4395</v>
      </c>
      <c r="H160" s="45">
        <f>(C160*(E161-$J$1)+C161*($J$1-E160))/(E161-E160)</f>
        <v>24.265834932821502</v>
      </c>
      <c r="L160" s="34"/>
      <c r="M160"/>
      <c r="N160"/>
    </row>
    <row r="161" spans="1:14" x14ac:dyDescent="0.2">
      <c r="A161" s="34"/>
      <c r="B161" s="71">
        <v>306526</v>
      </c>
      <c r="C161">
        <v>30</v>
      </c>
      <c r="D161" s="16">
        <v>0.6093080597014926</v>
      </c>
      <c r="E161" s="16">
        <v>2.1949999999999998</v>
      </c>
      <c r="F161" s="13">
        <v>3.3325</v>
      </c>
      <c r="G161" s="13">
        <v>0.57099999999999995</v>
      </c>
      <c r="L161" s="34"/>
      <c r="M161"/>
      <c r="N161"/>
    </row>
    <row r="162" spans="1:14" x14ac:dyDescent="0.2">
      <c r="A162" s="34"/>
      <c r="B162" s="53">
        <v>306525</v>
      </c>
      <c r="C162">
        <v>40</v>
      </c>
      <c r="D162" s="16">
        <v>0.22156656716417913</v>
      </c>
      <c r="E162" s="16">
        <v>3.3815</v>
      </c>
      <c r="F162" s="13">
        <v>4.0549999999999997</v>
      </c>
      <c r="G162" s="13">
        <v>0.69850000000000001</v>
      </c>
      <c r="H162" s="45"/>
      <c r="L162" s="34"/>
      <c r="M162"/>
      <c r="N162"/>
    </row>
    <row r="163" spans="1:14" x14ac:dyDescent="0.2">
      <c r="A163" s="34"/>
      <c r="B163" s="71">
        <v>306524</v>
      </c>
      <c r="C163">
        <v>50</v>
      </c>
      <c r="D163" s="16">
        <v>7.7389169776119413E-2</v>
      </c>
      <c r="E163" s="16">
        <v>6.4719999999999995</v>
      </c>
      <c r="F163" s="13">
        <v>6.7565</v>
      </c>
      <c r="G163" s="13">
        <v>0.92649999999999999</v>
      </c>
      <c r="L163" s="34"/>
      <c r="M163"/>
      <c r="N163"/>
    </row>
    <row r="164" spans="1:14" x14ac:dyDescent="0.2">
      <c r="A164" s="34"/>
      <c r="B164" s="53">
        <v>306523</v>
      </c>
      <c r="C164">
        <v>75</v>
      </c>
      <c r="D164" s="16">
        <v>1.0954998134328355E-2</v>
      </c>
      <c r="E164" s="16">
        <v>8.9580000000000002</v>
      </c>
      <c r="F164" s="13">
        <v>9.9770000000000003</v>
      </c>
      <c r="G164" s="13">
        <v>0.93399999999999994</v>
      </c>
      <c r="L164" s="34"/>
      <c r="M164"/>
      <c r="N164"/>
    </row>
    <row r="165" spans="1:14" x14ac:dyDescent="0.2">
      <c r="A165" s="34"/>
      <c r="B165" s="71">
        <v>306522</v>
      </c>
      <c r="C165">
        <v>100</v>
      </c>
      <c r="D165" s="16">
        <v>1.971899664179104E-2</v>
      </c>
      <c r="E165" s="16">
        <v>9.6724999999999994</v>
      </c>
      <c r="F165" s="13">
        <v>8.3034999999999997</v>
      </c>
      <c r="G165" s="13">
        <v>1.004</v>
      </c>
      <c r="H165" s="45"/>
      <c r="I165" s="45"/>
      <c r="L165" s="34"/>
      <c r="M165"/>
      <c r="N165"/>
    </row>
    <row r="166" spans="1:14" x14ac:dyDescent="0.2">
      <c r="A166" s="34"/>
      <c r="B166" s="53">
        <v>306521</v>
      </c>
      <c r="C166">
        <v>140</v>
      </c>
      <c r="D166" s="16">
        <v>8.763998507462685E-3</v>
      </c>
      <c r="E166" s="16">
        <v>14.198</v>
      </c>
      <c r="F166" s="13">
        <v>16.138000000000002</v>
      </c>
      <c r="G166" s="13">
        <v>1.2915000000000001</v>
      </c>
      <c r="L166" s="34"/>
      <c r="M166"/>
      <c r="N166"/>
    </row>
    <row r="167" spans="1:14" x14ac:dyDescent="0.2">
      <c r="A167" s="34">
        <v>39336</v>
      </c>
      <c r="B167" s="71">
        <v>306540</v>
      </c>
      <c r="C167">
        <v>1</v>
      </c>
      <c r="D167" s="16">
        <v>0.57221731343283588</v>
      </c>
      <c r="E167" s="16">
        <v>0.14949999999999999</v>
      </c>
      <c r="F167" s="13">
        <v>0.83650000000000002</v>
      </c>
      <c r="G167" s="13">
        <v>0.24199999999999999</v>
      </c>
      <c r="H167" s="41">
        <v>21</v>
      </c>
      <c r="I167" s="41">
        <v>12.7</v>
      </c>
      <c r="L167" s="34"/>
      <c r="M167"/>
      <c r="N167"/>
    </row>
    <row r="168" spans="1:14" x14ac:dyDescent="0.2">
      <c r="A168" s="34"/>
      <c r="B168" s="3">
        <v>306539</v>
      </c>
      <c r="C168">
        <v>5</v>
      </c>
      <c r="D168" s="16">
        <v>0.53645373134328356</v>
      </c>
      <c r="E168" s="16">
        <v>0.10200000000000001</v>
      </c>
      <c r="F168" s="13">
        <v>0.63</v>
      </c>
      <c r="G168" s="13">
        <v>0.20850000000000002</v>
      </c>
      <c r="I168" s="45"/>
      <c r="M168"/>
      <c r="N168"/>
    </row>
    <row r="169" spans="1:14" x14ac:dyDescent="0.2">
      <c r="A169" s="34"/>
      <c r="B169" s="71">
        <v>306538</v>
      </c>
      <c r="C169">
        <v>10</v>
      </c>
      <c r="D169" s="16">
        <v>0.6079808955223881</v>
      </c>
      <c r="E169" s="16">
        <v>9.7000000000000003E-2</v>
      </c>
      <c r="F169" s="13">
        <v>0.67800000000000005</v>
      </c>
      <c r="G169" s="13">
        <v>0.18099999999999999</v>
      </c>
      <c r="H169" s="45"/>
      <c r="I169" s="45">
        <f>(C169*(F170-$J$1)+C170*($J$1-F169))/(F170-F169)</f>
        <v>12.739259889408762</v>
      </c>
      <c r="M169"/>
      <c r="N169"/>
    </row>
    <row r="170" spans="1:14" x14ac:dyDescent="0.2">
      <c r="A170" s="34"/>
      <c r="B170" s="3">
        <v>306537</v>
      </c>
      <c r="C170">
        <v>20</v>
      </c>
      <c r="D170" s="16">
        <v>0.57221731343283588</v>
      </c>
      <c r="E170" s="16">
        <v>0.58450000000000002</v>
      </c>
      <c r="F170" s="13">
        <v>1.8534999999999999</v>
      </c>
      <c r="G170" s="13">
        <v>0.44500000000000001</v>
      </c>
      <c r="H170" s="45">
        <f>(C170*(E171-$J$1)+C171*($J$1-E170))/(E171-E170)</f>
        <v>21.006662628709876</v>
      </c>
      <c r="M170"/>
      <c r="N170"/>
    </row>
    <row r="171" spans="1:14" x14ac:dyDescent="0.2">
      <c r="A171" s="34"/>
      <c r="B171" s="71">
        <v>306536</v>
      </c>
      <c r="C171">
        <v>30</v>
      </c>
      <c r="D171" s="16">
        <v>0.24926238805970147</v>
      </c>
      <c r="E171" s="16">
        <v>4.7119999999999997</v>
      </c>
      <c r="F171" s="13">
        <v>5.4284999999999997</v>
      </c>
      <c r="G171" s="13">
        <v>0.73750000000000004</v>
      </c>
      <c r="H171" s="45"/>
      <c r="M171"/>
      <c r="N171"/>
    </row>
    <row r="172" spans="1:14" x14ac:dyDescent="0.2">
      <c r="A172" s="34"/>
      <c r="B172" s="3">
        <v>306535</v>
      </c>
      <c r="C172">
        <v>40</v>
      </c>
      <c r="D172" s="16">
        <v>0.22849052238805972</v>
      </c>
      <c r="E172" s="16">
        <v>5.4850000000000003</v>
      </c>
      <c r="F172" s="13">
        <v>5.4755000000000003</v>
      </c>
      <c r="G172" s="13">
        <v>0.95199999999999996</v>
      </c>
      <c r="M172"/>
      <c r="N172"/>
    </row>
    <row r="173" spans="1:14" x14ac:dyDescent="0.2">
      <c r="A173" s="34"/>
      <c r="B173" s="71">
        <v>306534</v>
      </c>
      <c r="C173">
        <v>50</v>
      </c>
      <c r="D173" s="16">
        <v>0.20079470149253731</v>
      </c>
      <c r="E173" s="16">
        <v>5.2530000000000001</v>
      </c>
      <c r="F173" s="13">
        <v>5.694</v>
      </c>
      <c r="G173" s="13">
        <v>0.77700000000000002</v>
      </c>
      <c r="M173"/>
      <c r="N173"/>
    </row>
    <row r="174" spans="1:14" x14ac:dyDescent="0.2">
      <c r="A174" s="34"/>
      <c r="B174" s="3">
        <v>306533</v>
      </c>
      <c r="C174">
        <v>75</v>
      </c>
      <c r="D174" s="16">
        <v>5.2192695895522383E-2</v>
      </c>
      <c r="E174" s="16">
        <v>8.2439999999999998</v>
      </c>
      <c r="F174" s="13">
        <v>8.7294999999999998</v>
      </c>
      <c r="G174" s="13">
        <v>1.0655000000000001</v>
      </c>
      <c r="M174"/>
      <c r="N174"/>
    </row>
    <row r="175" spans="1:14" x14ac:dyDescent="0.2">
      <c r="A175" s="34"/>
      <c r="B175" s="71">
        <v>306532</v>
      </c>
      <c r="C175">
        <v>100</v>
      </c>
      <c r="D175" s="16">
        <v>3.0595718283582089E-2</v>
      </c>
      <c r="E175" s="16">
        <v>9.1395</v>
      </c>
      <c r="F175" s="13">
        <v>10.1935</v>
      </c>
      <c r="G175" s="13">
        <v>1.0154999999999998</v>
      </c>
      <c r="H175" s="45"/>
      <c r="M175"/>
      <c r="N175"/>
    </row>
    <row r="176" spans="1:14" x14ac:dyDescent="0.2">
      <c r="A176" s="34"/>
      <c r="B176" s="3">
        <v>306531</v>
      </c>
      <c r="C176">
        <v>140</v>
      </c>
      <c r="D176" s="16">
        <v>1.5336997388059694E-2</v>
      </c>
      <c r="E176" s="16">
        <v>12.310500000000001</v>
      </c>
      <c r="F176" s="13">
        <v>13.935500000000001</v>
      </c>
      <c r="G176" s="13">
        <v>1.1795</v>
      </c>
      <c r="M176"/>
      <c r="N176"/>
    </row>
    <row r="177" spans="1:9" x14ac:dyDescent="0.2">
      <c r="A177" s="34">
        <v>39353</v>
      </c>
      <c r="B177" s="53">
        <v>322010</v>
      </c>
      <c r="C177" s="52">
        <v>2</v>
      </c>
      <c r="D177" s="47">
        <v>0.67854761194029856</v>
      </c>
      <c r="E177" s="21">
        <v>7.9500000000000001E-2</v>
      </c>
      <c r="F177" s="3">
        <v>0.95300000000000007</v>
      </c>
      <c r="G177" s="3">
        <v>0.23349999999999999</v>
      </c>
      <c r="H177" s="41">
        <v>29.9</v>
      </c>
      <c r="I177" s="45">
        <v>4.8</v>
      </c>
    </row>
    <row r="178" spans="1:9" x14ac:dyDescent="0.2">
      <c r="A178" s="34"/>
      <c r="B178" s="53">
        <v>322009</v>
      </c>
      <c r="C178" s="52">
        <v>10</v>
      </c>
      <c r="D178" s="47">
        <v>0.67162365671641799</v>
      </c>
      <c r="E178" s="21">
        <v>8.9499999999999996E-2</v>
      </c>
      <c r="F178" s="3">
        <v>1.0859999999999999</v>
      </c>
      <c r="G178" s="3">
        <v>0.23</v>
      </c>
      <c r="I178" s="45"/>
    </row>
    <row r="179" spans="1:9" x14ac:dyDescent="0.2">
      <c r="A179" s="34"/>
      <c r="B179" s="53">
        <v>322008</v>
      </c>
      <c r="C179" s="52">
        <v>19</v>
      </c>
      <c r="D179" s="47">
        <v>0.87934231343283586</v>
      </c>
      <c r="E179" s="21">
        <v>0.9365</v>
      </c>
      <c r="F179" s="3">
        <v>2.1909999999999998</v>
      </c>
      <c r="G179" s="3">
        <v>0.47549999999999998</v>
      </c>
      <c r="H179" s="45"/>
      <c r="I179" s="45"/>
    </row>
    <row r="180" spans="1:9" x14ac:dyDescent="0.2">
      <c r="A180" s="34"/>
      <c r="B180" s="53">
        <v>322007</v>
      </c>
      <c r="C180" s="52">
        <v>29</v>
      </c>
      <c r="D180" s="47">
        <v>0.78933089552238811</v>
      </c>
      <c r="E180" s="21">
        <v>0.54549999999999998</v>
      </c>
      <c r="F180" s="3">
        <v>2.0510000000000002</v>
      </c>
      <c r="G180" s="3">
        <v>0.53800000000000003</v>
      </c>
      <c r="H180" s="45">
        <f>(C180*(E181-$J$1)+C181*($J$1-E180))/(E181-E180)</f>
        <v>29.871357361963188</v>
      </c>
      <c r="I180" s="45"/>
    </row>
    <row r="181" spans="1:9" x14ac:dyDescent="0.2">
      <c r="A181" s="34"/>
      <c r="B181" s="53">
        <v>322006</v>
      </c>
      <c r="C181" s="52">
        <v>39</v>
      </c>
      <c r="D181" s="47">
        <v>0.40158940298507462</v>
      </c>
      <c r="E181" s="21">
        <v>5.7614999999999998</v>
      </c>
      <c r="F181" s="3">
        <v>4.9325000000000001</v>
      </c>
      <c r="G181" s="3">
        <v>0.85299999999999998</v>
      </c>
    </row>
    <row r="182" spans="1:9" x14ac:dyDescent="0.2">
      <c r="A182" s="34"/>
      <c r="B182" s="53">
        <v>322005</v>
      </c>
      <c r="C182" s="52">
        <v>50</v>
      </c>
      <c r="D182" s="47">
        <v>0.17637531716417915</v>
      </c>
      <c r="E182" s="21">
        <v>7.9355000000000002</v>
      </c>
      <c r="F182" s="3">
        <v>7.1620000000000008</v>
      </c>
      <c r="G182" s="3">
        <v>0.96899999999999997</v>
      </c>
    </row>
    <row r="183" spans="1:9" x14ac:dyDescent="0.2">
      <c r="A183" s="34"/>
      <c r="B183" s="53">
        <v>322004</v>
      </c>
      <c r="C183" s="52">
        <v>59</v>
      </c>
      <c r="D183" s="47">
        <v>8.9987406716417917E-2</v>
      </c>
      <c r="E183" s="21">
        <v>8.7934999999999999</v>
      </c>
      <c r="F183" s="3">
        <v>8.3955000000000002</v>
      </c>
      <c r="G183" s="3">
        <v>0.95550000000000002</v>
      </c>
    </row>
    <row r="184" spans="1:9" x14ac:dyDescent="0.2">
      <c r="A184" s="34"/>
      <c r="B184" s="53">
        <v>322003</v>
      </c>
      <c r="C184" s="52">
        <v>80</v>
      </c>
      <c r="D184" s="47">
        <v>4.7471658582089557E-2</v>
      </c>
      <c r="E184" s="21">
        <v>10.334</v>
      </c>
      <c r="F184" s="3">
        <v>10.29</v>
      </c>
      <c r="G184" s="3">
        <v>1.0935000000000001</v>
      </c>
    </row>
    <row r="185" spans="1:9" x14ac:dyDescent="0.2">
      <c r="A185" s="34"/>
      <c r="B185" s="53">
        <v>322002</v>
      </c>
      <c r="C185" s="52">
        <v>103</v>
      </c>
      <c r="D185" s="47">
        <v>3.94379932835821E-2</v>
      </c>
      <c r="E185" s="21">
        <v>11.3445</v>
      </c>
      <c r="F185" s="3">
        <v>11.519500000000001</v>
      </c>
      <c r="G185" s="3">
        <v>1.1484999999999999</v>
      </c>
    </row>
    <row r="186" spans="1:9" x14ac:dyDescent="0.2">
      <c r="A186" s="34"/>
      <c r="B186" s="53">
        <v>322001</v>
      </c>
      <c r="C186" s="52">
        <v>158</v>
      </c>
      <c r="D186" s="47">
        <v>2.0449329850746271E-2</v>
      </c>
      <c r="E186" s="21">
        <v>14.1775</v>
      </c>
      <c r="F186" s="3">
        <v>15.51</v>
      </c>
      <c r="G186" s="3">
        <v>1.304</v>
      </c>
    </row>
    <row r="187" spans="1:9" x14ac:dyDescent="0.2">
      <c r="A187" s="34">
        <v>39366</v>
      </c>
      <c r="B187" s="17">
        <v>322193</v>
      </c>
      <c r="C187" s="52">
        <v>4.5</v>
      </c>
      <c r="D187" s="47">
        <v>0.36004567164179102</v>
      </c>
      <c r="E187" s="21">
        <v>9.4999999999999998E-3</v>
      </c>
      <c r="F187" s="3">
        <v>1.1720000000000002</v>
      </c>
      <c r="G187" s="3">
        <v>0.17099999999999999</v>
      </c>
      <c r="H187" s="41">
        <v>22.6</v>
      </c>
      <c r="I187" s="45">
        <v>0</v>
      </c>
    </row>
    <row r="188" spans="1:9" x14ac:dyDescent="0.2">
      <c r="A188" s="34"/>
      <c r="B188" s="17">
        <v>322192</v>
      </c>
      <c r="C188">
        <v>11</v>
      </c>
      <c r="D188" s="47">
        <v>0.36004567164179108</v>
      </c>
      <c r="E188" s="21">
        <v>7.0000000000000001E-3</v>
      </c>
      <c r="F188" s="3">
        <v>1.1835</v>
      </c>
      <c r="G188" s="3">
        <v>0.17349999999999999</v>
      </c>
      <c r="H188" s="45"/>
      <c r="I188" s="45"/>
    </row>
    <row r="189" spans="1:9" x14ac:dyDescent="0.2">
      <c r="A189" s="34"/>
      <c r="B189" s="17">
        <v>322191</v>
      </c>
      <c r="C189">
        <v>20</v>
      </c>
      <c r="D189" s="47">
        <v>0.63700388059701485</v>
      </c>
      <c r="E189" s="21">
        <v>0.36649999999999999</v>
      </c>
      <c r="F189" s="3">
        <v>1.6945000000000001</v>
      </c>
      <c r="G189" s="3">
        <v>0.32250000000000001</v>
      </c>
      <c r="H189" s="45">
        <f>(C189*(E190-$J$1)+C190*($J$1-E189))/(E190-E189)</f>
        <v>22.576774455969083</v>
      </c>
      <c r="I189" s="45"/>
    </row>
    <row r="190" spans="1:9" x14ac:dyDescent="0.2">
      <c r="A190" s="34"/>
      <c r="B190" s="17">
        <v>322190</v>
      </c>
      <c r="C190">
        <v>30</v>
      </c>
      <c r="D190" s="47">
        <v>0.3461977611940299</v>
      </c>
      <c r="E190" s="21">
        <v>2.8250000000000002</v>
      </c>
      <c r="F190" s="3">
        <v>4.2439999999999998</v>
      </c>
      <c r="G190" s="3">
        <v>0.72449999999999992</v>
      </c>
      <c r="H190" s="45"/>
      <c r="I190" s="45"/>
    </row>
    <row r="191" spans="1:9" x14ac:dyDescent="0.2">
      <c r="A191" s="34"/>
      <c r="B191" s="17">
        <v>322189</v>
      </c>
      <c r="C191">
        <v>40</v>
      </c>
      <c r="D191" s="47">
        <v>0.10798488805970148</v>
      </c>
      <c r="E191" s="21">
        <v>5.4685000000000006</v>
      </c>
      <c r="F191" s="3">
        <v>6.2795000000000005</v>
      </c>
      <c r="G191" s="3">
        <v>0.84599999999999997</v>
      </c>
    </row>
    <row r="192" spans="1:9" x14ac:dyDescent="0.2">
      <c r="A192" s="34"/>
      <c r="B192" s="17">
        <v>322188</v>
      </c>
      <c r="C192">
        <v>51</v>
      </c>
      <c r="D192" s="47">
        <v>0.11158438432835821</v>
      </c>
      <c r="E192" s="21">
        <v>5.4395000000000007</v>
      </c>
      <c r="F192" s="3">
        <v>6.2744999999999997</v>
      </c>
      <c r="G192" s="3">
        <v>0.85</v>
      </c>
    </row>
    <row r="193" spans="1:9" x14ac:dyDescent="0.2">
      <c r="A193" s="34"/>
      <c r="B193" s="17">
        <v>322187</v>
      </c>
      <c r="C193">
        <v>61</v>
      </c>
      <c r="D193" s="47">
        <v>6.8651321641791052E-2</v>
      </c>
      <c r="E193" s="21">
        <v>7.1050000000000004</v>
      </c>
      <c r="F193" s="3">
        <v>7.6310000000000002</v>
      </c>
      <c r="G193" s="3">
        <v>0.91549999999999998</v>
      </c>
    </row>
    <row r="194" spans="1:9" x14ac:dyDescent="0.2">
      <c r="A194" s="34"/>
      <c r="B194" s="17">
        <v>322186</v>
      </c>
      <c r="C194">
        <v>80</v>
      </c>
      <c r="D194" s="47">
        <v>4.6741325373134336E-2</v>
      </c>
      <c r="E194" s="21">
        <v>8.516</v>
      </c>
      <c r="F194" s="3">
        <v>9.6144999999999996</v>
      </c>
      <c r="G194" s="3">
        <v>0.99649999999999994</v>
      </c>
    </row>
    <row r="195" spans="1:9" x14ac:dyDescent="0.2">
      <c r="A195" s="34"/>
      <c r="B195" s="17">
        <v>322185</v>
      </c>
      <c r="C195">
        <v>100</v>
      </c>
      <c r="D195" s="47">
        <v>3.3595327611940298E-2</v>
      </c>
      <c r="E195" s="21">
        <v>8.7965</v>
      </c>
      <c r="F195" s="3">
        <v>10.311499999999999</v>
      </c>
      <c r="G195" s="3">
        <v>1.0105</v>
      </c>
    </row>
    <row r="196" spans="1:9" x14ac:dyDescent="0.2">
      <c r="A196" s="34"/>
      <c r="B196" s="17">
        <v>322184</v>
      </c>
      <c r="C196">
        <v>146</v>
      </c>
      <c r="D196" s="57"/>
      <c r="E196" s="21">
        <v>13.3475</v>
      </c>
      <c r="F196" s="3">
        <v>14.5465</v>
      </c>
      <c r="G196" s="3">
        <v>1.2090000000000001</v>
      </c>
    </row>
    <row r="197" spans="1:9" x14ac:dyDescent="0.2">
      <c r="A197" s="34">
        <v>39373</v>
      </c>
      <c r="B197" s="17">
        <v>322492</v>
      </c>
      <c r="C197">
        <v>5</v>
      </c>
      <c r="D197" s="47">
        <v>0.81010276119402991</v>
      </c>
      <c r="E197" s="21">
        <v>0.2495</v>
      </c>
      <c r="F197" s="3">
        <v>1.9275</v>
      </c>
      <c r="G197" s="3">
        <v>0.32250000000000001</v>
      </c>
      <c r="H197" s="41">
        <v>23.5</v>
      </c>
      <c r="I197" s="41">
        <v>0</v>
      </c>
    </row>
    <row r="198" spans="1:9" x14ac:dyDescent="0.2">
      <c r="A198" s="34"/>
      <c r="B198" s="3">
        <v>322491</v>
      </c>
      <c r="C198">
        <v>11</v>
      </c>
      <c r="D198" s="47">
        <v>1.0801370149253731</v>
      </c>
      <c r="E198" s="21">
        <v>0.25600000000000001</v>
      </c>
      <c r="F198" s="3">
        <v>1.9744999999999999</v>
      </c>
      <c r="G198" s="3">
        <v>0.32800000000000001</v>
      </c>
    </row>
    <row r="199" spans="1:9" x14ac:dyDescent="0.2">
      <c r="A199" s="34"/>
      <c r="B199" s="17">
        <v>322490</v>
      </c>
      <c r="C199">
        <v>20</v>
      </c>
      <c r="D199" s="47">
        <v>0.90011417910447777</v>
      </c>
      <c r="E199" s="21">
        <v>0.23899999999999999</v>
      </c>
      <c r="F199" s="3">
        <v>1.9535</v>
      </c>
      <c r="G199" s="3">
        <v>0.31900000000000001</v>
      </c>
      <c r="H199" s="45">
        <f>(C199*(E200-$J$1)+C200*($J$1-E199))/(E200-E199)</f>
        <v>23.548537515896566</v>
      </c>
    </row>
    <row r="200" spans="1:9" x14ac:dyDescent="0.2">
      <c r="A200" s="34"/>
      <c r="B200" s="3">
        <v>322489</v>
      </c>
      <c r="C200">
        <v>31</v>
      </c>
      <c r="D200" s="47">
        <v>0.17997481343283583</v>
      </c>
      <c r="E200" s="21">
        <v>2.5979999999999999</v>
      </c>
      <c r="F200" s="3">
        <v>4.0285000000000002</v>
      </c>
      <c r="G200" s="3">
        <v>0.64050000000000007</v>
      </c>
    </row>
    <row r="201" spans="1:9" x14ac:dyDescent="0.2">
      <c r="A201" s="34"/>
      <c r="B201" s="17">
        <v>322488</v>
      </c>
      <c r="C201">
        <v>40</v>
      </c>
      <c r="D201" s="47">
        <v>0.11878337686567164</v>
      </c>
      <c r="E201" s="21">
        <v>4.8294999999999995</v>
      </c>
      <c r="F201" s="3">
        <v>5.1875</v>
      </c>
      <c r="G201" s="3">
        <v>0.79449999999999998</v>
      </c>
    </row>
    <row r="202" spans="1:9" x14ac:dyDescent="0.2">
      <c r="A202" s="34"/>
      <c r="B202" s="3">
        <v>322487</v>
      </c>
      <c r="C202">
        <v>51</v>
      </c>
      <c r="D202" s="47">
        <v>8.0336652985074614E-2</v>
      </c>
      <c r="E202" s="21">
        <v>6.1754999999999995</v>
      </c>
      <c r="F202" s="3">
        <v>6.2850000000000001</v>
      </c>
      <c r="G202" s="3">
        <v>0.86549999999999994</v>
      </c>
    </row>
    <row r="203" spans="1:9" x14ac:dyDescent="0.2">
      <c r="A203" s="34"/>
      <c r="B203" s="17">
        <v>322486</v>
      </c>
      <c r="C203">
        <v>61</v>
      </c>
      <c r="D203" s="47">
        <v>4.3819992537313425E-2</v>
      </c>
      <c r="E203" s="21">
        <v>7.718</v>
      </c>
      <c r="F203" s="3">
        <v>8.2140000000000004</v>
      </c>
      <c r="G203" s="3">
        <v>0.94299999999999995</v>
      </c>
    </row>
    <row r="204" spans="1:9" x14ac:dyDescent="0.2">
      <c r="A204" s="34"/>
      <c r="B204" s="3">
        <v>322485</v>
      </c>
      <c r="C204">
        <v>80</v>
      </c>
      <c r="D204" s="47">
        <v>4.6741325373134329E-2</v>
      </c>
      <c r="E204" s="21">
        <v>8.3919999999999995</v>
      </c>
      <c r="F204" s="3">
        <v>9.7249999999999996</v>
      </c>
      <c r="G204" s="3">
        <v>0.96950000000000003</v>
      </c>
    </row>
    <row r="205" spans="1:9" x14ac:dyDescent="0.2">
      <c r="A205" s="34"/>
      <c r="B205" s="17">
        <v>322484</v>
      </c>
      <c r="C205">
        <v>101</v>
      </c>
      <c r="D205" s="47">
        <v>2.3370662686567161E-2</v>
      </c>
      <c r="E205" s="21">
        <v>10.6715</v>
      </c>
      <c r="F205" s="3">
        <v>11.423500000000001</v>
      </c>
      <c r="G205" s="3">
        <v>1.0780000000000001</v>
      </c>
    </row>
    <row r="206" spans="1:9" x14ac:dyDescent="0.2">
      <c r="A206" s="34"/>
      <c r="B206" s="3">
        <v>322483</v>
      </c>
      <c r="C206">
        <v>150</v>
      </c>
      <c r="D206" s="47">
        <v>1.3145997761194033E-2</v>
      </c>
      <c r="E206" s="21">
        <v>14.155999999999999</v>
      </c>
      <c r="F206" s="3">
        <v>15.1205</v>
      </c>
      <c r="G206" s="3">
        <v>1.2235</v>
      </c>
    </row>
    <row r="207" spans="1:9" x14ac:dyDescent="0.2">
      <c r="A207" s="34">
        <v>39392</v>
      </c>
      <c r="B207" s="17">
        <v>306550</v>
      </c>
      <c r="C207">
        <v>1</v>
      </c>
      <c r="D207" s="16">
        <v>0.74086320895522406</v>
      </c>
      <c r="E207" s="16">
        <v>1.0645</v>
      </c>
      <c r="F207" s="13">
        <v>2.976</v>
      </c>
      <c r="G207" s="13">
        <v>0.45550000000000002</v>
      </c>
      <c r="H207" s="41">
        <v>0</v>
      </c>
      <c r="I207" s="41">
        <v>0</v>
      </c>
    </row>
    <row r="208" spans="1:9" x14ac:dyDescent="0.2">
      <c r="A208" s="34"/>
      <c r="B208" s="3">
        <v>306549</v>
      </c>
      <c r="C208">
        <v>5</v>
      </c>
      <c r="D208" s="16">
        <v>0.71316738805970148</v>
      </c>
      <c r="E208" s="16">
        <v>1.0379999999999998</v>
      </c>
      <c r="F208" s="13">
        <v>3.0069999999999997</v>
      </c>
      <c r="G208" s="13">
        <v>0.46450000000000002</v>
      </c>
    </row>
    <row r="209" spans="1:9" x14ac:dyDescent="0.2">
      <c r="A209" s="34"/>
      <c r="B209" s="17">
        <v>306548</v>
      </c>
      <c r="C209">
        <v>10</v>
      </c>
      <c r="D209" s="16">
        <v>0.72009134328358204</v>
      </c>
      <c r="E209" s="16">
        <v>0.94350000000000001</v>
      </c>
      <c r="F209" s="13">
        <v>2.7250000000000001</v>
      </c>
      <c r="G209" s="13">
        <v>0.40100000000000002</v>
      </c>
    </row>
    <row r="210" spans="1:9" x14ac:dyDescent="0.2">
      <c r="A210" s="34"/>
      <c r="B210" s="3">
        <v>306547</v>
      </c>
      <c r="C210">
        <v>20</v>
      </c>
      <c r="D210" s="16">
        <v>0.69239552238805968</v>
      </c>
      <c r="E210" s="16">
        <v>1.0960000000000001</v>
      </c>
      <c r="F210" s="13">
        <v>2.9895</v>
      </c>
      <c r="G210" s="13">
        <v>0.46</v>
      </c>
    </row>
    <row r="211" spans="1:9" x14ac:dyDescent="0.2">
      <c r="A211" s="34"/>
      <c r="B211" s="17">
        <v>306546</v>
      </c>
      <c r="C211">
        <v>30</v>
      </c>
      <c r="D211" s="16">
        <v>0.59546014925373125</v>
      </c>
      <c r="E211" s="16">
        <v>1.1339999999999999</v>
      </c>
      <c r="F211" s="13">
        <v>2.9995000000000003</v>
      </c>
      <c r="G211" s="13">
        <v>0.47499999999999998</v>
      </c>
    </row>
    <row r="212" spans="1:9" x14ac:dyDescent="0.2">
      <c r="A212" s="34"/>
      <c r="B212" s="3">
        <v>306545</v>
      </c>
      <c r="C212">
        <v>40</v>
      </c>
      <c r="D212" s="16">
        <v>0.36004567164179102</v>
      </c>
      <c r="E212" s="16">
        <v>2.8404999999999996</v>
      </c>
      <c r="F212" s="13">
        <v>4.1914999999999996</v>
      </c>
      <c r="G212" s="13">
        <v>0.59699999999999998</v>
      </c>
    </row>
    <row r="213" spans="1:9" x14ac:dyDescent="0.2">
      <c r="A213" s="34"/>
      <c r="B213" s="17">
        <v>306544</v>
      </c>
      <c r="C213">
        <v>50</v>
      </c>
      <c r="D213" s="16">
        <v>6.8390429104477624E-2</v>
      </c>
      <c r="E213" s="16">
        <v>6.4870000000000001</v>
      </c>
      <c r="F213" s="13">
        <v>7.0374999999999996</v>
      </c>
      <c r="G213" s="13">
        <v>0.92300000000000004</v>
      </c>
    </row>
    <row r="214" spans="1:9" x14ac:dyDescent="0.2">
      <c r="A214" s="34"/>
      <c r="B214" s="3">
        <v>306543</v>
      </c>
      <c r="C214">
        <v>75</v>
      </c>
      <c r="D214" s="16">
        <v>4.6793451492537302E-2</v>
      </c>
      <c r="E214" s="16">
        <v>7.7995000000000001</v>
      </c>
      <c r="F214" s="13">
        <v>8.5824999999999996</v>
      </c>
      <c r="G214" s="13">
        <v>0.99250000000000005</v>
      </c>
    </row>
    <row r="215" spans="1:9" x14ac:dyDescent="0.2">
      <c r="A215" s="34"/>
      <c r="B215" s="17">
        <v>306542</v>
      </c>
      <c r="C215">
        <v>100</v>
      </c>
      <c r="D215" s="16">
        <v>1.9797229477611943E-2</v>
      </c>
      <c r="E215" s="16">
        <v>9.3565000000000005</v>
      </c>
      <c r="F215" s="13">
        <v>11.131499999999999</v>
      </c>
      <c r="G215" s="13">
        <v>1.1040000000000001</v>
      </c>
    </row>
    <row r="216" spans="1:9" x14ac:dyDescent="0.2">
      <c r="A216" s="34"/>
      <c r="B216" s="3">
        <v>306541</v>
      </c>
      <c r="C216" s="29">
        <v>140</v>
      </c>
      <c r="D216" s="16">
        <v>8.9987406716417924E-3</v>
      </c>
      <c r="E216" s="16">
        <v>12.902999999999999</v>
      </c>
      <c r="F216" s="13">
        <v>15.1365</v>
      </c>
      <c r="G216" s="13">
        <v>1.2849999999999999</v>
      </c>
    </row>
    <row r="217" spans="1:9" x14ac:dyDescent="0.2">
      <c r="A217" s="34">
        <v>39427</v>
      </c>
      <c r="B217" s="3">
        <v>306560</v>
      </c>
      <c r="C217">
        <v>1</v>
      </c>
      <c r="D217" s="16">
        <v>0.23288761904761907</v>
      </c>
      <c r="E217" s="16">
        <v>3.0780000000000003</v>
      </c>
      <c r="F217" s="13">
        <v>4.2729999999999997</v>
      </c>
      <c r="G217" s="13">
        <v>0.62</v>
      </c>
      <c r="H217" s="41">
        <v>0</v>
      </c>
      <c r="I217" s="41">
        <v>0</v>
      </c>
    </row>
    <row r="218" spans="1:9" x14ac:dyDescent="0.2">
      <c r="A218" s="34"/>
      <c r="B218" s="3">
        <v>306559</v>
      </c>
      <c r="C218">
        <v>5</v>
      </c>
      <c r="D218" s="16">
        <v>0.27946514285714286</v>
      </c>
      <c r="E218" s="16">
        <v>3.0575000000000001</v>
      </c>
      <c r="F218" s="13">
        <v>4.3155000000000001</v>
      </c>
      <c r="G218" s="13">
        <v>0.61949999999999994</v>
      </c>
    </row>
    <row r="219" spans="1:9" x14ac:dyDescent="0.2">
      <c r="A219" s="34"/>
      <c r="B219" s="3">
        <v>306558</v>
      </c>
      <c r="C219">
        <v>10</v>
      </c>
      <c r="D219" s="16">
        <v>0.28722806349206353</v>
      </c>
      <c r="E219" s="16">
        <v>3.1044999999999998</v>
      </c>
      <c r="F219" s="13">
        <v>4.2759999999999998</v>
      </c>
      <c r="G219" s="13">
        <v>0.61850000000000005</v>
      </c>
    </row>
    <row r="220" spans="1:9" x14ac:dyDescent="0.2">
      <c r="A220" s="34"/>
      <c r="B220" s="3">
        <v>306557</v>
      </c>
      <c r="C220">
        <v>20</v>
      </c>
      <c r="D220" s="16">
        <v>0.33380558730158738</v>
      </c>
      <c r="E220" s="16">
        <v>3.048</v>
      </c>
      <c r="F220" s="13">
        <v>4.2465000000000002</v>
      </c>
      <c r="G220" s="13">
        <v>0.625</v>
      </c>
    </row>
    <row r="221" spans="1:9" x14ac:dyDescent="0.2">
      <c r="A221" s="34"/>
      <c r="B221" s="3">
        <v>306556</v>
      </c>
      <c r="C221">
        <v>30</v>
      </c>
      <c r="D221" s="16">
        <v>0.27946514285714286</v>
      </c>
      <c r="E221" s="16">
        <v>3.0564999999999998</v>
      </c>
      <c r="F221" s="13">
        <v>4.2815000000000003</v>
      </c>
      <c r="G221" s="13">
        <v>0.62250000000000005</v>
      </c>
    </row>
    <row r="222" spans="1:9" x14ac:dyDescent="0.2">
      <c r="A222" s="34"/>
      <c r="B222" s="3">
        <v>306555</v>
      </c>
      <c r="C222">
        <v>40</v>
      </c>
      <c r="D222" s="16">
        <v>0.28722806349206348</v>
      </c>
      <c r="E222" s="16">
        <v>3.0694999999999997</v>
      </c>
      <c r="F222" s="13">
        <v>4.3089999999999993</v>
      </c>
      <c r="G222" s="13">
        <v>0.63100000000000001</v>
      </c>
    </row>
    <row r="223" spans="1:9" x14ac:dyDescent="0.2">
      <c r="A223" s="34"/>
      <c r="B223" s="3">
        <v>306554</v>
      </c>
      <c r="C223">
        <v>50</v>
      </c>
      <c r="D223" s="16">
        <v>0.26393930158730161</v>
      </c>
      <c r="E223" s="16">
        <v>3.0775000000000001</v>
      </c>
      <c r="F223" s="13">
        <v>4.359</v>
      </c>
      <c r="G223" s="13">
        <v>0.61099999999999999</v>
      </c>
    </row>
    <row r="224" spans="1:9" x14ac:dyDescent="0.2">
      <c r="A224" s="34"/>
      <c r="B224" s="3">
        <v>306553</v>
      </c>
      <c r="C224">
        <v>75</v>
      </c>
      <c r="D224" s="16">
        <v>5.199147936507937E-2</v>
      </c>
      <c r="E224" s="16">
        <v>7.07</v>
      </c>
      <c r="F224" s="13">
        <v>7.8145000000000007</v>
      </c>
      <c r="G224" s="13">
        <v>0.97750000000000004</v>
      </c>
    </row>
    <row r="225" spans="1:7" x14ac:dyDescent="0.2">
      <c r="A225" s="34"/>
      <c r="B225" s="3">
        <v>306552</v>
      </c>
      <c r="C225">
        <v>100</v>
      </c>
      <c r="D225" s="16">
        <v>4.2414101587301585E-2</v>
      </c>
      <c r="E225" s="16">
        <v>8.6850000000000005</v>
      </c>
      <c r="F225" s="13">
        <v>10.1005</v>
      </c>
      <c r="G225" s="13">
        <v>1.0139999999999998</v>
      </c>
    </row>
    <row r="226" spans="1:7" x14ac:dyDescent="0.2">
      <c r="A226" s="34"/>
      <c r="B226" s="3">
        <v>306551</v>
      </c>
      <c r="C226" s="29">
        <v>140</v>
      </c>
      <c r="D226" s="16">
        <v>5.7464266666666673E-2</v>
      </c>
      <c r="E226" s="16">
        <v>9.3635000000000002</v>
      </c>
      <c r="F226" s="13">
        <v>11.939500000000001</v>
      </c>
      <c r="G226" s="13">
        <v>1.0489999999999999</v>
      </c>
    </row>
  </sheetData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"/>
  <sheetViews>
    <sheetView zoomScale="75" workbookViewId="0">
      <selection activeCell="H1" sqref="H1:BK23"/>
    </sheetView>
  </sheetViews>
  <sheetFormatPr defaultRowHeight="12.75" x14ac:dyDescent="0.2"/>
  <cols>
    <col min="1" max="1" width="11.42578125" customWidth="1"/>
    <col min="14" max="14" width="11.28515625" customWidth="1"/>
  </cols>
  <sheetData>
    <row r="1" spans="1:12" x14ac:dyDescent="0.2">
      <c r="A1" s="9"/>
    </row>
    <row r="4" spans="1:12" x14ac:dyDescent="0.2">
      <c r="C4" t="s">
        <v>18</v>
      </c>
      <c r="E4" t="s">
        <v>19</v>
      </c>
    </row>
    <row r="5" spans="1:12" x14ac:dyDescent="0.2">
      <c r="A5" s="6" t="s">
        <v>9</v>
      </c>
      <c r="B5" s="1" t="s">
        <v>10</v>
      </c>
      <c r="C5" s="1" t="s">
        <v>3</v>
      </c>
      <c r="D5" s="3" t="s">
        <v>10</v>
      </c>
      <c r="E5" t="s">
        <v>3</v>
      </c>
      <c r="F5" s="16" t="s">
        <v>10</v>
      </c>
      <c r="G5" t="s">
        <v>43</v>
      </c>
    </row>
    <row r="6" spans="1:12" x14ac:dyDescent="0.2">
      <c r="A6" s="5">
        <v>0.35637015503875979</v>
      </c>
      <c r="B6" s="5">
        <v>0.2252921511627905</v>
      </c>
      <c r="C6" s="5">
        <v>34.681073643410848</v>
      </c>
      <c r="D6" s="3">
        <v>24.808896802325577</v>
      </c>
      <c r="E6">
        <v>16.742074612403101</v>
      </c>
      <c r="F6" s="16">
        <v>9.5842696220930197</v>
      </c>
      <c r="G6">
        <v>50</v>
      </c>
    </row>
    <row r="7" spans="1:12" x14ac:dyDescent="0.2">
      <c r="A7" s="5">
        <v>0.36125193798449617</v>
      </c>
      <c r="B7" s="5">
        <v>0.17718313953488363</v>
      </c>
      <c r="C7" s="5">
        <v>27.286281976744185</v>
      </c>
      <c r="D7" s="3">
        <v>16.494115552325578</v>
      </c>
      <c r="E7">
        <v>16.70302034883721</v>
      </c>
      <c r="F7" s="16">
        <v>8.4892042151162759</v>
      </c>
      <c r="G7">
        <v>63</v>
      </c>
    </row>
    <row r="8" spans="1:12" x14ac:dyDescent="0.2">
      <c r="A8" s="5">
        <v>0.5125872093023256</v>
      </c>
      <c r="B8" s="5">
        <v>0.36880377906976713</v>
      </c>
      <c r="C8" s="5">
        <v>35.036556201550383</v>
      </c>
      <c r="D8" s="3">
        <v>48.330154796511614</v>
      </c>
      <c r="E8">
        <v>22.734463178294572</v>
      </c>
      <c r="F8" s="16">
        <v>18.992051598837204</v>
      </c>
      <c r="G8">
        <v>75</v>
      </c>
    </row>
    <row r="9" spans="1:12" x14ac:dyDescent="0.2">
      <c r="A9" s="5">
        <v>7.0928791353383467</v>
      </c>
      <c r="B9" s="5">
        <v>1.4395969454887227</v>
      </c>
      <c r="C9" s="5">
        <v>659.52150046992494</v>
      </c>
      <c r="D9" s="3">
        <v>105.49617081766922</v>
      </c>
      <c r="E9">
        <v>419.34251644736844</v>
      </c>
      <c r="F9" s="16">
        <v>59.97497861842109</v>
      </c>
      <c r="G9">
        <v>91</v>
      </c>
      <c r="J9" s="38"/>
      <c r="K9" s="38"/>
      <c r="L9" s="38"/>
    </row>
    <row r="10" spans="1:12" x14ac:dyDescent="0.2">
      <c r="A10" s="5">
        <v>0.7817763157894736</v>
      </c>
      <c r="B10" s="5">
        <v>0.32084703947368431</v>
      </c>
      <c r="C10" s="5">
        <v>250.9874248120301</v>
      </c>
      <c r="D10" s="3">
        <v>163.02040354793237</v>
      </c>
      <c r="E10">
        <v>98.02916588345866</v>
      </c>
      <c r="F10" s="16">
        <v>50.567111137218056</v>
      </c>
      <c r="G10">
        <v>100</v>
      </c>
      <c r="J10" s="38"/>
      <c r="K10" s="38"/>
      <c r="L10" s="38"/>
    </row>
    <row r="11" spans="1:12" x14ac:dyDescent="0.2">
      <c r="A11" s="5">
        <v>0.14540601503759398</v>
      </c>
      <c r="B11" s="5">
        <v>6.4336466165413567E-2</v>
      </c>
      <c r="C11" s="5">
        <v>10.135499999999999</v>
      </c>
      <c r="D11" s="3">
        <v>22.856625000000001</v>
      </c>
      <c r="E11">
        <v>5.2127180451127817</v>
      </c>
      <c r="F11" s="16">
        <v>4.0866343984962423</v>
      </c>
      <c r="G11">
        <v>117</v>
      </c>
      <c r="J11" s="38"/>
      <c r="K11" s="38"/>
      <c r="L11" s="38"/>
    </row>
    <row r="12" spans="1:12" x14ac:dyDescent="0.2">
      <c r="A12" s="5">
        <v>0.22743255118110234</v>
      </c>
      <c r="B12" s="5">
        <v>4.1348501318897626E-2</v>
      </c>
      <c r="C12" s="5">
        <v>37.405499700787402</v>
      </c>
      <c r="D12" s="3">
        <v>27.348255844212606</v>
      </c>
      <c r="E12">
        <v>13.588257535433069</v>
      </c>
      <c r="F12" s="16">
        <v>5.4326025095669292</v>
      </c>
      <c r="G12">
        <v>151</v>
      </c>
      <c r="J12" s="38"/>
      <c r="K12" s="38"/>
      <c r="L12" s="38"/>
    </row>
    <row r="13" spans="1:12" x14ac:dyDescent="0.2">
      <c r="A13" s="5">
        <v>0.36210074803149606</v>
      </c>
      <c r="B13" s="5">
        <v>0.15710500196850397</v>
      </c>
      <c r="C13" s="5">
        <v>26.91994899114173</v>
      </c>
      <c r="D13" s="3">
        <v>21.563667246358271</v>
      </c>
      <c r="E13">
        <v>17.72788338090551</v>
      </c>
      <c r="F13" s="16">
        <v>9.654414406594487</v>
      </c>
      <c r="G13">
        <v>157</v>
      </c>
      <c r="J13" s="38"/>
      <c r="K13" s="38"/>
      <c r="L13" s="38"/>
    </row>
    <row r="14" spans="1:12" x14ac:dyDescent="0.2">
      <c r="A14" s="5">
        <v>0.54345290322580653</v>
      </c>
      <c r="B14" s="5">
        <v>0.29157429677419344</v>
      </c>
      <c r="C14" s="5">
        <v>29.532043709677421</v>
      </c>
      <c r="D14" s="3">
        <v>31.544926090322583</v>
      </c>
      <c r="E14">
        <v>18.879081290322581</v>
      </c>
      <c r="F14" s="16">
        <v>11.903390709677421</v>
      </c>
      <c r="G14">
        <v>168</v>
      </c>
      <c r="J14" s="38"/>
      <c r="K14" s="38"/>
      <c r="L14" s="38"/>
    </row>
    <row r="15" spans="1:12" x14ac:dyDescent="0.2">
      <c r="A15" s="5">
        <v>0.37805419354838699</v>
      </c>
      <c r="B15" s="5">
        <v>0.14200660645161295</v>
      </c>
      <c r="C15" s="5">
        <v>35.900417903225801</v>
      </c>
      <c r="D15" s="3">
        <v>31.128278096774199</v>
      </c>
      <c r="E15">
        <v>27.462092903225805</v>
      </c>
      <c r="F15" s="16">
        <v>16.761387096774193</v>
      </c>
      <c r="G15">
        <v>182</v>
      </c>
      <c r="J15" s="38"/>
      <c r="K15" s="38"/>
      <c r="L15" s="38"/>
    </row>
    <row r="16" spans="1:12" x14ac:dyDescent="0.2">
      <c r="A16" s="5">
        <v>0.21613832258064516</v>
      </c>
      <c r="B16" s="5">
        <v>2.2559437419354855E-2</v>
      </c>
      <c r="C16" s="5">
        <v>30.899965419354839</v>
      </c>
      <c r="D16" s="3">
        <v>19.91669530064517</v>
      </c>
      <c r="E16">
        <v>18.157604612903224</v>
      </c>
      <c r="F16" s="16">
        <v>7.2536747070967795</v>
      </c>
      <c r="G16">
        <v>194</v>
      </c>
      <c r="J16" s="38"/>
      <c r="K16" s="38"/>
      <c r="L16" s="38"/>
    </row>
    <row r="17" spans="1:12" x14ac:dyDescent="0.2">
      <c r="A17" s="5">
        <v>0.30126193548387092</v>
      </c>
      <c r="B17" s="5">
        <v>0.10160206451612921</v>
      </c>
      <c r="C17" s="5">
        <v>33.898701290322585</v>
      </c>
      <c r="D17" s="3">
        <v>18.095870709677424</v>
      </c>
      <c r="E17">
        <v>28.563820645161289</v>
      </c>
      <c r="F17" s="16">
        <v>11.685115354838711</v>
      </c>
      <c r="G17">
        <v>208</v>
      </c>
      <c r="J17" s="38"/>
      <c r="K17" s="38"/>
      <c r="L17" s="38"/>
    </row>
    <row r="18" spans="1:12" x14ac:dyDescent="0.2">
      <c r="A18" s="5">
        <v>0.43121806451612898</v>
      </c>
      <c r="B18" s="5">
        <v>0.33056113548387117</v>
      </c>
      <c r="C18" s="5">
        <v>33.886699677419358</v>
      </c>
      <c r="D18" s="3">
        <v>28.485849722580657</v>
      </c>
      <c r="E18">
        <v>27.689516129032256</v>
      </c>
      <c r="F18" s="16">
        <v>20.097479070967751</v>
      </c>
      <c r="G18">
        <v>229</v>
      </c>
      <c r="J18" s="38"/>
      <c r="K18" s="38"/>
      <c r="L18" s="38"/>
    </row>
    <row r="19" spans="1:12" x14ac:dyDescent="0.2">
      <c r="A19" s="5">
        <v>0.33670451612903229</v>
      </c>
      <c r="B19" s="5">
        <v>0.16138188387096769</v>
      </c>
      <c r="C19" s="5">
        <v>21.815497741935481</v>
      </c>
      <c r="D19" s="3">
        <v>17.366610258064515</v>
      </c>
      <c r="E19">
        <v>17.771347096774193</v>
      </c>
      <c r="F19" s="16">
        <v>10.585608103225807</v>
      </c>
      <c r="G19">
        <v>278</v>
      </c>
      <c r="J19" s="38"/>
      <c r="K19" s="38"/>
      <c r="L19" s="38"/>
    </row>
    <row r="20" spans="1:12" x14ac:dyDescent="0.2">
      <c r="A20" s="5">
        <v>0.82699354838709682</v>
      </c>
      <c r="B20" s="5">
        <v>0.29370085161290321</v>
      </c>
      <c r="C20" s="5">
        <v>34.945851612903233</v>
      </c>
      <c r="D20">
        <v>17.994532387096775</v>
      </c>
      <c r="E20">
        <v>30.838387096774195</v>
      </c>
      <c r="F20">
        <v>12.066572903225806</v>
      </c>
      <c r="G20">
        <v>290</v>
      </c>
      <c r="J20" s="38"/>
      <c r="K20" s="38"/>
      <c r="L20" s="38"/>
    </row>
    <row r="21" spans="1:12" x14ac:dyDescent="0.2">
      <c r="A21" s="5">
        <v>1.4121754838709677</v>
      </c>
      <c r="B21" s="5">
        <v>0.33892211612903245</v>
      </c>
      <c r="C21" s="5">
        <v>48.457215483870968</v>
      </c>
      <c r="D21">
        <v>24.621919316129041</v>
      </c>
      <c r="E21">
        <v>44.594615483870967</v>
      </c>
      <c r="F21">
        <v>14.981617316129039</v>
      </c>
      <c r="G21">
        <v>301</v>
      </c>
      <c r="J21" s="38"/>
      <c r="K21" s="38"/>
      <c r="L21" s="38"/>
    </row>
    <row r="22" spans="1:12" x14ac:dyDescent="0.2">
      <c r="A22" s="6"/>
      <c r="B22" s="1"/>
      <c r="C22" s="1"/>
      <c r="D22" s="3"/>
      <c r="F22" s="16"/>
    </row>
    <row r="23" spans="1:12" x14ac:dyDescent="0.2">
      <c r="A23" s="6"/>
      <c r="B23" s="1"/>
      <c r="C23" s="1"/>
      <c r="D23" s="3"/>
      <c r="F23" s="16"/>
    </row>
    <row r="24" spans="1:12" x14ac:dyDescent="0.2">
      <c r="A24" s="6"/>
      <c r="B24" s="1"/>
      <c r="C24" s="1"/>
      <c r="D24" s="3"/>
      <c r="F24" s="16"/>
    </row>
    <row r="25" spans="1:12" x14ac:dyDescent="0.2">
      <c r="A25" s="6"/>
      <c r="B25" s="1"/>
      <c r="C25" s="1"/>
      <c r="D25" s="3"/>
      <c r="F25" s="16"/>
    </row>
    <row r="26" spans="1:12" x14ac:dyDescent="0.2">
      <c r="A26" s="6"/>
      <c r="B26" s="1"/>
      <c r="C26" s="1"/>
      <c r="D26" s="3"/>
      <c r="F26" s="16"/>
    </row>
    <row r="27" spans="1:12" x14ac:dyDescent="0.2">
      <c r="A27" s="6"/>
      <c r="B27" s="1"/>
      <c r="C27" s="1"/>
      <c r="D27" s="3"/>
      <c r="F27" s="16"/>
    </row>
    <row r="28" spans="1:12" x14ac:dyDescent="0.2">
      <c r="A28" s="6"/>
      <c r="B28" s="1"/>
      <c r="C28" s="1"/>
      <c r="D28" s="3"/>
      <c r="F28" s="16"/>
    </row>
    <row r="29" spans="1:12" x14ac:dyDescent="0.2">
      <c r="A29" s="6"/>
      <c r="B29" s="1"/>
      <c r="C29" s="1"/>
      <c r="D29" s="3"/>
      <c r="F29" s="16"/>
    </row>
    <row r="30" spans="1:12" x14ac:dyDescent="0.2">
      <c r="A30" s="6"/>
      <c r="B30" s="1"/>
      <c r="C30" s="1"/>
      <c r="D30" s="3"/>
      <c r="F30" s="16"/>
    </row>
    <row r="31" spans="1:12" x14ac:dyDescent="0.2">
      <c r="A31" s="6"/>
      <c r="B31" s="1"/>
      <c r="C31" s="1"/>
      <c r="D31" s="3"/>
      <c r="F31" s="16"/>
    </row>
    <row r="32" spans="1:12" x14ac:dyDescent="0.2">
      <c r="A32" s="6"/>
      <c r="B32" s="1"/>
      <c r="C32" s="1"/>
      <c r="D32" s="3"/>
      <c r="F32" s="16"/>
    </row>
    <row r="33" spans="1:12" x14ac:dyDescent="0.2">
      <c r="A33" s="6"/>
      <c r="B33" s="1"/>
      <c r="C33" s="1"/>
      <c r="D33" s="3"/>
      <c r="F33" s="16"/>
    </row>
    <row r="34" spans="1:12" x14ac:dyDescent="0.2">
      <c r="A34" s="6"/>
      <c r="B34" s="1"/>
      <c r="C34" s="1"/>
      <c r="D34" s="3"/>
      <c r="F34" s="16"/>
    </row>
    <row r="35" spans="1:12" x14ac:dyDescent="0.2">
      <c r="A35" s="6"/>
      <c r="B35" s="1"/>
      <c r="C35" s="1"/>
      <c r="D35" s="3"/>
      <c r="F35" s="16"/>
    </row>
    <row r="36" spans="1:12" x14ac:dyDescent="0.2">
      <c r="A36" s="6"/>
      <c r="B36" s="1"/>
      <c r="C36" s="1"/>
      <c r="D36" s="3"/>
      <c r="F36" s="16"/>
    </row>
    <row r="37" spans="1:12" x14ac:dyDescent="0.2">
      <c r="A37" s="6"/>
      <c r="B37" s="1"/>
      <c r="C37" s="1"/>
      <c r="D37" s="3"/>
      <c r="F37" s="16"/>
    </row>
    <row r="38" spans="1:12" x14ac:dyDescent="0.2">
      <c r="A38" s="6"/>
      <c r="B38" s="1"/>
      <c r="C38" s="1"/>
      <c r="D38" s="3"/>
      <c r="F38" s="16"/>
    </row>
    <row r="39" spans="1:12" x14ac:dyDescent="0.2">
      <c r="A39" s="6"/>
      <c r="B39" s="1"/>
      <c r="C39" s="1"/>
      <c r="D39" s="3"/>
      <c r="F39" s="16"/>
    </row>
    <row r="40" spans="1:12" x14ac:dyDescent="0.2">
      <c r="A40" s="6"/>
      <c r="B40" s="1"/>
      <c r="C40" s="1"/>
      <c r="D40" s="3"/>
      <c r="F40" s="16"/>
    </row>
    <row r="41" spans="1:12" x14ac:dyDescent="0.2">
      <c r="A41" s="6"/>
      <c r="B41" s="1"/>
      <c r="C41" s="1"/>
      <c r="D41" s="3"/>
      <c r="F41" s="16"/>
    </row>
    <row r="42" spans="1:12" x14ac:dyDescent="0.2">
      <c r="A42" s="6"/>
      <c r="B42" s="1"/>
      <c r="C42" s="1"/>
      <c r="D42" s="3"/>
      <c r="F42" s="16"/>
    </row>
    <row r="43" spans="1:12" x14ac:dyDescent="0.2">
      <c r="A43" s="6"/>
      <c r="B43" s="1"/>
      <c r="C43" s="1"/>
      <c r="D43" s="3"/>
      <c r="F43" s="16"/>
      <c r="J43" s="38"/>
      <c r="K43" s="38"/>
      <c r="L43" s="38"/>
    </row>
    <row r="44" spans="1:12" x14ac:dyDescent="0.2">
      <c r="A44" s="6"/>
      <c r="B44" s="1"/>
      <c r="C44" s="1"/>
      <c r="D44" s="3"/>
      <c r="F44" s="16"/>
      <c r="J44" s="38"/>
      <c r="K44" s="38"/>
      <c r="L44" s="38"/>
    </row>
    <row r="45" spans="1:12" x14ac:dyDescent="0.2">
      <c r="A45" s="6"/>
      <c r="B45" s="1"/>
      <c r="C45" s="1"/>
      <c r="D45" s="3"/>
      <c r="F45" s="16"/>
      <c r="J45" s="38"/>
      <c r="K45" s="38"/>
      <c r="L45" s="38"/>
    </row>
    <row r="46" spans="1:12" x14ac:dyDescent="0.2">
      <c r="A46" s="6"/>
      <c r="B46" s="1"/>
      <c r="C46" s="1"/>
      <c r="D46" s="3"/>
      <c r="F46" s="16"/>
      <c r="J46" s="38"/>
      <c r="K46" s="38"/>
      <c r="L46" s="38"/>
    </row>
    <row r="47" spans="1:12" x14ac:dyDescent="0.2">
      <c r="A47" s="6"/>
      <c r="B47" s="1"/>
      <c r="C47" s="1"/>
      <c r="D47" s="3"/>
      <c r="F47" s="16"/>
      <c r="J47" s="38"/>
      <c r="K47" s="38"/>
      <c r="L47" s="38"/>
    </row>
    <row r="48" spans="1:12" x14ac:dyDescent="0.2">
      <c r="A48" s="6"/>
      <c r="B48" s="1"/>
      <c r="C48" s="1"/>
      <c r="D48" s="3"/>
      <c r="F48" s="16"/>
      <c r="J48" s="38"/>
      <c r="K48" s="38"/>
      <c r="L48" s="38"/>
    </row>
    <row r="49" spans="1:12" x14ac:dyDescent="0.2">
      <c r="A49" s="6"/>
      <c r="B49" s="1"/>
      <c r="C49" s="1"/>
      <c r="D49" s="3"/>
      <c r="F49" s="16"/>
      <c r="J49" s="38"/>
      <c r="K49" s="38"/>
      <c r="L49" s="38"/>
    </row>
    <row r="50" spans="1:12" x14ac:dyDescent="0.2">
      <c r="A50" s="6"/>
      <c r="B50" s="1"/>
      <c r="C50" s="1"/>
      <c r="D50" s="3"/>
      <c r="F50" s="16"/>
      <c r="J50" s="38"/>
      <c r="K50" s="38"/>
      <c r="L50" s="38"/>
    </row>
    <row r="51" spans="1:12" x14ac:dyDescent="0.2">
      <c r="A51" s="6"/>
      <c r="B51" s="1"/>
      <c r="C51" s="1"/>
      <c r="D51" s="3"/>
      <c r="F51" s="16"/>
      <c r="J51" s="38"/>
      <c r="K51" s="38"/>
      <c r="L51" s="38"/>
    </row>
    <row r="52" spans="1:12" x14ac:dyDescent="0.2">
      <c r="A52" s="6"/>
      <c r="B52" s="1"/>
      <c r="C52" s="1"/>
      <c r="D52" s="3"/>
      <c r="F52" s="16"/>
      <c r="J52" s="38"/>
      <c r="K52" s="38"/>
      <c r="L52" s="38"/>
    </row>
    <row r="53" spans="1:12" x14ac:dyDescent="0.2">
      <c r="A53" s="6"/>
      <c r="B53" s="1"/>
      <c r="C53" s="1"/>
      <c r="D53" s="3"/>
      <c r="F53" s="16"/>
      <c r="J53" s="38"/>
      <c r="K53" s="38"/>
      <c r="L53" s="38"/>
    </row>
    <row r="54" spans="1:12" x14ac:dyDescent="0.2">
      <c r="A54" s="6"/>
      <c r="B54" s="1"/>
      <c r="C54" s="1"/>
      <c r="D54" s="3"/>
      <c r="F54" s="16"/>
      <c r="J54" s="38"/>
      <c r="K54" s="38"/>
      <c r="L54" s="38"/>
    </row>
    <row r="55" spans="1:12" x14ac:dyDescent="0.2">
      <c r="A55" s="6"/>
      <c r="B55" s="1"/>
      <c r="C55" s="1"/>
      <c r="D55" s="3"/>
      <c r="F55" s="16"/>
      <c r="J55" s="38"/>
      <c r="K55" s="38"/>
      <c r="L55" s="38"/>
    </row>
    <row r="56" spans="1:12" x14ac:dyDescent="0.2">
      <c r="A56" s="6"/>
      <c r="B56" s="1"/>
      <c r="C56" s="1"/>
      <c r="D56" s="3"/>
      <c r="F56" s="16"/>
      <c r="J56" s="38"/>
      <c r="K56" s="38"/>
      <c r="L56" s="38"/>
    </row>
    <row r="57" spans="1:12" x14ac:dyDescent="0.2">
      <c r="A57" s="6"/>
      <c r="B57" s="1"/>
      <c r="C57" s="1"/>
      <c r="D57" s="3"/>
      <c r="F57" s="16"/>
      <c r="J57" s="38"/>
      <c r="K57" s="38"/>
      <c r="L57" s="38"/>
    </row>
    <row r="58" spans="1:12" x14ac:dyDescent="0.2">
      <c r="A58" s="6"/>
      <c r="B58" s="1"/>
      <c r="C58" s="1"/>
      <c r="D58" s="3"/>
      <c r="F58" s="16"/>
      <c r="J58" s="38"/>
      <c r="K58" s="38"/>
      <c r="L58" s="38"/>
    </row>
    <row r="59" spans="1:12" x14ac:dyDescent="0.2">
      <c r="A59" s="6"/>
      <c r="B59" s="1"/>
      <c r="C59" s="1"/>
      <c r="D59" s="3"/>
      <c r="F59" s="16"/>
      <c r="J59" s="38"/>
      <c r="K59" s="38"/>
      <c r="L59" s="38"/>
    </row>
    <row r="60" spans="1:12" x14ac:dyDescent="0.2">
      <c r="A60" s="6"/>
      <c r="B60" s="1"/>
      <c r="C60" s="1"/>
      <c r="D60" s="3"/>
      <c r="F60" s="16"/>
      <c r="J60" s="38"/>
      <c r="K60" s="38"/>
      <c r="L60" s="38"/>
    </row>
    <row r="61" spans="1:12" x14ac:dyDescent="0.2">
      <c r="A61" s="6"/>
      <c r="B61" s="1"/>
      <c r="C61" s="1"/>
      <c r="D61" s="3"/>
      <c r="F61" s="16"/>
      <c r="J61" s="38"/>
      <c r="K61" s="38"/>
      <c r="L61" s="38"/>
    </row>
    <row r="62" spans="1:12" x14ac:dyDescent="0.2">
      <c r="A62" s="6"/>
      <c r="B62" s="1"/>
      <c r="C62" s="1"/>
      <c r="D62" s="3"/>
      <c r="F62" s="16"/>
      <c r="J62" s="38"/>
      <c r="K62" s="38"/>
      <c r="L62" s="38"/>
    </row>
    <row r="63" spans="1:12" x14ac:dyDescent="0.2">
      <c r="A63" s="6"/>
      <c r="B63" s="1"/>
      <c r="C63" s="1"/>
      <c r="D63" s="3"/>
      <c r="F63" s="16"/>
      <c r="J63" s="38"/>
      <c r="K63" s="38"/>
      <c r="L63" s="38"/>
    </row>
    <row r="64" spans="1:12" x14ac:dyDescent="0.2">
      <c r="A64" s="6"/>
      <c r="B64" s="1"/>
      <c r="C64" s="1"/>
      <c r="D64" s="3"/>
      <c r="F64" s="16"/>
      <c r="J64" s="38"/>
      <c r="K64" s="38"/>
      <c r="L64" s="38"/>
    </row>
    <row r="65" spans="1:12" x14ac:dyDescent="0.2">
      <c r="A65" s="6"/>
      <c r="B65" s="1"/>
      <c r="C65" s="1"/>
      <c r="D65" s="3"/>
      <c r="F65" s="16"/>
      <c r="J65" s="38"/>
      <c r="K65" s="38"/>
      <c r="L65" s="38"/>
    </row>
    <row r="66" spans="1:12" x14ac:dyDescent="0.2">
      <c r="A66" s="6"/>
      <c r="B66" s="1"/>
      <c r="C66" s="1"/>
      <c r="D66" s="3"/>
      <c r="F66" s="16"/>
      <c r="J66" s="38"/>
      <c r="K66" s="38"/>
      <c r="L66" s="38"/>
    </row>
    <row r="67" spans="1:12" x14ac:dyDescent="0.2">
      <c r="A67" s="6"/>
      <c r="B67" s="1"/>
      <c r="C67" s="1"/>
      <c r="D67" s="3"/>
      <c r="F67" s="16"/>
      <c r="J67" s="38"/>
      <c r="K67" s="38"/>
      <c r="L67" s="38"/>
    </row>
    <row r="68" spans="1:12" x14ac:dyDescent="0.2">
      <c r="A68" s="6"/>
      <c r="B68" s="1"/>
      <c r="C68" s="1"/>
      <c r="D68" s="3"/>
      <c r="F68" s="16"/>
      <c r="J68" s="38"/>
      <c r="K68" s="38"/>
      <c r="L68" s="38"/>
    </row>
    <row r="69" spans="1:12" x14ac:dyDescent="0.2">
      <c r="A69" s="6"/>
      <c r="B69" s="1"/>
      <c r="C69" s="1"/>
      <c r="D69" s="3"/>
      <c r="F69" s="16"/>
      <c r="J69" s="38"/>
      <c r="K69" s="38"/>
      <c r="L69" s="38"/>
    </row>
    <row r="70" spans="1:12" x14ac:dyDescent="0.2">
      <c r="A70" s="6"/>
      <c r="B70" s="1"/>
      <c r="C70" s="1"/>
      <c r="D70" s="3"/>
      <c r="F70" s="16"/>
      <c r="J70" s="38"/>
      <c r="K70" s="38"/>
      <c r="L70" s="38"/>
    </row>
    <row r="71" spans="1:12" x14ac:dyDescent="0.2">
      <c r="A71" s="6"/>
      <c r="B71" s="1"/>
      <c r="C71" s="1"/>
      <c r="D71" s="3"/>
      <c r="F71" s="16"/>
      <c r="J71" s="38"/>
      <c r="K71" s="38"/>
      <c r="L71" s="38"/>
    </row>
    <row r="72" spans="1:12" x14ac:dyDescent="0.2">
      <c r="A72" s="6"/>
      <c r="B72" s="1"/>
      <c r="C72" s="1"/>
      <c r="D72" s="3"/>
      <c r="F72" s="16"/>
      <c r="J72" s="38"/>
      <c r="K72" s="38"/>
      <c r="L72" s="38"/>
    </row>
    <row r="73" spans="1:12" x14ac:dyDescent="0.2">
      <c r="A73" s="6"/>
      <c r="B73" s="1"/>
      <c r="C73" s="1"/>
      <c r="D73" s="3"/>
      <c r="F73" s="16"/>
      <c r="J73" s="38"/>
      <c r="K73" s="38"/>
      <c r="L73" s="38"/>
    </row>
    <row r="74" spans="1:12" x14ac:dyDescent="0.2">
      <c r="A74" s="6"/>
      <c r="B74" s="1"/>
      <c r="C74" s="1"/>
      <c r="D74" s="3"/>
      <c r="F74" s="16"/>
      <c r="J74" s="38"/>
      <c r="K74" s="38"/>
      <c r="L74" s="38"/>
    </row>
    <row r="75" spans="1:12" x14ac:dyDescent="0.2">
      <c r="A75" s="6"/>
      <c r="B75" s="1"/>
      <c r="C75" s="1"/>
      <c r="D75" s="3"/>
      <c r="F75" s="16"/>
      <c r="J75" s="38"/>
      <c r="K75" s="38"/>
      <c r="L75" s="38"/>
    </row>
    <row r="76" spans="1:12" x14ac:dyDescent="0.2">
      <c r="A76" s="6"/>
      <c r="B76" s="1"/>
      <c r="C76" s="1"/>
      <c r="D76" s="3"/>
      <c r="F76" s="16"/>
      <c r="J76" s="38"/>
      <c r="K76" s="38"/>
      <c r="L76" s="38"/>
    </row>
    <row r="77" spans="1:12" x14ac:dyDescent="0.2">
      <c r="A77" s="6"/>
      <c r="B77" s="1"/>
      <c r="C77" s="1"/>
      <c r="D77" s="3"/>
      <c r="F77" s="16"/>
      <c r="J77" s="38"/>
      <c r="K77" s="38"/>
      <c r="L77" s="38"/>
    </row>
    <row r="78" spans="1:12" x14ac:dyDescent="0.2">
      <c r="A78" s="6"/>
      <c r="B78" s="1"/>
      <c r="C78" s="1"/>
      <c r="D78" s="3"/>
      <c r="F78" s="16"/>
      <c r="J78" s="38"/>
      <c r="K78" s="38"/>
      <c r="L78" s="38"/>
    </row>
    <row r="79" spans="1:12" x14ac:dyDescent="0.2">
      <c r="A79" s="6"/>
      <c r="B79" s="1"/>
      <c r="C79" s="1"/>
      <c r="D79" s="3"/>
      <c r="F79" s="16"/>
      <c r="J79" s="38"/>
      <c r="K79" s="38"/>
      <c r="L79" s="38"/>
    </row>
    <row r="80" spans="1:12" x14ac:dyDescent="0.2">
      <c r="A80" s="6"/>
      <c r="B80" s="1"/>
      <c r="C80" s="1"/>
      <c r="D80" s="3"/>
      <c r="F80" s="16"/>
      <c r="J80" s="38"/>
      <c r="K80" s="38"/>
      <c r="L80" s="38"/>
    </row>
    <row r="81" spans="1:12" x14ac:dyDescent="0.2">
      <c r="A81" s="6"/>
      <c r="B81" s="1"/>
      <c r="C81" s="1"/>
      <c r="D81" s="3"/>
      <c r="F81" s="16"/>
      <c r="J81" s="38"/>
      <c r="K81" s="38"/>
      <c r="L81" s="38"/>
    </row>
    <row r="82" spans="1:12" x14ac:dyDescent="0.2">
      <c r="A82" s="6"/>
      <c r="B82" s="1"/>
      <c r="C82" s="1"/>
      <c r="D82" s="3"/>
      <c r="F82" s="16"/>
      <c r="J82" s="38"/>
      <c r="K82" s="38"/>
      <c r="L82" s="38"/>
    </row>
    <row r="83" spans="1:12" x14ac:dyDescent="0.2">
      <c r="A83" s="6"/>
      <c r="B83" s="1"/>
      <c r="C83" s="1"/>
      <c r="D83" s="3"/>
      <c r="F83" s="16"/>
      <c r="J83" s="38"/>
      <c r="K83" s="38"/>
      <c r="L83" s="38"/>
    </row>
    <row r="84" spans="1:12" x14ac:dyDescent="0.2">
      <c r="A84" s="6"/>
      <c r="B84" s="1"/>
      <c r="C84" s="1"/>
      <c r="D84" s="3"/>
      <c r="F84" s="16"/>
      <c r="J84" s="38"/>
      <c r="K84" s="38"/>
      <c r="L84" s="38"/>
    </row>
    <row r="85" spans="1:12" x14ac:dyDescent="0.2">
      <c r="A85" s="6"/>
      <c r="B85" s="1"/>
      <c r="C85" s="1"/>
      <c r="D85" s="3"/>
      <c r="F85" s="16"/>
      <c r="J85" s="38"/>
      <c r="K85" s="38"/>
      <c r="L85" s="38"/>
    </row>
    <row r="86" spans="1:12" x14ac:dyDescent="0.2">
      <c r="A86" s="6"/>
      <c r="B86" s="1"/>
      <c r="C86" s="1"/>
      <c r="D86" s="3"/>
      <c r="F86" s="16"/>
      <c r="J86" s="38"/>
      <c r="K86" s="38"/>
      <c r="L86" s="38"/>
    </row>
    <row r="87" spans="1:12" x14ac:dyDescent="0.2">
      <c r="A87" s="6"/>
      <c r="B87" s="1"/>
      <c r="C87" s="1"/>
      <c r="D87" s="3"/>
      <c r="F87" s="16"/>
      <c r="J87" s="38"/>
      <c r="K87" s="38"/>
      <c r="L87" s="38"/>
    </row>
    <row r="88" spans="1:12" x14ac:dyDescent="0.2">
      <c r="A88" s="6"/>
      <c r="B88" s="1"/>
      <c r="C88" s="1"/>
      <c r="D88" s="3"/>
      <c r="F88" s="16"/>
      <c r="J88" s="38"/>
      <c r="K88" s="38"/>
      <c r="L88" s="38"/>
    </row>
    <row r="89" spans="1:12" x14ac:dyDescent="0.2">
      <c r="A89" s="6"/>
      <c r="B89" s="1"/>
      <c r="C89" s="1"/>
      <c r="D89" s="3"/>
      <c r="F89" s="16"/>
      <c r="J89" s="38"/>
      <c r="K89" s="38"/>
      <c r="L89" s="38"/>
    </row>
    <row r="90" spans="1:12" x14ac:dyDescent="0.2">
      <c r="A90" s="6"/>
      <c r="B90" s="1"/>
      <c r="C90" s="1"/>
      <c r="D90" s="3"/>
      <c r="F90" s="16"/>
      <c r="J90" s="38"/>
      <c r="K90" s="38"/>
      <c r="L90" s="38"/>
    </row>
    <row r="91" spans="1:12" x14ac:dyDescent="0.2">
      <c r="A91" s="6"/>
      <c r="B91" s="1"/>
      <c r="C91" s="1"/>
      <c r="D91" s="3"/>
      <c r="F91" s="16"/>
      <c r="J91" s="38"/>
      <c r="K91" s="38"/>
      <c r="L91" s="38"/>
    </row>
    <row r="92" spans="1:12" x14ac:dyDescent="0.2">
      <c r="A92" s="6"/>
      <c r="B92" s="1"/>
      <c r="C92" s="1"/>
      <c r="D92" s="3"/>
      <c r="F92" s="16"/>
      <c r="J92" s="38"/>
      <c r="K92" s="38"/>
      <c r="L92" s="38"/>
    </row>
    <row r="93" spans="1:12" x14ac:dyDescent="0.2">
      <c r="A93" s="6"/>
      <c r="B93" s="1"/>
      <c r="C93" s="1"/>
      <c r="D93" s="3"/>
      <c r="F93" s="16"/>
      <c r="J93" s="38"/>
      <c r="K93" s="38"/>
      <c r="L93" s="38"/>
    </row>
    <row r="94" spans="1:12" x14ac:dyDescent="0.2">
      <c r="A94" s="6"/>
      <c r="B94" s="1"/>
      <c r="C94" s="1"/>
      <c r="D94" s="3"/>
      <c r="F94" s="16"/>
      <c r="J94" s="38"/>
      <c r="K94" s="38"/>
      <c r="L94" s="38"/>
    </row>
    <row r="95" spans="1:12" x14ac:dyDescent="0.2">
      <c r="A95" s="6"/>
      <c r="B95" s="1"/>
      <c r="C95" s="1"/>
      <c r="D95" s="3"/>
      <c r="F95" s="16"/>
      <c r="J95" s="38"/>
      <c r="K95" s="38"/>
      <c r="L95" s="38"/>
    </row>
    <row r="96" spans="1:12" x14ac:dyDescent="0.2">
      <c r="A96" s="6"/>
      <c r="B96" s="1"/>
      <c r="C96" s="1"/>
      <c r="D96" s="3"/>
      <c r="F96" s="16"/>
      <c r="J96" s="38"/>
      <c r="K96" s="38"/>
      <c r="L96" s="38"/>
    </row>
    <row r="97" spans="1:12" x14ac:dyDescent="0.2">
      <c r="A97" s="6"/>
      <c r="B97" s="1"/>
      <c r="C97" s="1"/>
      <c r="D97" s="3"/>
      <c r="F97" s="16"/>
      <c r="J97" s="38"/>
      <c r="K97" s="38"/>
      <c r="L97" s="38"/>
    </row>
    <row r="98" spans="1:12" x14ac:dyDescent="0.2">
      <c r="A98" s="6"/>
      <c r="B98" s="1"/>
      <c r="C98" s="1"/>
      <c r="D98" s="3"/>
      <c r="F98" s="16"/>
      <c r="J98" s="38"/>
      <c r="K98" s="38"/>
      <c r="L98" s="38"/>
    </row>
    <row r="99" spans="1:12" x14ac:dyDescent="0.2">
      <c r="A99" s="6"/>
      <c r="B99" s="1"/>
      <c r="C99" s="1"/>
      <c r="D99" s="3"/>
      <c r="F99" s="16"/>
      <c r="J99" s="38"/>
      <c r="K99" s="38"/>
      <c r="L99" s="38"/>
    </row>
    <row r="100" spans="1:12" x14ac:dyDescent="0.2">
      <c r="A100" s="6"/>
      <c r="B100" s="1"/>
      <c r="C100" s="1"/>
      <c r="D100" s="3"/>
      <c r="F100" s="16"/>
      <c r="J100" s="38"/>
      <c r="K100" s="38"/>
      <c r="L100" s="38"/>
    </row>
    <row r="101" spans="1:12" x14ac:dyDescent="0.2">
      <c r="A101" s="6"/>
      <c r="B101" s="1"/>
      <c r="C101" s="1"/>
      <c r="D101" s="3"/>
      <c r="F101" s="16"/>
      <c r="J101" s="38"/>
      <c r="K101" s="38"/>
      <c r="L101" s="38"/>
    </row>
    <row r="102" spans="1:12" x14ac:dyDescent="0.2">
      <c r="A102" s="6"/>
      <c r="B102" s="1"/>
      <c r="C102" s="1"/>
      <c r="D102" s="3"/>
      <c r="F102" s="16"/>
      <c r="J102" s="38"/>
      <c r="K102" s="38"/>
      <c r="L102" s="38"/>
    </row>
    <row r="103" spans="1:12" x14ac:dyDescent="0.2">
      <c r="A103" s="6"/>
      <c r="B103" s="1"/>
      <c r="C103" s="1"/>
      <c r="D103" s="3"/>
      <c r="F103" s="16"/>
      <c r="J103" s="38"/>
      <c r="K103" s="38"/>
      <c r="L103" s="38"/>
    </row>
    <row r="104" spans="1:12" x14ac:dyDescent="0.2">
      <c r="A104" s="6"/>
      <c r="B104" s="1"/>
      <c r="C104" s="1"/>
      <c r="D104" s="3"/>
      <c r="F104" s="16"/>
      <c r="J104" s="38"/>
      <c r="K104" s="38"/>
      <c r="L104" s="38"/>
    </row>
    <row r="105" spans="1:12" x14ac:dyDescent="0.2">
      <c r="A105" s="6"/>
      <c r="B105" s="1"/>
      <c r="C105" s="1"/>
      <c r="D105" s="3"/>
      <c r="F105" s="16"/>
      <c r="J105" s="38"/>
      <c r="K105" s="38"/>
      <c r="L105" s="38"/>
    </row>
    <row r="106" spans="1:12" x14ac:dyDescent="0.2">
      <c r="A106" s="6"/>
      <c r="B106" s="1"/>
      <c r="C106" s="1"/>
      <c r="D106" s="3"/>
      <c r="F106" s="16"/>
      <c r="J106" s="38"/>
      <c r="K106" s="38"/>
      <c r="L106" s="38"/>
    </row>
    <row r="107" spans="1:12" x14ac:dyDescent="0.2">
      <c r="A107" s="6"/>
      <c r="B107" s="1"/>
      <c r="C107" s="1"/>
      <c r="D107" s="3"/>
      <c r="F107" s="16"/>
      <c r="J107" s="38"/>
      <c r="K107" s="38"/>
      <c r="L107" s="38"/>
    </row>
    <row r="108" spans="1:12" x14ac:dyDescent="0.2">
      <c r="A108" s="6"/>
      <c r="B108" s="1"/>
      <c r="C108" s="1"/>
      <c r="D108" s="3"/>
      <c r="F108" s="16"/>
      <c r="J108" s="38"/>
      <c r="K108" s="38"/>
      <c r="L108" s="38"/>
    </row>
    <row r="109" spans="1:12" x14ac:dyDescent="0.2">
      <c r="A109" s="6"/>
      <c r="B109" s="1"/>
      <c r="C109" s="1"/>
      <c r="D109" s="3"/>
      <c r="F109" s="16"/>
      <c r="J109" s="38"/>
      <c r="K109" s="38"/>
      <c r="L109" s="38"/>
    </row>
    <row r="110" spans="1:12" x14ac:dyDescent="0.2">
      <c r="A110" s="6"/>
      <c r="B110" s="1"/>
      <c r="C110" s="1"/>
      <c r="D110" s="3"/>
      <c r="F110" s="16"/>
      <c r="J110" s="38"/>
      <c r="K110" s="38"/>
      <c r="L110" s="38"/>
    </row>
    <row r="111" spans="1:12" x14ac:dyDescent="0.2">
      <c r="A111" s="6"/>
      <c r="B111" s="1"/>
      <c r="C111" s="1"/>
      <c r="D111" s="3"/>
      <c r="F111" s="16"/>
      <c r="J111" s="38"/>
      <c r="K111" s="38"/>
      <c r="L111" s="38"/>
    </row>
    <row r="112" spans="1:12" x14ac:dyDescent="0.2">
      <c r="A112" s="6"/>
      <c r="B112" s="1"/>
      <c r="C112" s="1"/>
      <c r="D112" s="3"/>
      <c r="F112" s="16"/>
      <c r="J112" s="38"/>
      <c r="K112" s="38"/>
      <c r="L112" s="38"/>
    </row>
    <row r="113" spans="1:12" x14ac:dyDescent="0.2">
      <c r="A113" s="6"/>
      <c r="B113" s="1"/>
      <c r="C113" s="1"/>
      <c r="D113" s="3"/>
      <c r="F113" s="16"/>
      <c r="J113" s="38"/>
      <c r="K113" s="38"/>
      <c r="L113" s="38"/>
    </row>
    <row r="114" spans="1:12" x14ac:dyDescent="0.2">
      <c r="A114" s="6"/>
      <c r="B114" s="1"/>
      <c r="C114" s="1"/>
      <c r="D114" s="3"/>
      <c r="F114" s="16"/>
      <c r="J114" s="38"/>
      <c r="K114" s="38"/>
      <c r="L114" s="38"/>
    </row>
    <row r="115" spans="1:12" x14ac:dyDescent="0.2">
      <c r="A115" s="6"/>
      <c r="B115" s="1"/>
      <c r="C115" s="1"/>
      <c r="D115" s="3"/>
      <c r="F115" s="16"/>
      <c r="J115" s="38"/>
      <c r="K115" s="38"/>
      <c r="L115" s="38"/>
    </row>
    <row r="116" spans="1:12" x14ac:dyDescent="0.2">
      <c r="A116" s="6"/>
      <c r="B116" s="1"/>
      <c r="C116" s="1"/>
      <c r="D116" s="3"/>
      <c r="F116" s="16"/>
      <c r="J116" s="38"/>
      <c r="K116" s="38"/>
      <c r="L116" s="38"/>
    </row>
    <row r="117" spans="1:12" x14ac:dyDescent="0.2">
      <c r="A117" s="6"/>
      <c r="B117" s="1"/>
      <c r="C117" s="1"/>
      <c r="D117" s="3"/>
      <c r="F117" s="16"/>
      <c r="J117" s="38"/>
      <c r="K117" s="38"/>
      <c r="L117" s="38"/>
    </row>
    <row r="118" spans="1:12" x14ac:dyDescent="0.2">
      <c r="A118" s="6"/>
      <c r="B118" s="1"/>
      <c r="C118" s="1"/>
      <c r="D118" s="3"/>
      <c r="F118" s="16"/>
      <c r="J118" s="38"/>
      <c r="K118" s="38"/>
      <c r="L118" s="38"/>
    </row>
    <row r="119" spans="1:12" x14ac:dyDescent="0.2">
      <c r="A119" s="6"/>
      <c r="B119" s="1"/>
      <c r="C119" s="1"/>
      <c r="D119" s="3"/>
      <c r="F119" s="16"/>
      <c r="J119" s="38"/>
      <c r="K119" s="38"/>
      <c r="L119" s="38"/>
    </row>
    <row r="120" spans="1:12" x14ac:dyDescent="0.2">
      <c r="A120" s="6"/>
      <c r="B120" s="1"/>
      <c r="C120" s="1"/>
      <c r="D120" s="3"/>
      <c r="F120" s="16"/>
      <c r="J120" s="38"/>
      <c r="K120" s="38"/>
      <c r="L120" s="38"/>
    </row>
    <row r="121" spans="1:12" x14ac:dyDescent="0.2">
      <c r="A121" s="6"/>
      <c r="B121" s="1"/>
      <c r="C121" s="1"/>
      <c r="D121" s="3"/>
      <c r="F121" s="16"/>
      <c r="J121" s="38"/>
      <c r="K121" s="38"/>
      <c r="L121" s="38"/>
    </row>
    <row r="122" spans="1:12" x14ac:dyDescent="0.2">
      <c r="A122" s="6"/>
      <c r="B122" s="1"/>
      <c r="C122" s="1"/>
      <c r="D122" s="3"/>
      <c r="F122" s="16"/>
      <c r="J122" s="38"/>
      <c r="K122" s="38"/>
      <c r="L122" s="38"/>
    </row>
    <row r="123" spans="1:12" x14ac:dyDescent="0.2">
      <c r="A123" s="6"/>
      <c r="B123" s="1"/>
      <c r="C123" s="1"/>
      <c r="D123" s="3"/>
      <c r="F123" s="16"/>
      <c r="J123" s="38"/>
      <c r="K123" s="38"/>
      <c r="L123" s="38"/>
    </row>
    <row r="124" spans="1:12" x14ac:dyDescent="0.2">
      <c r="A124" s="6"/>
      <c r="B124" s="1"/>
      <c r="C124" s="1"/>
      <c r="D124" s="3"/>
      <c r="F124" s="16"/>
      <c r="J124" s="38"/>
      <c r="K124" s="38"/>
      <c r="L124" s="38"/>
    </row>
    <row r="125" spans="1:12" x14ac:dyDescent="0.2">
      <c r="A125" s="6"/>
      <c r="B125" s="1"/>
      <c r="C125" s="1"/>
      <c r="D125" s="3"/>
      <c r="F125" s="16"/>
      <c r="J125" s="38"/>
      <c r="K125" s="38"/>
      <c r="L125" s="38"/>
    </row>
    <row r="126" spans="1:12" x14ac:dyDescent="0.2">
      <c r="A126" s="6"/>
      <c r="B126" s="1"/>
      <c r="C126" s="1"/>
      <c r="D126" s="3"/>
      <c r="F126" s="16"/>
      <c r="J126" s="38"/>
      <c r="K126" s="38"/>
      <c r="L126" s="38"/>
    </row>
    <row r="127" spans="1:12" x14ac:dyDescent="0.2">
      <c r="A127" s="6"/>
      <c r="B127" s="1"/>
      <c r="C127" s="1"/>
      <c r="D127" s="3"/>
      <c r="F127" s="16"/>
      <c r="J127" s="38"/>
      <c r="K127" s="38"/>
      <c r="L127" s="38"/>
    </row>
    <row r="128" spans="1:12" x14ac:dyDescent="0.2">
      <c r="A128" s="6"/>
      <c r="B128" s="1"/>
      <c r="C128" s="1"/>
      <c r="D128" s="3"/>
      <c r="F128" s="16"/>
      <c r="J128" s="38"/>
      <c r="K128" s="38"/>
      <c r="L128" s="38"/>
    </row>
    <row r="129" spans="1:12" x14ac:dyDescent="0.2">
      <c r="A129" s="6"/>
      <c r="B129" s="1"/>
      <c r="C129" s="1"/>
      <c r="D129" s="3"/>
      <c r="F129" s="16"/>
      <c r="J129" s="38"/>
      <c r="K129" s="38"/>
      <c r="L129" s="38"/>
    </row>
    <row r="130" spans="1:12" x14ac:dyDescent="0.2">
      <c r="A130" s="6"/>
      <c r="B130" s="1"/>
      <c r="C130" s="1"/>
      <c r="D130" s="3"/>
      <c r="F130" s="16"/>
      <c r="J130" s="38"/>
      <c r="K130" s="38"/>
      <c r="L130" s="38"/>
    </row>
    <row r="131" spans="1:12" x14ac:dyDescent="0.2">
      <c r="A131" s="6"/>
      <c r="B131" s="1"/>
      <c r="C131" s="1"/>
      <c r="D131" s="3"/>
      <c r="F131" s="16"/>
      <c r="J131" s="38"/>
      <c r="K131" s="38"/>
      <c r="L131" s="38"/>
    </row>
    <row r="132" spans="1:12" x14ac:dyDescent="0.2">
      <c r="A132" s="6"/>
      <c r="B132" s="1"/>
      <c r="C132" s="1"/>
      <c r="D132" s="3"/>
      <c r="F132" s="16"/>
      <c r="J132" s="38"/>
      <c r="K132" s="38"/>
      <c r="L132" s="38"/>
    </row>
    <row r="133" spans="1:12" x14ac:dyDescent="0.2">
      <c r="A133" s="6"/>
      <c r="B133" s="1"/>
      <c r="C133" s="1"/>
      <c r="D133" s="3"/>
      <c r="F133" s="16"/>
      <c r="J133" s="38"/>
      <c r="K133" s="38"/>
      <c r="L133" s="38"/>
    </row>
    <row r="134" spans="1:12" x14ac:dyDescent="0.2">
      <c r="A134" s="6"/>
      <c r="B134" s="1"/>
      <c r="C134" s="1"/>
      <c r="D134" s="3"/>
      <c r="F134" s="16"/>
      <c r="J134" s="38"/>
      <c r="K134" s="38"/>
      <c r="L134" s="38"/>
    </row>
    <row r="135" spans="1:12" x14ac:dyDescent="0.2">
      <c r="A135" s="6"/>
      <c r="B135" s="1"/>
      <c r="C135" s="1"/>
      <c r="D135" s="3"/>
      <c r="F135" s="16"/>
      <c r="J135" s="38"/>
      <c r="K135" s="38"/>
      <c r="L135" s="38"/>
    </row>
    <row r="136" spans="1:12" x14ac:dyDescent="0.2">
      <c r="A136" s="6"/>
      <c r="B136" s="1"/>
      <c r="C136" s="1"/>
      <c r="D136" s="3"/>
      <c r="F136" s="16"/>
      <c r="J136" s="38"/>
      <c r="K136" s="38"/>
      <c r="L136" s="38"/>
    </row>
    <row r="137" spans="1:12" x14ac:dyDescent="0.2">
      <c r="A137" s="6"/>
      <c r="B137" s="1"/>
      <c r="C137" s="1"/>
      <c r="D137" s="3"/>
      <c r="F137" s="16"/>
      <c r="J137" s="38"/>
      <c r="K137" s="38"/>
      <c r="L137" s="38"/>
    </row>
    <row r="138" spans="1:12" x14ac:dyDescent="0.2">
      <c r="A138" s="6"/>
      <c r="B138" s="1"/>
      <c r="C138" s="1"/>
      <c r="D138" s="3"/>
      <c r="F138" s="16"/>
      <c r="J138" s="38"/>
      <c r="K138" s="38"/>
      <c r="L138" s="38"/>
    </row>
    <row r="139" spans="1:12" x14ac:dyDescent="0.2">
      <c r="A139" s="6"/>
      <c r="B139" s="1"/>
      <c r="C139" s="1"/>
      <c r="D139" s="3"/>
      <c r="F139" s="16"/>
      <c r="J139" s="38"/>
      <c r="K139" s="38"/>
      <c r="L139" s="38"/>
    </row>
    <row r="140" spans="1:12" x14ac:dyDescent="0.2">
      <c r="A140" s="6"/>
      <c r="B140" s="1"/>
      <c r="C140" s="1"/>
      <c r="D140" s="3"/>
      <c r="F140" s="16"/>
      <c r="J140" s="38"/>
      <c r="K140" s="38"/>
      <c r="L140" s="38"/>
    </row>
    <row r="141" spans="1:12" x14ac:dyDescent="0.2">
      <c r="A141" s="6"/>
      <c r="B141" s="1"/>
      <c r="C141" s="1"/>
      <c r="D141" s="3"/>
      <c r="F141" s="16"/>
      <c r="J141" s="38"/>
      <c r="K141" s="38"/>
      <c r="L141" s="38"/>
    </row>
    <row r="142" spans="1:12" x14ac:dyDescent="0.2">
      <c r="A142" s="6"/>
      <c r="B142" s="1"/>
      <c r="C142" s="1"/>
      <c r="D142" s="3"/>
      <c r="F142" s="16"/>
      <c r="J142" s="38"/>
      <c r="K142" s="38"/>
      <c r="L142" s="38"/>
    </row>
    <row r="143" spans="1:12" x14ac:dyDescent="0.2">
      <c r="A143" s="6"/>
      <c r="B143" s="1"/>
      <c r="C143" s="1"/>
      <c r="D143" s="3"/>
      <c r="F143" s="16"/>
      <c r="J143" s="38"/>
      <c r="K143" s="38"/>
      <c r="L143" s="38"/>
    </row>
    <row r="144" spans="1:12" x14ac:dyDescent="0.2">
      <c r="J144" s="38"/>
      <c r="K144" s="38"/>
      <c r="L144" s="38"/>
    </row>
    <row r="145" spans="10:12" x14ac:dyDescent="0.2">
      <c r="J145" s="38"/>
      <c r="K145" s="38"/>
      <c r="L145" s="38"/>
    </row>
    <row r="146" spans="10:12" x14ac:dyDescent="0.2">
      <c r="J146" s="38"/>
      <c r="K146" s="38"/>
      <c r="L146" s="38"/>
    </row>
    <row r="147" spans="10:12" x14ac:dyDescent="0.2">
      <c r="J147" s="38"/>
      <c r="K147" s="38"/>
      <c r="L147" s="38"/>
    </row>
    <row r="148" spans="10:12" x14ac:dyDescent="0.2">
      <c r="J148" s="38"/>
      <c r="K148" s="38"/>
      <c r="L148" s="38"/>
    </row>
    <row r="149" spans="10:12" x14ac:dyDescent="0.2">
      <c r="J149" s="38"/>
      <c r="K149" s="38"/>
      <c r="L149" s="38"/>
    </row>
    <row r="150" spans="10:12" x14ac:dyDescent="0.2">
      <c r="J150" s="38"/>
      <c r="K150" s="38"/>
      <c r="L150" s="38"/>
    </row>
    <row r="151" spans="10:12" x14ac:dyDescent="0.2">
      <c r="J151" s="38"/>
      <c r="K151" s="38"/>
      <c r="L151" s="38"/>
    </row>
    <row r="152" spans="10:12" x14ac:dyDescent="0.2">
      <c r="J152" s="38"/>
      <c r="K152" s="38"/>
      <c r="L152" s="38"/>
    </row>
    <row r="153" spans="10:12" x14ac:dyDescent="0.2">
      <c r="J153" s="38"/>
      <c r="K153" s="38"/>
      <c r="L153" s="38"/>
    </row>
    <row r="154" spans="10:12" x14ac:dyDescent="0.2">
      <c r="J154" s="38"/>
      <c r="K154" s="38"/>
      <c r="L154" s="38"/>
    </row>
    <row r="155" spans="10:12" x14ac:dyDescent="0.2">
      <c r="J155" s="38"/>
      <c r="K155" s="38"/>
      <c r="L155" s="38"/>
    </row>
    <row r="156" spans="10:12" x14ac:dyDescent="0.2">
      <c r="J156" s="38"/>
      <c r="K156" s="38"/>
      <c r="L156" s="38"/>
    </row>
    <row r="157" spans="10:12" x14ac:dyDescent="0.2">
      <c r="J157" s="38"/>
      <c r="K157" s="38"/>
      <c r="L157" s="38"/>
    </row>
    <row r="158" spans="10:12" ht="13.5" thickBot="1" x14ac:dyDescent="0.25">
      <c r="J158" s="39"/>
      <c r="K158" s="39"/>
      <c r="L158" s="39"/>
    </row>
  </sheetData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7"/>
  <sheetViews>
    <sheetView zoomScale="75" workbookViewId="0"/>
  </sheetViews>
  <sheetFormatPr defaultRowHeight="12.75" x14ac:dyDescent="0.2"/>
  <cols>
    <col min="1" max="1" width="11.42578125" style="3" customWidth="1"/>
    <col min="2" max="2" width="10.42578125" customWidth="1"/>
    <col min="3" max="3" width="10.28515625" customWidth="1"/>
    <col min="5" max="5" width="10.42578125" customWidth="1"/>
    <col min="14" max="14" width="11.28515625" style="2" customWidth="1"/>
  </cols>
  <sheetData>
    <row r="1" spans="1:25" x14ac:dyDescent="0.2">
      <c r="H1" t="s">
        <v>76</v>
      </c>
      <c r="I1" t="s">
        <v>76</v>
      </c>
      <c r="J1" t="s">
        <v>71</v>
      </c>
      <c r="K1" t="s">
        <v>71</v>
      </c>
      <c r="O1" s="21"/>
      <c r="P1" s="21" t="s">
        <v>87</v>
      </c>
      <c r="Q1" s="21"/>
      <c r="R1" s="21"/>
      <c r="S1" s="21"/>
      <c r="T1" s="21" t="s">
        <v>28</v>
      </c>
      <c r="U1" s="21"/>
      <c r="X1" s="9" t="s">
        <v>74</v>
      </c>
    </row>
    <row r="2" spans="1:25" x14ac:dyDescent="0.2">
      <c r="F2" t="s">
        <v>68</v>
      </c>
      <c r="G2" t="s">
        <v>69</v>
      </c>
      <c r="H2" t="s">
        <v>70</v>
      </c>
      <c r="I2" t="s">
        <v>75</v>
      </c>
      <c r="J2" t="s">
        <v>70</v>
      </c>
      <c r="K2" t="s">
        <v>72</v>
      </c>
      <c r="L2" t="s">
        <v>73</v>
      </c>
      <c r="P2" s="9" t="s">
        <v>27</v>
      </c>
      <c r="Q2" s="9"/>
      <c r="R2" s="9"/>
      <c r="S2" s="9"/>
      <c r="T2" s="9" t="s">
        <v>27</v>
      </c>
      <c r="U2" s="9"/>
      <c r="W2" s="9"/>
      <c r="X2" s="9" t="s">
        <v>27</v>
      </c>
      <c r="Y2" s="9"/>
    </row>
    <row r="3" spans="1:25" x14ac:dyDescent="0.2">
      <c r="N3" s="2" t="s">
        <v>43</v>
      </c>
      <c r="O3" s="9" t="s">
        <v>22</v>
      </c>
      <c r="P3" s="9" t="s">
        <v>23</v>
      </c>
      <c r="Q3" s="9" t="s">
        <v>24</v>
      </c>
      <c r="R3" s="9"/>
      <c r="S3" s="9" t="s">
        <v>22</v>
      </c>
      <c r="T3" s="9" t="s">
        <v>23</v>
      </c>
      <c r="U3" s="9" t="s">
        <v>24</v>
      </c>
      <c r="W3" s="21" t="s">
        <v>22</v>
      </c>
      <c r="X3" s="21" t="s">
        <v>23</v>
      </c>
      <c r="Y3" s="21" t="s">
        <v>24</v>
      </c>
    </row>
    <row r="4" spans="1:25" x14ac:dyDescent="0.2">
      <c r="A4" s="34">
        <v>39097</v>
      </c>
      <c r="B4" s="2" t="s">
        <v>78</v>
      </c>
      <c r="C4" s="4" t="s">
        <v>56</v>
      </c>
      <c r="D4" s="3">
        <v>261100</v>
      </c>
      <c r="E4">
        <v>1</v>
      </c>
      <c r="F4" s="16">
        <v>0.43645358527131772</v>
      </c>
      <c r="G4" s="13">
        <v>0.23051463972868219</v>
      </c>
      <c r="H4" s="16">
        <v>25.194441312984498</v>
      </c>
      <c r="I4" s="18">
        <v>24.213227549515505</v>
      </c>
      <c r="J4" s="18">
        <v>18.072535765503876</v>
      </c>
      <c r="K4" s="18">
        <v>11.559909659496123</v>
      </c>
      <c r="L4" s="23">
        <v>15</v>
      </c>
      <c r="N4" s="2">
        <v>15</v>
      </c>
      <c r="O4">
        <v>1073.3922500000001</v>
      </c>
      <c r="P4">
        <v>1170.46775</v>
      </c>
      <c r="Q4">
        <v>119.3385</v>
      </c>
      <c r="S4">
        <v>244.22725000000003</v>
      </c>
      <c r="T4">
        <v>283.38149999999996</v>
      </c>
      <c r="U4">
        <v>33.044749999999993</v>
      </c>
      <c r="W4">
        <f>(O4-S4)</f>
        <v>829.16500000000008</v>
      </c>
      <c r="X4">
        <f>(P4-T4)</f>
        <v>887.08625000000006</v>
      </c>
      <c r="Y4">
        <f>(Q4-U4)</f>
        <v>86.293750000000003</v>
      </c>
    </row>
    <row r="5" spans="1:25" x14ac:dyDescent="0.2">
      <c r="A5" s="6">
        <v>39133</v>
      </c>
      <c r="B5" s="2" t="s">
        <v>96</v>
      </c>
      <c r="C5" s="4" t="s">
        <v>80</v>
      </c>
      <c r="D5" s="23">
        <v>204392</v>
      </c>
      <c r="E5">
        <v>1</v>
      </c>
      <c r="F5" s="16">
        <v>0.29371819354838707</v>
      </c>
      <c r="G5" s="13">
        <v>0.13119412645161299</v>
      </c>
      <c r="H5" s="16">
        <v>25.979876774193546</v>
      </c>
      <c r="I5" s="3">
        <v>14.979025265806454</v>
      </c>
      <c r="J5" s="18">
        <v>16.072912258064516</v>
      </c>
      <c r="K5" s="18">
        <v>5.8581277819354858</v>
      </c>
      <c r="L5" s="23">
        <v>51</v>
      </c>
      <c r="N5" s="2">
        <v>51</v>
      </c>
      <c r="O5">
        <v>927.62725</v>
      </c>
      <c r="P5">
        <v>1027.0387499999999</v>
      </c>
      <c r="Q5">
        <v>116.66249999999999</v>
      </c>
      <c r="S5">
        <v>286.83350000000002</v>
      </c>
      <c r="T5">
        <v>332.20125000000002</v>
      </c>
      <c r="U5">
        <v>38.795000000000002</v>
      </c>
      <c r="W5">
        <f t="shared" ref="W5:W24" si="0">(O5-S5)</f>
        <v>640.79375000000005</v>
      </c>
      <c r="X5">
        <f t="shared" ref="X5:X24" si="1">(P5-T5)</f>
        <v>694.83749999999986</v>
      </c>
      <c r="Y5">
        <f t="shared" ref="Y5:Y24" si="2">(Q5-U5)</f>
        <v>77.867499999999993</v>
      </c>
    </row>
    <row r="6" spans="1:25" x14ac:dyDescent="0.2">
      <c r="A6" s="6">
        <v>39145</v>
      </c>
      <c r="B6" s="2" t="s">
        <v>93</v>
      </c>
      <c r="C6" s="4" t="s">
        <v>80</v>
      </c>
      <c r="D6" s="23">
        <v>304478</v>
      </c>
      <c r="E6">
        <v>1</v>
      </c>
      <c r="F6" s="16">
        <v>0.38754483870967732</v>
      </c>
      <c r="G6" s="13">
        <v>0.18912188129032276</v>
      </c>
      <c r="H6" s="16">
        <v>34.665141903225802</v>
      </c>
      <c r="I6" s="23">
        <v>22.863039856774197</v>
      </c>
      <c r="J6" s="18">
        <v>19.528180451612904</v>
      </c>
      <c r="K6" s="23">
        <v>10.086690708387101</v>
      </c>
      <c r="L6" s="23">
        <v>63</v>
      </c>
      <c r="N6" s="2">
        <v>63</v>
      </c>
      <c r="O6">
        <v>929.72074999999995</v>
      </c>
      <c r="P6">
        <v>1073.1937499999999</v>
      </c>
      <c r="Q6">
        <v>116.88625</v>
      </c>
      <c r="S6">
        <v>301.55825000000004</v>
      </c>
      <c r="T6">
        <v>365.13249999999999</v>
      </c>
      <c r="U6">
        <v>40.083750000000002</v>
      </c>
      <c r="W6">
        <f t="shared" si="0"/>
        <v>628.16249999999991</v>
      </c>
      <c r="X6">
        <f t="shared" si="1"/>
        <v>708.06124999999997</v>
      </c>
      <c r="Y6">
        <f t="shared" si="2"/>
        <v>76.802500000000009</v>
      </c>
    </row>
    <row r="7" spans="1:25" x14ac:dyDescent="0.2">
      <c r="A7" s="6">
        <v>39159</v>
      </c>
      <c r="B7" s="2" t="s">
        <v>101</v>
      </c>
      <c r="C7" s="4" t="s">
        <v>80</v>
      </c>
      <c r="D7" s="3">
        <v>304626</v>
      </c>
      <c r="E7">
        <v>1</v>
      </c>
      <c r="F7" s="74">
        <v>2.13</v>
      </c>
      <c r="G7" s="75">
        <v>-5.0000000000000001E-3</v>
      </c>
      <c r="H7" s="16">
        <v>96.15</v>
      </c>
      <c r="I7" s="18">
        <v>17.329000000000001</v>
      </c>
      <c r="J7" s="18">
        <v>76.8125</v>
      </c>
      <c r="K7" s="18">
        <v>4.6690000000000005</v>
      </c>
      <c r="L7" s="23">
        <v>77</v>
      </c>
      <c r="N7" s="2">
        <v>77</v>
      </c>
      <c r="O7">
        <v>614.70477777777774</v>
      </c>
      <c r="P7">
        <v>822.71576984126989</v>
      </c>
      <c r="Q7">
        <v>99.891841269841265</v>
      </c>
      <c r="S7">
        <v>235.13424999999998</v>
      </c>
      <c r="T7">
        <v>359.37600000000003</v>
      </c>
      <c r="U7">
        <v>41.509250000000002</v>
      </c>
      <c r="W7">
        <f t="shared" si="0"/>
        <v>379.57052777777778</v>
      </c>
      <c r="X7">
        <f t="shared" si="1"/>
        <v>463.33976984126986</v>
      </c>
      <c r="Y7">
        <f t="shared" si="2"/>
        <v>58.382591269841264</v>
      </c>
    </row>
    <row r="8" spans="1:25" x14ac:dyDescent="0.2">
      <c r="A8" s="6">
        <v>39176</v>
      </c>
      <c r="B8" s="2" t="s">
        <v>102</v>
      </c>
      <c r="C8" s="4" t="s">
        <v>62</v>
      </c>
      <c r="D8" s="3">
        <v>305548</v>
      </c>
      <c r="E8">
        <v>3</v>
      </c>
      <c r="F8" s="16">
        <v>17.714812835820901</v>
      </c>
      <c r="G8" s="13">
        <v>1.6017225559701465</v>
      </c>
      <c r="H8" s="16">
        <v>746.59909029850758</v>
      </c>
      <c r="I8" s="18">
        <v>119.61748521641772</v>
      </c>
      <c r="J8" s="18">
        <v>673.94470970149268</v>
      </c>
      <c r="K8" s="18">
        <v>74.673671783581923</v>
      </c>
      <c r="L8" s="23">
        <v>94</v>
      </c>
      <c r="N8" s="2">
        <v>94</v>
      </c>
      <c r="O8">
        <v>797.07150000000001</v>
      </c>
      <c r="P8">
        <v>850.75525000000016</v>
      </c>
      <c r="Q8">
        <v>111.87575</v>
      </c>
      <c r="S8">
        <v>84.566500000000005</v>
      </c>
      <c r="T8">
        <v>91.397750000000002</v>
      </c>
      <c r="U8">
        <v>25.893250000000002</v>
      </c>
      <c r="W8">
        <f t="shared" si="0"/>
        <v>712.505</v>
      </c>
      <c r="X8">
        <f t="shared" si="1"/>
        <v>759.35750000000019</v>
      </c>
      <c r="Y8">
        <f t="shared" si="2"/>
        <v>85.982499999999987</v>
      </c>
    </row>
    <row r="9" spans="1:25" x14ac:dyDescent="0.2">
      <c r="A9" s="6">
        <v>39179</v>
      </c>
      <c r="B9" s="2" t="s">
        <v>103</v>
      </c>
      <c r="C9" s="4" t="s">
        <v>62</v>
      </c>
      <c r="D9" s="3">
        <v>305645</v>
      </c>
      <c r="E9">
        <v>3</v>
      </c>
      <c r="F9" s="16">
        <v>13.478661940298512</v>
      </c>
      <c r="G9" s="13">
        <v>1.7072478067164156</v>
      </c>
      <c r="H9" s="16">
        <v>975.77535055970145</v>
      </c>
      <c r="I9" s="23">
        <v>167.36851309328344</v>
      </c>
      <c r="J9" s="18">
        <v>630.08304682835831</v>
      </c>
      <c r="K9" s="18">
        <v>101.40395526305963</v>
      </c>
      <c r="L9" s="23">
        <v>97</v>
      </c>
      <c r="N9" s="2">
        <v>97</v>
      </c>
      <c r="O9">
        <v>635.36249999999995</v>
      </c>
      <c r="P9">
        <v>641.00074999999993</v>
      </c>
      <c r="Q9">
        <v>101.66974999999999</v>
      </c>
      <c r="S9">
        <v>44.3675</v>
      </c>
      <c r="T9">
        <v>54.285749999999993</v>
      </c>
      <c r="U9">
        <v>23.407250000000001</v>
      </c>
      <c r="W9">
        <f t="shared" si="0"/>
        <v>590.995</v>
      </c>
      <c r="X9">
        <f t="shared" si="1"/>
        <v>586.71499999999992</v>
      </c>
      <c r="Y9">
        <f t="shared" si="2"/>
        <v>78.262499999999989</v>
      </c>
    </row>
    <row r="10" spans="1:25" x14ac:dyDescent="0.2">
      <c r="A10" s="6">
        <v>39194</v>
      </c>
      <c r="B10" s="2" t="s">
        <v>104</v>
      </c>
      <c r="C10" s="4" t="s">
        <v>62</v>
      </c>
      <c r="D10" s="3">
        <v>306335</v>
      </c>
      <c r="E10">
        <v>3.5</v>
      </c>
      <c r="F10" s="16">
        <v>1.0729074626865671</v>
      </c>
      <c r="G10" s="18">
        <v>0.31009471044776105</v>
      </c>
      <c r="H10" s="16">
        <v>153.40568507462689</v>
      </c>
      <c r="I10" s="18">
        <v>120.00519417910446</v>
      </c>
      <c r="J10" s="18">
        <v>92.001814925373139</v>
      </c>
      <c r="K10" s="18">
        <v>28.032771820895508</v>
      </c>
      <c r="L10" s="23">
        <v>112</v>
      </c>
      <c r="N10" s="2">
        <v>112</v>
      </c>
      <c r="O10">
        <v>714.88537499999995</v>
      </c>
      <c r="P10">
        <v>549.62187500000005</v>
      </c>
      <c r="Q10">
        <v>109.6585</v>
      </c>
      <c r="S10">
        <v>71.102624999999989</v>
      </c>
      <c r="T10">
        <v>42.062624999999997</v>
      </c>
      <c r="U10">
        <v>27.854750000000003</v>
      </c>
      <c r="W10">
        <f t="shared" si="0"/>
        <v>643.78274999999996</v>
      </c>
      <c r="X10">
        <f t="shared" si="1"/>
        <v>507.55925000000002</v>
      </c>
      <c r="Y10">
        <f t="shared" si="2"/>
        <v>81.803750000000008</v>
      </c>
    </row>
    <row r="11" spans="1:25" x14ac:dyDescent="0.2">
      <c r="A11" s="6">
        <v>39209</v>
      </c>
      <c r="B11" s="2" t="s">
        <v>109</v>
      </c>
      <c r="C11" s="4" t="s">
        <v>56</v>
      </c>
      <c r="D11" s="3">
        <v>306510</v>
      </c>
      <c r="E11">
        <v>1</v>
      </c>
      <c r="F11" s="16">
        <v>0.55391641791044777</v>
      </c>
      <c r="G11" s="13">
        <v>8.4138992797639603E-2</v>
      </c>
      <c r="H11" s="16">
        <v>34.353404118470145</v>
      </c>
      <c r="I11" s="18">
        <v>23.289015322178351</v>
      </c>
      <c r="J11" s="18">
        <v>29.840535671641788</v>
      </c>
      <c r="K11" s="18">
        <v>7.6536371055941181</v>
      </c>
      <c r="L11" s="23">
        <v>127</v>
      </c>
      <c r="N11" s="2">
        <v>127</v>
      </c>
      <c r="O11">
        <v>655.00324999999998</v>
      </c>
      <c r="P11">
        <v>664.279</v>
      </c>
      <c r="Q11">
        <v>114.96724999999999</v>
      </c>
      <c r="S11">
        <v>32.229500000000002</v>
      </c>
      <c r="T11">
        <v>42.763999999999996</v>
      </c>
      <c r="U11">
        <v>24.607250000000001</v>
      </c>
      <c r="W11">
        <f t="shared" si="0"/>
        <v>622.77374999999995</v>
      </c>
      <c r="X11">
        <f t="shared" si="1"/>
        <v>621.51499999999999</v>
      </c>
      <c r="Y11">
        <f t="shared" si="2"/>
        <v>90.359999999999985</v>
      </c>
    </row>
    <row r="12" spans="1:25" x14ac:dyDescent="0.2">
      <c r="A12" s="6">
        <v>39229</v>
      </c>
      <c r="B12" s="2" t="s">
        <v>117</v>
      </c>
      <c r="C12" s="4" t="s">
        <v>62</v>
      </c>
      <c r="D12" s="3">
        <v>301464</v>
      </c>
      <c r="E12">
        <v>1</v>
      </c>
      <c r="F12" s="16">
        <v>0.23036776119402988</v>
      </c>
      <c r="G12" s="18">
        <v>9.0812214365671634E-2</v>
      </c>
      <c r="H12" s="16">
        <v>33.053012202425371</v>
      </c>
      <c r="I12" s="18">
        <v>19.173385783945886</v>
      </c>
      <c r="J12" s="18">
        <v>27.39190739272388</v>
      </c>
      <c r="K12" s="18">
        <v>10.824277783162307</v>
      </c>
      <c r="L12" s="23">
        <v>147</v>
      </c>
      <c r="N12" s="2">
        <v>147</v>
      </c>
      <c r="O12">
        <v>860.47625000000016</v>
      </c>
      <c r="P12">
        <v>696.32550000000003</v>
      </c>
      <c r="Q12">
        <v>115.489625</v>
      </c>
      <c r="S12">
        <v>11.508749999999999</v>
      </c>
      <c r="T12">
        <v>16.138000000000002</v>
      </c>
      <c r="U12">
        <v>22.651499999999999</v>
      </c>
      <c r="W12">
        <f t="shared" si="0"/>
        <v>848.9675000000002</v>
      </c>
      <c r="X12">
        <f t="shared" si="1"/>
        <v>680.1875</v>
      </c>
      <c r="Y12">
        <f t="shared" si="2"/>
        <v>92.838125000000005</v>
      </c>
    </row>
    <row r="13" spans="1:25" x14ac:dyDescent="0.2">
      <c r="A13" s="6">
        <v>39253</v>
      </c>
      <c r="B13" s="2" t="s">
        <v>124</v>
      </c>
      <c r="C13" s="4" t="s">
        <v>56</v>
      </c>
      <c r="D13" s="3">
        <v>306520</v>
      </c>
      <c r="E13">
        <v>1</v>
      </c>
      <c r="F13" s="16">
        <v>0.21464261194029849</v>
      </c>
      <c r="G13" s="13">
        <v>9.5920465255119672E-2</v>
      </c>
      <c r="H13" s="16">
        <v>19.289523366604481</v>
      </c>
      <c r="I13" s="18">
        <v>24.18682588579269</v>
      </c>
      <c r="J13" s="18">
        <v>15.341749421641792</v>
      </c>
      <c r="K13" s="18">
        <v>13.99467125799346</v>
      </c>
      <c r="L13" s="23">
        <v>171</v>
      </c>
      <c r="N13" s="2">
        <v>171</v>
      </c>
      <c r="O13">
        <v>702.59275000000002</v>
      </c>
      <c r="P13">
        <v>772.25900000000001</v>
      </c>
      <c r="Q13">
        <v>123.4015</v>
      </c>
      <c r="S13">
        <v>29.949000000000005</v>
      </c>
      <c r="T13">
        <v>69.527749999999997</v>
      </c>
      <c r="U13">
        <v>26.29025</v>
      </c>
      <c r="W13">
        <f t="shared" si="0"/>
        <v>672.64375000000007</v>
      </c>
      <c r="X13">
        <f t="shared" si="1"/>
        <v>702.73125000000005</v>
      </c>
      <c r="Y13">
        <f t="shared" si="2"/>
        <v>97.111249999999998</v>
      </c>
    </row>
    <row r="14" spans="1:25" x14ac:dyDescent="0.2">
      <c r="A14" s="6">
        <v>39270</v>
      </c>
      <c r="B14" s="2" t="s">
        <v>128</v>
      </c>
      <c r="C14" s="4" t="s">
        <v>59</v>
      </c>
      <c r="D14" s="23">
        <v>304652</v>
      </c>
      <c r="E14">
        <v>1</v>
      </c>
      <c r="F14" s="16">
        <v>0.37414299999999995</v>
      </c>
      <c r="G14" s="13">
        <v>9.6416319999999958E-2</v>
      </c>
      <c r="H14" s="16">
        <v>29.00751298809524</v>
      </c>
      <c r="I14" s="18">
        <v>27.650783466666667</v>
      </c>
      <c r="J14" s="18">
        <v>25.648589781746033</v>
      </c>
      <c r="K14" s="18">
        <v>14.085487288888885</v>
      </c>
      <c r="L14" s="23">
        <v>188</v>
      </c>
      <c r="N14" s="2">
        <v>188</v>
      </c>
      <c r="O14">
        <v>758.12374137931033</v>
      </c>
      <c r="P14">
        <v>740.07150000000001</v>
      </c>
      <c r="Q14">
        <v>108.63375000000001</v>
      </c>
      <c r="S14">
        <v>71.249000000000009</v>
      </c>
      <c r="T14">
        <v>106.73774999999999</v>
      </c>
      <c r="U14">
        <v>26.6175</v>
      </c>
      <c r="W14">
        <f t="shared" si="0"/>
        <v>686.87474137931031</v>
      </c>
      <c r="X14">
        <f t="shared" si="1"/>
        <v>633.33375000000001</v>
      </c>
      <c r="Y14">
        <f t="shared" si="2"/>
        <v>82.016250000000014</v>
      </c>
    </row>
    <row r="15" spans="1:25" x14ac:dyDescent="0.2">
      <c r="A15" s="6">
        <v>39282</v>
      </c>
      <c r="B15" s="2" t="s">
        <v>129</v>
      </c>
      <c r="C15" s="4" t="s">
        <v>59</v>
      </c>
      <c r="D15" s="33">
        <v>304942</v>
      </c>
      <c r="E15">
        <v>1</v>
      </c>
      <c r="F15" s="16">
        <v>0.27558368253968257</v>
      </c>
      <c r="G15" s="13">
        <v>4.1933511111111099E-2</v>
      </c>
      <c r="H15" s="16">
        <v>23.654569809523814</v>
      </c>
      <c r="I15" s="18">
        <v>18.110062186666664</v>
      </c>
      <c r="J15" s="18">
        <v>20.863448285714288</v>
      </c>
      <c r="K15" s="18">
        <v>8.5441433599999961</v>
      </c>
      <c r="L15" s="23">
        <v>200</v>
      </c>
      <c r="N15" s="2">
        <v>200</v>
      </c>
      <c r="O15">
        <v>1326.3679999999999</v>
      </c>
      <c r="P15">
        <v>1337.5467500000002</v>
      </c>
      <c r="Q15">
        <v>155.59300000000002</v>
      </c>
      <c r="S15">
        <v>177.94475</v>
      </c>
      <c r="T15">
        <v>205.75375</v>
      </c>
      <c r="U15">
        <v>36.015249999999995</v>
      </c>
      <c r="W15">
        <f t="shared" si="0"/>
        <v>1148.4232499999998</v>
      </c>
      <c r="X15">
        <f t="shared" si="1"/>
        <v>1131.7930000000001</v>
      </c>
      <c r="Y15">
        <f t="shared" si="2"/>
        <v>119.57775000000002</v>
      </c>
    </row>
    <row r="16" spans="1:25" x14ac:dyDescent="0.2">
      <c r="A16" s="6">
        <v>39296</v>
      </c>
      <c r="B16" s="2" t="s">
        <v>130</v>
      </c>
      <c r="C16" s="4" t="s">
        <v>59</v>
      </c>
      <c r="D16" s="3">
        <v>307325</v>
      </c>
      <c r="E16">
        <v>1</v>
      </c>
      <c r="F16" s="16">
        <v>2.0577865000000002</v>
      </c>
      <c r="G16" s="13">
        <v>0.6304143999999996</v>
      </c>
      <c r="H16" s="16">
        <v>66.559919166666688</v>
      </c>
      <c r="I16" s="18">
        <v>40.482127186666659</v>
      </c>
      <c r="J16" s="18">
        <v>62.564368309523815</v>
      </c>
      <c r="K16" s="18">
        <v>30.113536466666659</v>
      </c>
      <c r="L16" s="23">
        <v>214</v>
      </c>
      <c r="N16" s="2">
        <v>214</v>
      </c>
      <c r="O16">
        <v>1188.89975</v>
      </c>
      <c r="P16">
        <v>1286.64525</v>
      </c>
      <c r="Q16">
        <v>147.684</v>
      </c>
      <c r="S16">
        <v>49.454999999999998</v>
      </c>
      <c r="T16">
        <v>89.489750000000015</v>
      </c>
      <c r="U16">
        <v>27.714750000000002</v>
      </c>
      <c r="W16">
        <f t="shared" si="0"/>
        <v>1139.4447500000001</v>
      </c>
      <c r="X16">
        <f t="shared" si="1"/>
        <v>1197.1555000000001</v>
      </c>
      <c r="Y16">
        <f t="shared" si="2"/>
        <v>119.96924999999999</v>
      </c>
    </row>
    <row r="17" spans="1:25" x14ac:dyDescent="0.2">
      <c r="A17" s="6">
        <v>39296</v>
      </c>
      <c r="B17" s="2" t="s">
        <v>140</v>
      </c>
      <c r="C17" s="4" t="s">
        <v>62</v>
      </c>
      <c r="D17" s="3">
        <v>313540</v>
      </c>
      <c r="E17">
        <v>1</v>
      </c>
      <c r="F17" s="16">
        <v>1.8775880597014929</v>
      </c>
      <c r="G17" s="13">
        <v>0.42272554029850706</v>
      </c>
      <c r="H17" s="16">
        <v>69.838177500000015</v>
      </c>
      <c r="I17" s="18">
        <v>25.59095954999998</v>
      </c>
      <c r="J17" s="18">
        <v>49.529618731343284</v>
      </c>
      <c r="K17" s="18">
        <v>14.974458568656701</v>
      </c>
      <c r="L17" s="23">
        <v>214</v>
      </c>
      <c r="N17" s="2">
        <v>214</v>
      </c>
      <c r="O17">
        <v>0</v>
      </c>
      <c r="P17">
        <v>0</v>
      </c>
      <c r="Q17">
        <v>0</v>
      </c>
      <c r="S17">
        <v>0</v>
      </c>
      <c r="T17">
        <v>0</v>
      </c>
      <c r="U17">
        <v>0</v>
      </c>
      <c r="W17">
        <f t="shared" si="0"/>
        <v>0</v>
      </c>
      <c r="X17">
        <f t="shared" si="1"/>
        <v>0</v>
      </c>
      <c r="Y17">
        <f t="shared" si="2"/>
        <v>0</v>
      </c>
    </row>
    <row r="18" spans="1:25" x14ac:dyDescent="0.2">
      <c r="A18" s="6">
        <v>39303</v>
      </c>
      <c r="B18" s="2" t="s">
        <v>141</v>
      </c>
      <c r="C18" s="4" t="s">
        <v>62</v>
      </c>
      <c r="D18" s="3">
        <v>314032</v>
      </c>
      <c r="E18">
        <v>1</v>
      </c>
      <c r="F18" s="16">
        <v>0.54785225000000004</v>
      </c>
      <c r="G18" s="13">
        <v>0.29136800000000007</v>
      </c>
      <c r="H18" s="81">
        <v>40.877525121031752</v>
      </c>
      <c r="I18" s="50">
        <v>30.453004408888891</v>
      </c>
      <c r="J18" s="49">
        <v>36.436047565476194</v>
      </c>
      <c r="K18" s="50">
        <v>20.112829653333332</v>
      </c>
      <c r="L18" s="23">
        <v>221</v>
      </c>
      <c r="N18" s="2">
        <v>221</v>
      </c>
      <c r="O18">
        <v>984.25424999999996</v>
      </c>
      <c r="P18">
        <v>1046.652</v>
      </c>
      <c r="Q18">
        <v>117.59375</v>
      </c>
      <c r="S18">
        <v>83.371000000000009</v>
      </c>
      <c r="T18">
        <v>115.54875</v>
      </c>
      <c r="U18">
        <v>22.108499999999999</v>
      </c>
      <c r="W18">
        <f t="shared" si="0"/>
        <v>900.88324999999998</v>
      </c>
      <c r="X18">
        <f t="shared" si="1"/>
        <v>931.10325</v>
      </c>
      <c r="Y18">
        <f t="shared" si="2"/>
        <v>95.485250000000008</v>
      </c>
    </row>
    <row r="19" spans="1:25" x14ac:dyDescent="0.2">
      <c r="A19" s="6">
        <v>39323</v>
      </c>
      <c r="B19" s="2" t="s">
        <v>142</v>
      </c>
      <c r="C19" s="4" t="s">
        <v>56</v>
      </c>
      <c r="D19" s="71">
        <v>306530</v>
      </c>
      <c r="E19">
        <v>1</v>
      </c>
      <c r="F19" s="16">
        <v>0.68547156716417912</v>
      </c>
      <c r="G19" s="13">
        <v>0.22378223283582072</v>
      </c>
      <c r="H19" s="16">
        <v>21.911032897388061</v>
      </c>
      <c r="I19" s="23">
        <v>24.133196535111932</v>
      </c>
      <c r="J19" s="18">
        <v>19.853645960820895</v>
      </c>
      <c r="K19" s="18">
        <v>17.928362589179098</v>
      </c>
      <c r="L19" s="23">
        <v>241</v>
      </c>
      <c r="N19" s="2">
        <v>241</v>
      </c>
      <c r="O19">
        <v>994.03925000000004</v>
      </c>
      <c r="P19">
        <v>1065.2507499999999</v>
      </c>
      <c r="Q19">
        <v>118.16699999999999</v>
      </c>
      <c r="S19">
        <v>90.87299999999999</v>
      </c>
      <c r="T19">
        <v>138.74574999999999</v>
      </c>
      <c r="U19">
        <v>24.775749999999999</v>
      </c>
      <c r="W19">
        <f t="shared" si="0"/>
        <v>903.16624999999999</v>
      </c>
      <c r="X19">
        <f t="shared" si="1"/>
        <v>926.50499999999988</v>
      </c>
      <c r="Y19">
        <f t="shared" si="2"/>
        <v>93.391249999999985</v>
      </c>
    </row>
    <row r="20" spans="1:25" x14ac:dyDescent="0.2">
      <c r="A20" s="6">
        <v>39336</v>
      </c>
      <c r="B20" s="2" t="s">
        <v>143</v>
      </c>
      <c r="C20" s="4" t="s">
        <v>56</v>
      </c>
      <c r="D20" s="71">
        <v>306540</v>
      </c>
      <c r="E20">
        <v>1</v>
      </c>
      <c r="F20" s="16">
        <v>0.57221731343283588</v>
      </c>
      <c r="G20" s="13">
        <v>0.36228508656716402</v>
      </c>
      <c r="H20" s="16">
        <v>25.310078152052238</v>
      </c>
      <c r="I20" s="18">
        <v>24.476011496697751</v>
      </c>
      <c r="J20" s="18">
        <v>20.194226194029849</v>
      </c>
      <c r="K20" s="23">
        <v>16.968612505970142</v>
      </c>
      <c r="L20" s="23">
        <v>254</v>
      </c>
      <c r="N20" s="2">
        <v>254</v>
      </c>
      <c r="O20">
        <v>950.72125000000005</v>
      </c>
      <c r="P20">
        <v>1065.8857499999999</v>
      </c>
      <c r="Q20">
        <v>121.19550000000001</v>
      </c>
      <c r="S20">
        <v>135.715</v>
      </c>
      <c r="T20">
        <v>166.47450000000001</v>
      </c>
      <c r="U20">
        <v>28.251750000000001</v>
      </c>
      <c r="W20">
        <f t="shared" si="0"/>
        <v>815.00625000000002</v>
      </c>
      <c r="X20">
        <f t="shared" si="1"/>
        <v>899.41124999999988</v>
      </c>
      <c r="Y20">
        <f t="shared" si="2"/>
        <v>92.943750000000009</v>
      </c>
    </row>
    <row r="21" spans="1:25" x14ac:dyDescent="0.2">
      <c r="A21" s="6">
        <v>39353</v>
      </c>
      <c r="B21" s="2" t="s">
        <v>153</v>
      </c>
      <c r="C21" s="4" t="s">
        <v>62</v>
      </c>
      <c r="D21" s="53">
        <v>322010</v>
      </c>
      <c r="E21" s="52">
        <v>2</v>
      </c>
      <c r="F21" s="47">
        <v>0.67854761194029856</v>
      </c>
      <c r="G21" s="48">
        <v>0.44410248805970132</v>
      </c>
      <c r="H21" s="16">
        <v>36.484034473880591</v>
      </c>
      <c r="I21" s="13">
        <v>29.364161641119388</v>
      </c>
      <c r="J21" s="18">
        <v>31.71078722014925</v>
      </c>
      <c r="K21" s="18">
        <v>22.798569467350735</v>
      </c>
      <c r="L21" s="23">
        <v>271</v>
      </c>
      <c r="N21" s="2">
        <v>271</v>
      </c>
      <c r="O21">
        <v>1321.5105000000001</v>
      </c>
      <c r="P21">
        <v>1371.86825</v>
      </c>
      <c r="Q21">
        <v>149.54124999999999</v>
      </c>
      <c r="S21">
        <v>119.73050000000001</v>
      </c>
      <c r="T21">
        <v>147.45575000000002</v>
      </c>
      <c r="U21">
        <v>27.539249999999999</v>
      </c>
      <c r="W21">
        <f t="shared" si="0"/>
        <v>1201.7800000000002</v>
      </c>
      <c r="X21">
        <f t="shared" si="1"/>
        <v>1224.4124999999999</v>
      </c>
      <c r="Y21">
        <f t="shared" si="2"/>
        <v>122.002</v>
      </c>
    </row>
    <row r="22" spans="1:25" x14ac:dyDescent="0.2">
      <c r="A22" s="34">
        <v>39366</v>
      </c>
      <c r="B22" s="2" t="s">
        <v>157</v>
      </c>
      <c r="C22" s="4" t="s">
        <v>62</v>
      </c>
      <c r="D22" s="17">
        <v>322193</v>
      </c>
      <c r="E22" s="52">
        <v>4.5</v>
      </c>
      <c r="F22" s="47">
        <v>0.36004567164179102</v>
      </c>
      <c r="G22" s="48">
        <v>0.19664032835820897</v>
      </c>
      <c r="H22" s="16">
        <v>20.400850376865673</v>
      </c>
      <c r="I22" s="18">
        <v>19.659532518134323</v>
      </c>
      <c r="J22" s="18">
        <v>16.870472294776121</v>
      </c>
      <c r="K22" s="18">
        <v>13.171018080223876</v>
      </c>
      <c r="L22" s="23">
        <v>284</v>
      </c>
      <c r="N22" s="2">
        <v>284</v>
      </c>
      <c r="O22">
        <v>999.10212500000011</v>
      </c>
      <c r="P22">
        <v>1168.886125</v>
      </c>
      <c r="Q22">
        <v>124.05112499999998</v>
      </c>
      <c r="S22">
        <v>119.25037500000002</v>
      </c>
      <c r="T22">
        <v>186.40950000000001</v>
      </c>
      <c r="U22">
        <v>27.881250000000001</v>
      </c>
      <c r="W22">
        <f t="shared" si="0"/>
        <v>879.85175000000004</v>
      </c>
      <c r="X22">
        <f t="shared" si="1"/>
        <v>982.47662500000001</v>
      </c>
      <c r="Y22">
        <f t="shared" si="2"/>
        <v>96.16987499999999</v>
      </c>
    </row>
    <row r="23" spans="1:25" x14ac:dyDescent="0.2">
      <c r="A23" s="6">
        <v>39373</v>
      </c>
      <c r="B23" s="2" t="s">
        <v>156</v>
      </c>
      <c r="C23" s="4" t="s">
        <v>62</v>
      </c>
      <c r="D23" s="17">
        <v>322492</v>
      </c>
      <c r="E23">
        <v>5</v>
      </c>
      <c r="F23" s="47">
        <v>0.81010276119402991</v>
      </c>
      <c r="G23" s="48">
        <v>0.49810933880596964</v>
      </c>
      <c r="H23" s="16">
        <v>29.525054776119404</v>
      </c>
      <c r="I23" s="18">
        <v>26.224580008880583</v>
      </c>
      <c r="J23" s="18">
        <v>26.567205279850747</v>
      </c>
      <c r="K23" s="23">
        <v>18.055218800149241</v>
      </c>
      <c r="L23" s="23">
        <v>291</v>
      </c>
      <c r="N23" s="2">
        <v>291</v>
      </c>
      <c r="O23">
        <v>1128.0767499999999</v>
      </c>
      <c r="P23">
        <v>1273.309</v>
      </c>
      <c r="Q23">
        <v>131.70950000000002</v>
      </c>
      <c r="S23">
        <v>114.54625</v>
      </c>
      <c r="T23">
        <v>176.49125000000001</v>
      </c>
      <c r="U23">
        <v>27.340250000000001</v>
      </c>
      <c r="W23">
        <f t="shared" si="0"/>
        <v>1013.5305</v>
      </c>
      <c r="X23">
        <f t="shared" si="1"/>
        <v>1096.8177499999999</v>
      </c>
      <c r="Y23">
        <f t="shared" si="2"/>
        <v>104.36925000000002</v>
      </c>
    </row>
    <row r="24" spans="1:25" x14ac:dyDescent="0.2">
      <c r="A24" s="6">
        <v>39392</v>
      </c>
      <c r="B24" s="2" t="s">
        <v>165</v>
      </c>
      <c r="C24" s="4" t="s">
        <v>56</v>
      </c>
      <c r="D24" s="17">
        <v>306550</v>
      </c>
      <c r="E24">
        <v>1</v>
      </c>
      <c r="F24" s="16">
        <v>0.74086320895522406</v>
      </c>
      <c r="G24" s="13">
        <v>0.63229559104477584</v>
      </c>
      <c r="H24" s="16">
        <v>30.501594948694031</v>
      </c>
      <c r="I24" s="18">
        <v>37.745784738805966</v>
      </c>
      <c r="J24" s="18">
        <v>27.653493526119401</v>
      </c>
      <c r="K24" s="18">
        <v>25.979211411380586</v>
      </c>
      <c r="L24" s="23">
        <v>310</v>
      </c>
      <c r="N24" s="2">
        <v>310</v>
      </c>
      <c r="O24">
        <v>936.30199999999991</v>
      </c>
      <c r="P24">
        <v>1146.9245000000001</v>
      </c>
      <c r="Q24">
        <v>124.32925000000002</v>
      </c>
      <c r="S24">
        <v>98.080749999999995</v>
      </c>
      <c r="T24">
        <v>179.8895</v>
      </c>
      <c r="U24">
        <v>26.399250000000002</v>
      </c>
      <c r="W24">
        <f t="shared" si="0"/>
        <v>838.22124999999994</v>
      </c>
      <c r="X24">
        <f t="shared" si="1"/>
        <v>967.03500000000008</v>
      </c>
      <c r="Y24">
        <f t="shared" si="2"/>
        <v>97.93</v>
      </c>
    </row>
    <row r="25" spans="1:25" x14ac:dyDescent="0.2">
      <c r="A25" s="6">
        <v>39427</v>
      </c>
      <c r="B25" s="2" t="s">
        <v>169</v>
      </c>
      <c r="C25" s="4" t="s">
        <v>56</v>
      </c>
      <c r="D25" s="3">
        <v>306560</v>
      </c>
      <c r="E25">
        <v>1</v>
      </c>
      <c r="F25" s="16">
        <v>0.23288761904761907</v>
      </c>
      <c r="G25" s="13">
        <v>0.1436916609523809</v>
      </c>
      <c r="H25" s="16">
        <v>21.561922809523814</v>
      </c>
      <c r="I25" s="18">
        <v>18.152049230476187</v>
      </c>
      <c r="J25" s="18">
        <v>14.435150920634921</v>
      </c>
      <c r="K25" s="18">
        <v>7.5409399193650772</v>
      </c>
      <c r="L25" s="23">
        <v>345</v>
      </c>
      <c r="N25" s="2" t="s">
        <v>171</v>
      </c>
      <c r="O25">
        <v>838.15525000000002</v>
      </c>
      <c r="P25">
        <v>1031.3800000000001</v>
      </c>
      <c r="Q25">
        <v>117.13649999999998</v>
      </c>
      <c r="S25">
        <v>153.404</v>
      </c>
      <c r="T25">
        <v>214.47375</v>
      </c>
      <c r="U25">
        <v>31.1265</v>
      </c>
      <c r="W25">
        <f>(O25-S25)</f>
        <v>684.75125000000003</v>
      </c>
      <c r="X25">
        <f>(P25-T25)</f>
        <v>816.90625000000011</v>
      </c>
      <c r="Y25">
        <f>(Q25-U25)</f>
        <v>86.009999999999991</v>
      </c>
    </row>
    <row r="26" spans="1:25" x14ac:dyDescent="0.2">
      <c r="A26" s="34"/>
      <c r="B26" s="2"/>
      <c r="C26" s="1"/>
      <c r="D26" s="3"/>
      <c r="F26" s="16"/>
      <c r="G26" s="13"/>
      <c r="H26" s="16"/>
      <c r="I26" s="18"/>
      <c r="J26" s="16"/>
      <c r="K26" s="23"/>
      <c r="L26" s="23"/>
    </row>
    <row r="27" spans="1:25" x14ac:dyDescent="0.2">
      <c r="A27" s="34"/>
      <c r="B27" s="2"/>
      <c r="C27" s="1"/>
      <c r="D27" s="3"/>
      <c r="F27" s="16"/>
      <c r="G27" s="13"/>
      <c r="H27" s="16"/>
      <c r="I27" s="18"/>
      <c r="J27" s="16"/>
      <c r="K27" s="23"/>
      <c r="L27" s="23"/>
    </row>
    <row r="28" spans="1:25" x14ac:dyDescent="0.2">
      <c r="A28" s="34"/>
      <c r="B28" s="2"/>
      <c r="C28" s="1"/>
      <c r="D28" s="3"/>
      <c r="F28" s="16"/>
      <c r="G28" s="13"/>
      <c r="H28" s="16"/>
      <c r="I28" s="18"/>
      <c r="J28" s="16"/>
      <c r="K28" s="23"/>
      <c r="L28" s="23"/>
    </row>
    <row r="29" spans="1:25" x14ac:dyDescent="0.2">
      <c r="A29" s="34"/>
      <c r="B29" s="2"/>
      <c r="C29" s="1"/>
      <c r="D29" s="23"/>
      <c r="F29" s="16"/>
      <c r="G29" s="13"/>
      <c r="H29" s="16"/>
      <c r="I29" s="18"/>
      <c r="J29" s="18"/>
      <c r="K29" s="23"/>
      <c r="L29" s="23"/>
    </row>
    <row r="30" spans="1:25" x14ac:dyDescent="0.2">
      <c r="A30" s="34"/>
      <c r="B30" s="2"/>
      <c r="C30" s="4"/>
      <c r="D30" s="23"/>
      <c r="F30" s="16"/>
      <c r="G30" s="13"/>
      <c r="H30" s="16"/>
      <c r="I30" s="18"/>
      <c r="J30" s="18"/>
      <c r="K30" s="23"/>
      <c r="L30" s="23"/>
    </row>
    <row r="31" spans="1:25" x14ac:dyDescent="0.2">
      <c r="A31" s="34"/>
      <c r="B31" s="2"/>
      <c r="C31" s="1"/>
      <c r="D31" s="3"/>
      <c r="F31" s="16"/>
      <c r="G31" s="18"/>
      <c r="H31" s="16"/>
      <c r="I31" s="23"/>
      <c r="J31" s="18"/>
      <c r="K31" s="23"/>
      <c r="L31" s="23"/>
    </row>
    <row r="32" spans="1:25" x14ac:dyDescent="0.2">
      <c r="A32" s="34"/>
      <c r="B32" s="2"/>
      <c r="C32" s="1"/>
      <c r="D32" s="3"/>
      <c r="F32" s="16"/>
      <c r="G32" s="18"/>
      <c r="H32" s="16"/>
      <c r="I32" s="16"/>
      <c r="J32" s="16"/>
      <c r="K32" s="3"/>
      <c r="L32" s="23"/>
    </row>
    <row r="33" spans="1:12" x14ac:dyDescent="0.2">
      <c r="A33" s="34"/>
      <c r="B33" s="2"/>
      <c r="C33" s="1"/>
      <c r="D33" s="3"/>
      <c r="E33" s="37"/>
      <c r="F33" s="47"/>
      <c r="G33" s="48"/>
      <c r="H33" s="16"/>
      <c r="I33" s="16"/>
      <c r="J33" s="18"/>
      <c r="K33" s="23"/>
      <c r="L33" s="23"/>
    </row>
    <row r="34" spans="1:12" x14ac:dyDescent="0.2">
      <c r="A34" s="34"/>
      <c r="B34" s="2"/>
      <c r="C34" s="1"/>
      <c r="D34" s="3"/>
      <c r="F34" s="47"/>
      <c r="G34" s="48"/>
      <c r="H34" s="16"/>
      <c r="I34" s="16"/>
      <c r="J34" s="16"/>
      <c r="K34" s="23"/>
      <c r="L34" s="23"/>
    </row>
    <row r="35" spans="1:12" x14ac:dyDescent="0.2">
      <c r="A35" s="34"/>
      <c r="B35" s="2"/>
      <c r="C35" s="1"/>
      <c r="D35" s="3"/>
      <c r="F35" s="16"/>
      <c r="G35" s="13"/>
      <c r="H35" s="16"/>
      <c r="I35" s="18"/>
      <c r="J35" s="16"/>
      <c r="K35" s="3"/>
      <c r="L35" s="23"/>
    </row>
    <row r="36" spans="1:12" x14ac:dyDescent="0.2">
      <c r="A36" s="34"/>
      <c r="B36" s="2"/>
      <c r="C36" s="1"/>
      <c r="D36" s="3"/>
      <c r="F36" s="46"/>
      <c r="G36" s="42"/>
      <c r="H36" s="16"/>
      <c r="I36" s="18"/>
      <c r="J36" s="16"/>
      <c r="K36" s="23"/>
      <c r="L36" s="23"/>
    </row>
    <row r="37" spans="1:12" x14ac:dyDescent="0.2">
      <c r="A37" s="34"/>
      <c r="B37" s="2"/>
      <c r="C37" s="1"/>
      <c r="D37" s="23"/>
      <c r="F37" s="16"/>
      <c r="G37" s="13"/>
      <c r="H37" s="16"/>
      <c r="I37" s="18"/>
      <c r="J37" s="16"/>
      <c r="K37" s="3"/>
      <c r="L37" s="23"/>
    </row>
    <row r="38" spans="1:12" x14ac:dyDescent="0.2">
      <c r="A38" s="34"/>
      <c r="B38" s="2"/>
      <c r="C38" s="1"/>
      <c r="D38" s="23"/>
      <c r="F38" s="16"/>
      <c r="G38" s="13"/>
      <c r="H38" s="16"/>
      <c r="I38" s="18"/>
      <c r="J38" s="16"/>
      <c r="K38" s="3"/>
      <c r="L38" s="23"/>
    </row>
    <row r="39" spans="1:12" x14ac:dyDescent="0.2">
      <c r="A39" s="34"/>
      <c r="B39" s="2"/>
      <c r="C39" s="1"/>
      <c r="D39" s="3"/>
      <c r="F39" s="16"/>
      <c r="G39" s="13"/>
      <c r="H39" s="16"/>
      <c r="I39" s="18"/>
      <c r="J39" s="16"/>
      <c r="K39" s="23"/>
      <c r="L39" s="23"/>
    </row>
    <row r="40" spans="1:12" x14ac:dyDescent="0.2">
      <c r="A40" s="34"/>
      <c r="B40" s="2"/>
      <c r="C40" s="1"/>
      <c r="D40" s="3"/>
      <c r="F40" s="58"/>
      <c r="G40" s="55"/>
      <c r="H40" s="16"/>
      <c r="I40" s="18"/>
      <c r="J40" s="16"/>
      <c r="K40" s="23"/>
      <c r="L40" s="23"/>
    </row>
    <row r="41" spans="1:12" x14ac:dyDescent="0.2">
      <c r="A41" s="34"/>
      <c r="B41" s="2"/>
      <c r="C41" s="1"/>
      <c r="D41" s="33"/>
      <c r="F41" s="16"/>
      <c r="G41" s="13"/>
      <c r="H41" s="16"/>
      <c r="I41" s="16"/>
      <c r="J41" s="18"/>
      <c r="K41" s="18"/>
      <c r="L41" s="23"/>
    </row>
    <row r="42" spans="1:12" x14ac:dyDescent="0.2">
      <c r="A42" s="34"/>
      <c r="B42" s="2"/>
      <c r="C42" s="1"/>
      <c r="D42" s="23"/>
      <c r="F42" s="16"/>
      <c r="G42" s="13"/>
      <c r="H42" s="16"/>
      <c r="I42" s="16"/>
      <c r="J42" s="18"/>
      <c r="K42" s="23"/>
      <c r="L42" s="23"/>
    </row>
    <row r="43" spans="1:12" x14ac:dyDescent="0.2">
      <c r="A43" s="34"/>
      <c r="B43" s="2"/>
      <c r="C43" s="1"/>
      <c r="D43" s="33"/>
      <c r="F43" s="16"/>
      <c r="G43" s="13"/>
      <c r="H43" s="16"/>
      <c r="I43" s="18"/>
      <c r="J43" s="18"/>
      <c r="K43" s="23"/>
      <c r="L43" s="23"/>
    </row>
    <row r="44" spans="1:12" x14ac:dyDescent="0.2">
      <c r="A44" s="34"/>
      <c r="B44" s="2"/>
      <c r="C44" s="1"/>
      <c r="D44" s="23"/>
      <c r="F44" s="16"/>
      <c r="G44" s="13"/>
      <c r="H44" s="16"/>
      <c r="I44" s="18"/>
      <c r="J44" s="18"/>
      <c r="K44" s="23"/>
      <c r="L44" s="23"/>
    </row>
    <row r="45" spans="1:12" x14ac:dyDescent="0.2">
      <c r="A45" s="34"/>
      <c r="B45" s="2"/>
      <c r="C45" s="1"/>
      <c r="D45" s="33"/>
      <c r="F45" s="16"/>
      <c r="G45" s="13"/>
      <c r="H45" s="16"/>
      <c r="I45" s="18"/>
      <c r="J45" s="18"/>
      <c r="K45" s="23"/>
      <c r="L45" s="23"/>
    </row>
    <row r="46" spans="1:12" x14ac:dyDescent="0.2">
      <c r="A46" s="34"/>
      <c r="B46" s="2"/>
      <c r="C46" s="1"/>
      <c r="D46" s="23"/>
      <c r="F46" s="16"/>
      <c r="G46" s="13"/>
      <c r="H46" s="16"/>
      <c r="I46" s="18"/>
      <c r="J46" s="18"/>
      <c r="K46" s="23"/>
      <c r="L46" s="23"/>
    </row>
    <row r="47" spans="1:12" x14ac:dyDescent="0.2">
      <c r="A47" s="34"/>
      <c r="B47" s="2"/>
      <c r="C47" s="1"/>
      <c r="D47" s="33"/>
      <c r="F47" s="16"/>
      <c r="G47" s="13"/>
      <c r="H47" s="16"/>
      <c r="I47" s="18"/>
      <c r="J47" s="18"/>
      <c r="K47" s="23"/>
      <c r="L47" s="23"/>
    </row>
    <row r="48" spans="1:12" x14ac:dyDescent="0.2">
      <c r="A48" s="34"/>
      <c r="B48" s="2"/>
      <c r="C48" s="1"/>
      <c r="D48" s="33"/>
      <c r="F48" s="16"/>
      <c r="G48" s="13"/>
      <c r="H48" s="16"/>
      <c r="I48" s="18"/>
      <c r="J48" s="18"/>
      <c r="K48" s="23"/>
      <c r="L48" s="23"/>
    </row>
    <row r="49" spans="1:12" x14ac:dyDescent="0.2">
      <c r="A49" s="34"/>
      <c r="B49" s="2"/>
      <c r="C49" s="4"/>
      <c r="D49" s="23"/>
      <c r="F49" s="16"/>
      <c r="G49" s="13"/>
      <c r="H49" s="16"/>
      <c r="I49" s="18"/>
      <c r="J49" s="18"/>
      <c r="K49" s="23"/>
      <c r="L49" s="23"/>
    </row>
    <row r="50" spans="1:12" x14ac:dyDescent="0.2">
      <c r="A50" s="34"/>
      <c r="B50" s="2"/>
      <c r="C50" s="4"/>
      <c r="D50" s="23"/>
      <c r="F50" s="16"/>
      <c r="G50" s="13"/>
      <c r="H50" s="16"/>
      <c r="I50" s="16"/>
      <c r="J50" s="18"/>
      <c r="K50" s="23"/>
      <c r="L50" s="23"/>
    </row>
    <row r="51" spans="1:12" x14ac:dyDescent="0.2">
      <c r="A51" s="34"/>
      <c r="B51" s="2"/>
      <c r="C51" s="4"/>
      <c r="D51" s="23"/>
      <c r="F51" s="16"/>
      <c r="G51" s="13"/>
      <c r="H51" s="16"/>
      <c r="I51" s="18"/>
      <c r="J51" s="18"/>
      <c r="K51" s="23"/>
      <c r="L51" s="23"/>
    </row>
    <row r="52" spans="1:12" x14ac:dyDescent="0.2">
      <c r="A52" s="34"/>
      <c r="B52" s="2"/>
      <c r="C52" s="4"/>
      <c r="D52" s="23"/>
      <c r="F52" s="16"/>
      <c r="G52" s="13"/>
      <c r="H52" s="16"/>
      <c r="I52" s="18"/>
      <c r="J52" s="18"/>
      <c r="K52" s="23"/>
      <c r="L52" s="23"/>
    </row>
    <row r="53" spans="1:12" x14ac:dyDescent="0.2">
      <c r="A53" s="34"/>
      <c r="B53" s="2"/>
      <c r="C53" s="4"/>
      <c r="D53" s="23"/>
      <c r="F53" s="16"/>
      <c r="G53" s="13"/>
      <c r="H53" s="16"/>
      <c r="I53" s="18"/>
      <c r="J53" s="18"/>
      <c r="K53" s="23"/>
      <c r="L53" s="23"/>
    </row>
    <row r="54" spans="1:12" x14ac:dyDescent="0.2">
      <c r="A54" s="34"/>
      <c r="B54" s="2"/>
      <c r="C54" s="4"/>
      <c r="D54" s="23"/>
      <c r="F54" s="16"/>
      <c r="G54" s="13"/>
      <c r="H54" s="16"/>
      <c r="I54" s="18"/>
      <c r="J54" s="18"/>
      <c r="K54" s="23"/>
      <c r="L54" s="23"/>
    </row>
    <row r="55" spans="1:12" x14ac:dyDescent="0.2">
      <c r="A55" s="34"/>
      <c r="B55" s="2"/>
      <c r="C55" s="4"/>
      <c r="D55" s="23"/>
      <c r="F55" s="16"/>
      <c r="G55" s="13"/>
      <c r="H55" s="16"/>
      <c r="I55" s="18"/>
      <c r="J55" s="18"/>
      <c r="K55" s="23"/>
      <c r="L55" s="23"/>
    </row>
    <row r="56" spans="1:12" x14ac:dyDescent="0.2">
      <c r="A56" s="34"/>
      <c r="B56" s="2"/>
      <c r="C56" s="4"/>
      <c r="D56" s="23"/>
      <c r="F56" s="16"/>
      <c r="G56" s="13"/>
      <c r="H56" s="16"/>
      <c r="I56" s="18"/>
      <c r="J56" s="18"/>
      <c r="K56" s="23"/>
      <c r="L56" s="23"/>
    </row>
    <row r="57" spans="1:12" x14ac:dyDescent="0.2">
      <c r="A57" s="34"/>
      <c r="B57" s="2"/>
      <c r="C57" s="1"/>
      <c r="D57" s="3"/>
      <c r="F57" s="16"/>
      <c r="G57" s="13"/>
      <c r="H57" s="16"/>
      <c r="I57" s="3"/>
      <c r="J57" s="18"/>
      <c r="K57" s="23"/>
      <c r="L57" s="23"/>
    </row>
    <row r="58" spans="1:12" x14ac:dyDescent="0.2">
      <c r="A58" s="34"/>
      <c r="B58" s="2"/>
      <c r="C58" s="1"/>
      <c r="D58" s="3"/>
      <c r="F58" s="16"/>
      <c r="G58" s="13"/>
      <c r="H58" s="16"/>
      <c r="I58" s="16"/>
      <c r="J58" s="18"/>
      <c r="K58" s="23"/>
      <c r="L58" s="23"/>
    </row>
    <row r="59" spans="1:12" x14ac:dyDescent="0.2">
      <c r="A59" s="34"/>
      <c r="B59" s="2"/>
      <c r="C59" s="1"/>
      <c r="D59" s="3"/>
      <c r="F59" s="16"/>
      <c r="G59" s="13"/>
      <c r="H59" s="16"/>
      <c r="I59" s="18"/>
      <c r="J59" s="18"/>
      <c r="K59" s="23"/>
      <c r="L59" s="23"/>
    </row>
    <row r="60" spans="1:12" x14ac:dyDescent="0.2">
      <c r="A60" s="34"/>
      <c r="B60" s="2"/>
      <c r="C60" s="1"/>
      <c r="D60" s="3"/>
      <c r="F60" s="16"/>
      <c r="G60" s="13"/>
      <c r="H60" s="16"/>
      <c r="I60" s="18"/>
      <c r="J60" s="18"/>
      <c r="K60" s="23"/>
      <c r="L60" s="23"/>
    </row>
    <row r="61" spans="1:12" x14ac:dyDescent="0.2">
      <c r="A61" s="34"/>
      <c r="B61" s="2"/>
      <c r="C61" s="1"/>
      <c r="D61" s="3"/>
      <c r="F61" s="16"/>
      <c r="G61" s="18"/>
      <c r="H61" s="16"/>
      <c r="I61" s="18"/>
      <c r="J61" s="18"/>
      <c r="K61" s="23"/>
      <c r="L61" s="23"/>
    </row>
    <row r="62" spans="1:12" x14ac:dyDescent="0.2">
      <c r="A62" s="34"/>
      <c r="B62" s="2"/>
      <c r="C62" s="1"/>
      <c r="D62" s="3"/>
      <c r="F62" s="16"/>
      <c r="G62" s="13"/>
      <c r="H62" s="16"/>
      <c r="I62" s="18"/>
      <c r="J62" s="18"/>
      <c r="K62" s="23"/>
      <c r="L62" s="23"/>
    </row>
    <row r="63" spans="1:12" x14ac:dyDescent="0.2">
      <c r="A63" s="34"/>
      <c r="B63" s="2"/>
      <c r="C63" s="1"/>
      <c r="D63" s="3"/>
      <c r="F63" s="16"/>
      <c r="G63" s="13"/>
      <c r="H63" s="16"/>
      <c r="I63" s="18"/>
      <c r="J63" s="18"/>
      <c r="K63" s="23"/>
      <c r="L63" s="23"/>
    </row>
    <row r="64" spans="1:12" x14ac:dyDescent="0.2">
      <c r="A64" s="34"/>
      <c r="B64" s="2"/>
      <c r="C64" s="1"/>
      <c r="D64" s="3"/>
      <c r="F64" s="16"/>
      <c r="G64" s="13"/>
      <c r="H64" s="16"/>
      <c r="I64" s="18"/>
      <c r="J64" s="18"/>
      <c r="K64" s="23"/>
      <c r="L64" s="23"/>
    </row>
    <row r="65" spans="1:12" x14ac:dyDescent="0.2">
      <c r="A65" s="34"/>
      <c r="B65" s="2"/>
      <c r="C65" s="1"/>
      <c r="D65" s="3"/>
      <c r="F65" s="16"/>
      <c r="G65" s="13"/>
      <c r="H65" s="16"/>
      <c r="I65" s="18"/>
      <c r="J65" s="18"/>
      <c r="K65" s="23"/>
      <c r="L65" s="23"/>
    </row>
    <row r="66" spans="1:12" x14ac:dyDescent="0.2">
      <c r="A66" s="34"/>
      <c r="B66" s="2"/>
      <c r="C66" s="1"/>
      <c r="D66" s="3"/>
      <c r="F66" s="16"/>
      <c r="G66" s="18"/>
      <c r="H66" s="16"/>
      <c r="I66" s="16"/>
      <c r="J66" s="18"/>
      <c r="K66" s="23"/>
      <c r="L66" s="23"/>
    </row>
    <row r="67" spans="1:12" x14ac:dyDescent="0.2">
      <c r="A67" s="34"/>
      <c r="B67" s="2"/>
      <c r="C67" s="1"/>
      <c r="D67" s="3"/>
      <c r="F67" s="16"/>
      <c r="G67" s="18"/>
      <c r="H67" s="16"/>
      <c r="I67" s="16"/>
      <c r="J67" s="18"/>
      <c r="K67" s="23"/>
      <c r="L67" s="23"/>
    </row>
    <row r="68" spans="1:12" x14ac:dyDescent="0.2">
      <c r="A68" s="34"/>
      <c r="B68" s="2"/>
      <c r="C68" s="1"/>
      <c r="D68" s="3"/>
      <c r="F68" s="16"/>
      <c r="G68" s="18"/>
      <c r="H68" s="16"/>
      <c r="I68" s="18"/>
      <c r="J68" s="18"/>
      <c r="K68" s="23"/>
      <c r="L68" s="23"/>
    </row>
    <row r="69" spans="1:12" x14ac:dyDescent="0.2">
      <c r="A69" s="34"/>
      <c r="B69" s="2"/>
      <c r="C69" s="1"/>
      <c r="D69" s="3"/>
      <c r="F69" s="16"/>
      <c r="G69" s="18"/>
      <c r="H69" s="16"/>
      <c r="I69" s="18"/>
      <c r="J69" s="18"/>
      <c r="K69" s="23"/>
      <c r="L69" s="23"/>
    </row>
    <row r="70" spans="1:12" x14ac:dyDescent="0.2">
      <c r="A70" s="34"/>
      <c r="B70" s="2"/>
      <c r="C70" s="1"/>
      <c r="D70" s="3"/>
      <c r="F70" s="16"/>
      <c r="G70" s="18"/>
      <c r="H70" s="16"/>
      <c r="I70" s="18"/>
      <c r="J70" s="18"/>
      <c r="K70" s="23"/>
      <c r="L70" s="23"/>
    </row>
    <row r="71" spans="1:12" x14ac:dyDescent="0.2">
      <c r="A71" s="34"/>
      <c r="B71" s="2"/>
      <c r="C71" s="1"/>
      <c r="D71" s="3"/>
      <c r="F71" s="16"/>
      <c r="G71" s="18"/>
      <c r="H71" s="16"/>
      <c r="I71" s="18"/>
      <c r="J71" s="18"/>
      <c r="K71" s="23"/>
      <c r="L71" s="23"/>
    </row>
    <row r="72" spans="1:12" x14ac:dyDescent="0.2">
      <c r="A72" s="34"/>
      <c r="B72" s="2"/>
      <c r="C72" s="1"/>
      <c r="D72" s="3"/>
      <c r="F72" s="16"/>
      <c r="G72" s="18"/>
      <c r="H72" s="16"/>
      <c r="I72" s="18"/>
      <c r="J72" s="18"/>
      <c r="K72" s="23"/>
      <c r="L72" s="23"/>
    </row>
    <row r="73" spans="1:12" x14ac:dyDescent="0.2">
      <c r="A73" s="34"/>
      <c r="B73" s="2"/>
      <c r="C73" s="1"/>
      <c r="D73" s="3"/>
      <c r="F73" s="16"/>
      <c r="G73" s="18"/>
      <c r="H73" s="16"/>
      <c r="I73" s="18"/>
      <c r="J73" s="18"/>
      <c r="K73" s="23"/>
      <c r="L73" s="23"/>
    </row>
    <row r="74" spans="1:12" x14ac:dyDescent="0.2">
      <c r="A74" s="34"/>
      <c r="B74" s="2"/>
      <c r="C74" s="1"/>
      <c r="D74" s="3"/>
      <c r="F74" s="16"/>
      <c r="G74" s="18"/>
      <c r="H74" s="16"/>
      <c r="I74" s="18"/>
      <c r="J74" s="18"/>
      <c r="K74" s="18"/>
      <c r="L74" s="23"/>
    </row>
    <row r="75" spans="1:12" x14ac:dyDescent="0.2">
      <c r="A75" s="34"/>
      <c r="B75" s="2"/>
      <c r="C75" s="1"/>
      <c r="D75" s="3"/>
      <c r="F75" s="16"/>
      <c r="G75" s="18"/>
      <c r="H75" s="16"/>
      <c r="I75" s="16"/>
      <c r="J75" s="16"/>
      <c r="K75" s="23"/>
      <c r="L75" s="3"/>
    </row>
    <row r="76" spans="1:12" x14ac:dyDescent="0.2">
      <c r="A76" s="34"/>
      <c r="B76" s="2"/>
      <c r="C76" s="1"/>
      <c r="D76" s="3"/>
      <c r="F76" s="16"/>
      <c r="G76" s="18"/>
      <c r="H76" s="16"/>
      <c r="I76" s="16"/>
      <c r="J76" s="16"/>
      <c r="K76" s="23"/>
      <c r="L76" s="23"/>
    </row>
    <row r="77" spans="1:12" x14ac:dyDescent="0.2">
      <c r="A77" s="34"/>
      <c r="B77" s="2"/>
      <c r="C77" s="1"/>
      <c r="D77" s="3"/>
      <c r="F77" s="16"/>
      <c r="G77" s="18"/>
      <c r="H77" s="16"/>
      <c r="I77" s="16"/>
      <c r="J77" s="16"/>
      <c r="K77" s="23"/>
      <c r="L77" s="23"/>
    </row>
    <row r="78" spans="1:12" x14ac:dyDescent="0.2">
      <c r="A78" s="34"/>
      <c r="B78" s="2"/>
      <c r="C78" s="1"/>
      <c r="D78" s="3"/>
      <c r="F78" s="16"/>
      <c r="G78" s="18"/>
      <c r="H78" s="16"/>
      <c r="I78" s="16"/>
      <c r="J78" s="16"/>
      <c r="K78" s="23"/>
      <c r="L78" s="23"/>
    </row>
    <row r="79" spans="1:12" x14ac:dyDescent="0.2">
      <c r="A79" s="34"/>
      <c r="B79" s="2"/>
      <c r="C79" s="1"/>
      <c r="D79" s="3"/>
      <c r="F79" s="16"/>
      <c r="G79" s="18"/>
      <c r="H79" s="16"/>
      <c r="I79" s="16"/>
      <c r="J79" s="21"/>
      <c r="K79" s="31"/>
      <c r="L79" s="30"/>
    </row>
    <row r="80" spans="1:12" x14ac:dyDescent="0.2">
      <c r="A80" s="34"/>
      <c r="B80" s="2"/>
      <c r="C80" s="1"/>
      <c r="D80" s="3"/>
      <c r="E80" s="29"/>
      <c r="F80" s="16"/>
      <c r="G80" s="18"/>
      <c r="H80" s="16"/>
      <c r="I80" s="16"/>
      <c r="J80" s="21"/>
      <c r="K80" s="31"/>
      <c r="L80" s="30"/>
    </row>
    <row r="81" spans="1:12" x14ac:dyDescent="0.2">
      <c r="A81" s="34"/>
      <c r="B81" s="2"/>
      <c r="C81" s="1"/>
      <c r="D81" s="3"/>
      <c r="E81" s="29"/>
      <c r="F81" s="16"/>
      <c r="G81" s="18"/>
      <c r="H81" s="16"/>
      <c r="I81" s="16"/>
      <c r="J81" s="18"/>
      <c r="K81" s="23"/>
      <c r="L81" s="23"/>
    </row>
    <row r="82" spans="1:12" x14ac:dyDescent="0.2">
      <c r="A82" s="34"/>
      <c r="B82" s="2"/>
      <c r="C82" s="1"/>
      <c r="D82" s="3"/>
      <c r="F82" s="47"/>
      <c r="G82" s="48"/>
      <c r="H82" s="16"/>
      <c r="I82" s="16"/>
      <c r="J82" s="18"/>
      <c r="K82" s="3"/>
      <c r="L82" s="3"/>
    </row>
    <row r="83" spans="1:12" x14ac:dyDescent="0.2">
      <c r="A83" s="34"/>
      <c r="B83" s="2"/>
      <c r="C83" s="1"/>
      <c r="D83" s="3"/>
      <c r="F83" s="47"/>
      <c r="G83" s="48"/>
      <c r="H83" s="16"/>
      <c r="I83" s="16"/>
      <c r="J83" s="18"/>
      <c r="K83" s="3"/>
      <c r="L83" s="3"/>
    </row>
    <row r="84" spans="1:12" x14ac:dyDescent="0.2">
      <c r="A84" s="34"/>
      <c r="B84" s="2"/>
      <c r="C84" s="1"/>
      <c r="D84" s="3"/>
      <c r="F84" s="47"/>
      <c r="G84" s="48"/>
      <c r="H84" s="16"/>
      <c r="I84" s="16"/>
      <c r="J84" s="18"/>
      <c r="K84" s="23"/>
      <c r="L84" s="23"/>
    </row>
    <row r="85" spans="1:12" x14ac:dyDescent="0.2">
      <c r="A85" s="34"/>
      <c r="B85" s="2"/>
      <c r="C85" s="1"/>
      <c r="D85" s="3"/>
      <c r="F85" s="47"/>
      <c r="G85" s="48"/>
      <c r="H85" s="16"/>
      <c r="I85" s="16"/>
      <c r="J85" s="18"/>
      <c r="K85" s="23"/>
      <c r="L85" s="23"/>
    </row>
    <row r="86" spans="1:12" x14ac:dyDescent="0.2">
      <c r="A86" s="34"/>
      <c r="B86" s="2"/>
      <c r="C86" s="1"/>
      <c r="D86" s="3"/>
      <c r="F86" s="47"/>
      <c r="G86" s="48"/>
      <c r="H86" s="16"/>
      <c r="I86" s="16"/>
      <c r="J86" s="18"/>
      <c r="K86" s="23"/>
      <c r="L86" s="23"/>
    </row>
    <row r="87" spans="1:12" x14ac:dyDescent="0.2">
      <c r="A87" s="34"/>
      <c r="B87" s="2"/>
      <c r="C87" s="1"/>
      <c r="D87" s="3"/>
      <c r="F87" s="47"/>
      <c r="G87" s="48"/>
      <c r="H87" s="16"/>
      <c r="I87" s="16"/>
      <c r="J87" s="18"/>
      <c r="K87" s="23"/>
      <c r="L87" s="23"/>
    </row>
    <row r="88" spans="1:12" x14ac:dyDescent="0.2">
      <c r="A88" s="34"/>
      <c r="B88" s="2"/>
      <c r="C88" s="1"/>
      <c r="D88" s="3"/>
      <c r="F88" s="47"/>
      <c r="G88" s="48"/>
      <c r="H88" s="16"/>
      <c r="I88" s="16"/>
      <c r="J88" s="18"/>
      <c r="K88" s="23"/>
      <c r="L88" s="23"/>
    </row>
    <row r="89" spans="1:12" x14ac:dyDescent="0.2">
      <c r="A89" s="34"/>
      <c r="B89" s="2"/>
      <c r="C89" s="1"/>
      <c r="D89" s="3"/>
      <c r="F89" s="47"/>
      <c r="G89" s="48"/>
      <c r="H89" s="16"/>
      <c r="I89" s="16"/>
      <c r="J89" s="18"/>
      <c r="K89" s="23"/>
      <c r="L89" s="23"/>
    </row>
    <row r="90" spans="1:12" x14ac:dyDescent="0.2">
      <c r="A90" s="34"/>
      <c r="B90" s="2"/>
      <c r="C90" s="1"/>
      <c r="D90" s="3"/>
      <c r="F90" s="47"/>
      <c r="G90" s="48"/>
      <c r="H90" s="16"/>
      <c r="I90" s="18"/>
      <c r="J90" s="18"/>
      <c r="K90" s="23"/>
      <c r="L90" s="23"/>
    </row>
    <row r="91" spans="1:12" x14ac:dyDescent="0.2">
      <c r="A91" s="34"/>
      <c r="B91" s="2"/>
      <c r="C91" s="1"/>
      <c r="D91" s="3"/>
      <c r="F91" s="47"/>
      <c r="G91" s="48"/>
      <c r="H91" s="16"/>
      <c r="I91" s="16"/>
      <c r="J91" s="18"/>
      <c r="K91" s="23"/>
      <c r="L91" s="23"/>
    </row>
    <row r="92" spans="1:12" x14ac:dyDescent="0.2">
      <c r="A92" s="34"/>
      <c r="B92" s="2"/>
      <c r="C92" s="1"/>
      <c r="D92" s="3"/>
      <c r="F92" s="47"/>
      <c r="G92" s="48"/>
      <c r="H92" s="16"/>
      <c r="I92" s="16"/>
      <c r="J92" s="16"/>
      <c r="K92" s="23"/>
      <c r="L92" s="23"/>
    </row>
    <row r="93" spans="1:12" x14ac:dyDescent="0.2">
      <c r="A93" s="34"/>
      <c r="B93" s="2"/>
      <c r="C93" s="1"/>
      <c r="D93" s="3"/>
      <c r="F93" s="47"/>
      <c r="G93" s="48"/>
      <c r="H93" s="16"/>
      <c r="I93" s="16"/>
      <c r="J93" s="16"/>
      <c r="K93" s="23"/>
      <c r="L93" s="23"/>
    </row>
    <row r="94" spans="1:12" x14ac:dyDescent="0.2">
      <c r="A94" s="34"/>
      <c r="B94" s="2"/>
      <c r="C94" s="1"/>
      <c r="D94" s="3"/>
      <c r="F94" s="47"/>
      <c r="G94" s="48"/>
      <c r="H94" s="16"/>
      <c r="I94" s="16"/>
      <c r="J94" s="16"/>
      <c r="K94" s="23"/>
      <c r="L94" s="23"/>
    </row>
    <row r="95" spans="1:12" x14ac:dyDescent="0.2">
      <c r="A95" s="34"/>
      <c r="B95" s="2"/>
      <c r="C95" s="1"/>
      <c r="D95" s="3"/>
      <c r="F95" s="47"/>
      <c r="G95" s="48"/>
      <c r="H95" s="16"/>
      <c r="I95" s="16"/>
      <c r="J95" s="16"/>
      <c r="K95" s="23"/>
      <c r="L95" s="23"/>
    </row>
    <row r="96" spans="1:12" x14ac:dyDescent="0.2">
      <c r="A96" s="34"/>
      <c r="B96" s="2"/>
      <c r="C96" s="1"/>
      <c r="D96" s="3"/>
      <c r="F96" s="47"/>
      <c r="G96" s="48"/>
      <c r="H96" s="16"/>
      <c r="I96" s="16"/>
      <c r="J96" s="16"/>
      <c r="K96" s="23"/>
      <c r="L96" s="23"/>
    </row>
    <row r="97" spans="1:12" x14ac:dyDescent="0.2">
      <c r="A97" s="34"/>
      <c r="B97" s="2"/>
      <c r="C97" s="1"/>
      <c r="D97" s="3"/>
      <c r="F97" s="16"/>
      <c r="G97" s="18"/>
      <c r="H97" s="16"/>
      <c r="I97" s="16"/>
      <c r="J97" s="16"/>
      <c r="K97" s="23"/>
      <c r="L97" s="23"/>
    </row>
    <row r="98" spans="1:12" x14ac:dyDescent="0.2">
      <c r="A98" s="34"/>
      <c r="B98" s="2"/>
      <c r="C98" s="1"/>
      <c r="D98" s="3"/>
      <c r="F98" s="16"/>
      <c r="G98" s="13"/>
      <c r="H98" s="16"/>
      <c r="I98" s="18"/>
      <c r="J98" s="16"/>
      <c r="K98" s="16"/>
      <c r="L98" s="23"/>
    </row>
    <row r="99" spans="1:12" x14ac:dyDescent="0.2">
      <c r="A99" s="34"/>
      <c r="B99" s="2"/>
      <c r="C99" s="1"/>
      <c r="D99" s="3"/>
      <c r="F99" s="16"/>
      <c r="G99" s="13"/>
      <c r="H99" s="16"/>
      <c r="I99" s="16"/>
      <c r="J99" s="16"/>
      <c r="K99" s="3"/>
      <c r="L99" s="23"/>
    </row>
    <row r="100" spans="1:12" x14ac:dyDescent="0.2">
      <c r="A100" s="34"/>
      <c r="B100" s="2"/>
      <c r="C100" s="1"/>
      <c r="D100" s="3"/>
      <c r="F100" s="16"/>
      <c r="G100" s="13"/>
      <c r="H100" s="16"/>
      <c r="I100" s="18"/>
      <c r="J100" s="16"/>
      <c r="K100" s="3"/>
      <c r="L100" s="23"/>
    </row>
    <row r="101" spans="1:12" x14ac:dyDescent="0.2">
      <c r="A101" s="34"/>
      <c r="B101" s="2"/>
      <c r="C101" s="1"/>
      <c r="D101" s="3"/>
      <c r="F101" s="16"/>
      <c r="G101" s="13"/>
      <c r="H101" s="16"/>
      <c r="I101" s="18"/>
      <c r="J101" s="16"/>
      <c r="K101" s="3"/>
      <c r="L101" s="23"/>
    </row>
    <row r="102" spans="1:12" x14ac:dyDescent="0.2">
      <c r="A102" s="34"/>
      <c r="B102" s="2"/>
      <c r="C102" s="1"/>
      <c r="D102" s="3"/>
      <c r="F102" s="16"/>
      <c r="G102" s="13"/>
      <c r="H102" s="16"/>
      <c r="I102" s="18"/>
      <c r="J102" s="16"/>
      <c r="K102" s="3"/>
      <c r="L102" s="23"/>
    </row>
    <row r="103" spans="1:12" x14ac:dyDescent="0.2">
      <c r="A103" s="34"/>
      <c r="B103" s="2"/>
      <c r="C103" s="1"/>
      <c r="D103" s="3"/>
      <c r="F103" s="16"/>
      <c r="G103" s="13"/>
      <c r="H103" s="16"/>
      <c r="I103" s="18"/>
      <c r="J103" s="16"/>
      <c r="K103" s="3"/>
      <c r="L103" s="23"/>
    </row>
    <row r="104" spans="1:12" x14ac:dyDescent="0.2">
      <c r="A104" s="34"/>
      <c r="B104" s="2"/>
      <c r="C104" s="1"/>
      <c r="D104" s="3"/>
      <c r="F104" s="16"/>
      <c r="G104" s="13"/>
      <c r="H104" s="16"/>
      <c r="I104" s="18"/>
      <c r="J104" s="16"/>
      <c r="K104" s="3"/>
      <c r="L104" s="23"/>
    </row>
    <row r="105" spans="1:12" x14ac:dyDescent="0.2">
      <c r="A105" s="34"/>
      <c r="B105" s="2"/>
      <c r="C105" s="1"/>
      <c r="D105" s="3"/>
      <c r="F105" s="16"/>
      <c r="G105" s="13"/>
      <c r="H105" s="16"/>
      <c r="I105" s="18"/>
      <c r="J105" s="16"/>
      <c r="K105" s="3"/>
      <c r="L105" s="23"/>
    </row>
    <row r="106" spans="1:12" x14ac:dyDescent="0.2">
      <c r="A106" s="34"/>
      <c r="B106" s="2"/>
      <c r="C106" s="1"/>
      <c r="D106" s="3"/>
      <c r="F106" s="46"/>
      <c r="G106" s="42"/>
      <c r="H106" s="16"/>
      <c r="I106" s="18"/>
      <c r="J106" s="16"/>
      <c r="K106" s="18"/>
      <c r="L106" s="23"/>
    </row>
    <row r="107" spans="1:12" x14ac:dyDescent="0.2">
      <c r="A107" s="34"/>
      <c r="B107" s="2"/>
      <c r="C107" s="1"/>
      <c r="D107" s="3"/>
      <c r="F107" s="46"/>
      <c r="G107" s="42"/>
      <c r="H107" s="16"/>
      <c r="I107" s="16"/>
      <c r="J107" s="16"/>
      <c r="K107" s="3"/>
      <c r="L107" s="23"/>
    </row>
    <row r="108" spans="1:12" x14ac:dyDescent="0.2">
      <c r="A108" s="34"/>
      <c r="B108" s="2"/>
      <c r="C108" s="1"/>
      <c r="D108" s="3"/>
      <c r="F108" s="46"/>
      <c r="G108" s="42"/>
      <c r="H108" s="16"/>
      <c r="I108" s="16"/>
      <c r="J108" s="16"/>
      <c r="K108" s="18"/>
      <c r="L108" s="23"/>
    </row>
    <row r="109" spans="1:12" x14ac:dyDescent="0.2">
      <c r="A109" s="34"/>
      <c r="B109" s="2"/>
      <c r="C109" s="1"/>
      <c r="D109" s="3"/>
      <c r="F109" s="46"/>
      <c r="G109" s="42"/>
      <c r="H109" s="16"/>
      <c r="I109" s="18"/>
      <c r="J109" s="16"/>
      <c r="K109" s="23"/>
      <c r="L109" s="23"/>
    </row>
    <row r="110" spans="1:12" x14ac:dyDescent="0.2">
      <c r="A110" s="34"/>
      <c r="B110" s="2"/>
      <c r="C110" s="1"/>
      <c r="D110" s="3"/>
      <c r="F110" s="46"/>
      <c r="G110" s="42"/>
      <c r="H110" s="16"/>
      <c r="I110" s="18"/>
      <c r="J110" s="16"/>
      <c r="K110" s="23"/>
      <c r="L110" s="23"/>
    </row>
    <row r="111" spans="1:12" x14ac:dyDescent="0.2">
      <c r="A111" s="34"/>
      <c r="B111" s="2"/>
      <c r="C111" s="1"/>
      <c r="D111" s="3"/>
      <c r="F111" s="46"/>
      <c r="G111" s="42"/>
      <c r="H111" s="16"/>
      <c r="I111" s="18"/>
      <c r="J111" s="16"/>
      <c r="K111" s="23"/>
      <c r="L111" s="23"/>
    </row>
    <row r="112" spans="1:12" x14ac:dyDescent="0.2">
      <c r="A112" s="34"/>
      <c r="B112" s="2"/>
      <c r="C112" s="1"/>
      <c r="D112" s="3"/>
      <c r="F112" s="46"/>
      <c r="G112" s="42"/>
      <c r="H112" s="16"/>
      <c r="I112" s="18"/>
      <c r="J112" s="16"/>
      <c r="K112" s="23"/>
      <c r="L112" s="23"/>
    </row>
    <row r="113" spans="1:12" x14ac:dyDescent="0.2">
      <c r="A113" s="34"/>
      <c r="B113" s="2"/>
      <c r="C113" s="1"/>
      <c r="D113" s="3"/>
      <c r="F113" s="16"/>
      <c r="G113" s="13"/>
      <c r="H113" s="16"/>
      <c r="I113" s="18"/>
      <c r="J113" s="16"/>
      <c r="K113" s="23"/>
      <c r="L113" s="23"/>
    </row>
    <row r="114" spans="1:12" x14ac:dyDescent="0.2">
      <c r="A114" s="34"/>
      <c r="B114" s="2"/>
      <c r="C114" s="1"/>
      <c r="D114" s="3"/>
      <c r="F114" s="16"/>
      <c r="G114" s="13"/>
      <c r="H114" s="16"/>
      <c r="I114" s="18"/>
      <c r="J114" s="16"/>
      <c r="K114" s="23"/>
      <c r="L114" s="23"/>
    </row>
    <row r="115" spans="1:12" x14ac:dyDescent="0.2">
      <c r="A115" s="34"/>
      <c r="B115" s="2"/>
      <c r="C115" s="1"/>
      <c r="D115" s="33"/>
      <c r="F115" s="16"/>
      <c r="G115" s="13"/>
      <c r="H115" s="16"/>
      <c r="I115" s="23"/>
      <c r="J115" s="16"/>
      <c r="K115" s="3"/>
      <c r="L115" s="23"/>
    </row>
    <row r="116" spans="1:12" x14ac:dyDescent="0.2">
      <c r="A116" s="34"/>
      <c r="B116" s="2"/>
      <c r="C116" s="1"/>
      <c r="D116" s="33"/>
      <c r="F116" s="16"/>
      <c r="G116" s="13"/>
      <c r="H116" s="16"/>
      <c r="I116" s="16"/>
      <c r="J116" s="16"/>
      <c r="K116" s="3"/>
      <c r="L116" s="23"/>
    </row>
    <row r="117" spans="1:12" x14ac:dyDescent="0.2">
      <c r="A117" s="34"/>
      <c r="B117" s="2"/>
      <c r="C117" s="1"/>
      <c r="D117" s="33"/>
      <c r="F117" s="16"/>
      <c r="G117" s="13"/>
      <c r="H117" s="16"/>
      <c r="I117" s="18"/>
      <c r="J117" s="16"/>
      <c r="K117" s="3"/>
      <c r="L117" s="23"/>
    </row>
    <row r="118" spans="1:12" x14ac:dyDescent="0.2">
      <c r="A118" s="34"/>
      <c r="B118" s="2"/>
      <c r="C118" s="1"/>
      <c r="D118" s="33"/>
      <c r="F118" s="16"/>
      <c r="G118" s="13"/>
      <c r="H118" s="16"/>
      <c r="I118" s="18"/>
      <c r="J118" s="16"/>
      <c r="K118" s="3"/>
      <c r="L118" s="23"/>
    </row>
    <row r="119" spans="1:12" x14ac:dyDescent="0.2">
      <c r="A119" s="34"/>
      <c r="B119" s="2"/>
      <c r="C119" s="1"/>
      <c r="D119" s="33"/>
      <c r="F119" s="16"/>
      <c r="G119" s="13"/>
      <c r="H119" s="16"/>
      <c r="I119" s="18"/>
      <c r="J119" s="16"/>
      <c r="K119" s="3"/>
      <c r="L119" s="23"/>
    </row>
    <row r="120" spans="1:12" x14ac:dyDescent="0.2">
      <c r="A120" s="34"/>
      <c r="B120" s="2"/>
      <c r="C120" s="1"/>
      <c r="D120" s="33"/>
      <c r="F120" s="16"/>
      <c r="G120" s="13"/>
      <c r="H120" s="16"/>
      <c r="I120" s="18"/>
      <c r="J120" s="16"/>
      <c r="K120" s="3"/>
      <c r="L120" s="23"/>
    </row>
    <row r="121" spans="1:12" x14ac:dyDescent="0.2">
      <c r="A121" s="34"/>
      <c r="B121" s="2"/>
      <c r="C121" s="1"/>
      <c r="D121" s="33"/>
      <c r="F121" s="16"/>
      <c r="G121" s="13"/>
      <c r="H121" s="16"/>
      <c r="I121" s="18"/>
      <c r="J121" s="16"/>
      <c r="K121" s="3"/>
      <c r="L121" s="23"/>
    </row>
    <row r="122" spans="1:12" x14ac:dyDescent="0.2">
      <c r="A122" s="34"/>
      <c r="B122" s="2"/>
      <c r="C122" s="1"/>
      <c r="D122" s="33"/>
      <c r="F122" s="16"/>
      <c r="G122" s="13"/>
      <c r="H122" s="16"/>
      <c r="I122" s="18"/>
      <c r="J122" s="16"/>
      <c r="K122" s="3"/>
      <c r="L122" s="23"/>
    </row>
    <row r="123" spans="1:12" x14ac:dyDescent="0.2">
      <c r="A123" s="34"/>
      <c r="B123" s="2"/>
      <c r="C123" s="1"/>
      <c r="D123" s="33"/>
      <c r="F123" s="16"/>
      <c r="G123" s="13"/>
      <c r="H123" s="16"/>
      <c r="I123" s="18"/>
      <c r="J123" s="16"/>
      <c r="K123" s="3"/>
      <c r="L123" s="23"/>
    </row>
    <row r="124" spans="1:12" x14ac:dyDescent="0.2">
      <c r="A124" s="34"/>
      <c r="B124" s="2"/>
      <c r="C124" s="1"/>
      <c r="D124" s="33"/>
      <c r="F124" s="16"/>
      <c r="G124" s="13"/>
      <c r="H124" s="16"/>
      <c r="I124" s="16"/>
      <c r="J124" s="16"/>
      <c r="K124" s="3"/>
      <c r="L124" s="23"/>
    </row>
    <row r="125" spans="1:12" x14ac:dyDescent="0.2">
      <c r="A125" s="34"/>
      <c r="B125" s="2"/>
      <c r="C125" s="1"/>
      <c r="D125" s="33"/>
      <c r="F125" s="16"/>
      <c r="G125" s="13"/>
      <c r="H125" s="16"/>
      <c r="I125" s="18"/>
      <c r="J125" s="16"/>
      <c r="K125" s="3"/>
      <c r="L125" s="23"/>
    </row>
    <row r="126" spans="1:12" x14ac:dyDescent="0.2">
      <c r="A126" s="34"/>
      <c r="B126" s="2"/>
      <c r="C126" s="1"/>
      <c r="D126" s="33"/>
      <c r="F126" s="16"/>
      <c r="G126" s="13"/>
      <c r="H126" s="16"/>
      <c r="I126" s="18"/>
      <c r="J126" s="16"/>
      <c r="K126" s="3"/>
      <c r="L126" s="23"/>
    </row>
    <row r="127" spans="1:12" x14ac:dyDescent="0.2">
      <c r="A127" s="34"/>
      <c r="B127" s="2"/>
      <c r="C127" s="1"/>
      <c r="D127" s="33"/>
      <c r="F127" s="16"/>
      <c r="G127" s="13"/>
      <c r="H127" s="16"/>
      <c r="I127" s="18"/>
      <c r="J127" s="16"/>
      <c r="K127" s="3"/>
      <c r="L127" s="23"/>
    </row>
    <row r="128" spans="1:12" x14ac:dyDescent="0.2">
      <c r="A128" s="34"/>
      <c r="B128" s="2"/>
      <c r="C128" s="1"/>
      <c r="D128" s="33"/>
      <c r="F128" s="16"/>
      <c r="G128" s="13"/>
      <c r="H128" s="16"/>
      <c r="I128" s="18"/>
      <c r="J128" s="16"/>
      <c r="K128" s="3"/>
      <c r="L128" s="23"/>
    </row>
    <row r="129" spans="1:12" x14ac:dyDescent="0.2">
      <c r="A129" s="34"/>
      <c r="B129" s="2"/>
      <c r="C129" s="1"/>
      <c r="D129" s="33"/>
      <c r="F129" s="16"/>
      <c r="G129" s="13"/>
      <c r="H129" s="16"/>
      <c r="I129" s="18"/>
      <c r="J129" s="16"/>
      <c r="K129" s="3"/>
      <c r="L129" s="23"/>
    </row>
    <row r="130" spans="1:12" x14ac:dyDescent="0.2">
      <c r="A130" s="34"/>
      <c r="B130" s="2"/>
      <c r="C130" s="1"/>
      <c r="D130" s="23"/>
      <c r="F130" s="16"/>
      <c r="G130" s="13"/>
      <c r="H130" s="16"/>
      <c r="I130" s="18"/>
      <c r="J130" s="16"/>
      <c r="K130" s="3"/>
      <c r="L130" s="23"/>
    </row>
    <row r="131" spans="1:12" x14ac:dyDescent="0.2">
      <c r="A131" s="34"/>
      <c r="B131" s="2"/>
      <c r="C131" s="1"/>
      <c r="D131" s="3"/>
      <c r="F131" s="16"/>
      <c r="G131" s="13"/>
      <c r="H131" s="16"/>
      <c r="I131" s="3"/>
      <c r="J131" s="16"/>
      <c r="K131" s="3"/>
      <c r="L131" s="23"/>
    </row>
    <row r="132" spans="1:12" x14ac:dyDescent="0.2">
      <c r="A132" s="34"/>
      <c r="B132" s="2"/>
      <c r="C132" s="1"/>
      <c r="D132" s="3"/>
      <c r="F132" s="16"/>
      <c r="G132" s="13"/>
      <c r="H132" s="16"/>
      <c r="I132" s="16"/>
      <c r="J132" s="16"/>
      <c r="K132" s="3"/>
      <c r="L132" s="23"/>
    </row>
    <row r="133" spans="1:12" x14ac:dyDescent="0.2">
      <c r="A133" s="34"/>
      <c r="B133" s="2"/>
      <c r="C133" s="1"/>
      <c r="D133" s="3"/>
      <c r="F133" s="16"/>
      <c r="G133" s="13"/>
      <c r="H133" s="16"/>
      <c r="I133" s="18"/>
      <c r="J133" s="16"/>
      <c r="K133" s="23"/>
      <c r="L133" s="23"/>
    </row>
    <row r="134" spans="1:12" x14ac:dyDescent="0.2">
      <c r="A134" s="34"/>
      <c r="B134" s="2"/>
      <c r="C134" s="1"/>
      <c r="D134" s="3"/>
      <c r="F134" s="16"/>
      <c r="G134" s="13"/>
      <c r="H134" s="16"/>
      <c r="I134" s="18"/>
      <c r="J134" s="16"/>
      <c r="K134" s="23"/>
      <c r="L134" s="23"/>
    </row>
    <row r="135" spans="1:12" x14ac:dyDescent="0.2">
      <c r="A135" s="34"/>
      <c r="B135" s="2"/>
      <c r="C135" s="1"/>
      <c r="D135" s="3"/>
      <c r="F135" s="16"/>
      <c r="G135" s="13"/>
      <c r="H135" s="16"/>
      <c r="I135" s="18"/>
      <c r="J135" s="16"/>
      <c r="K135" s="23"/>
      <c r="L135" s="23"/>
    </row>
    <row r="136" spans="1:12" x14ac:dyDescent="0.2">
      <c r="A136" s="34"/>
      <c r="B136" s="2"/>
      <c r="C136" s="1"/>
      <c r="D136" s="3"/>
      <c r="F136" s="16"/>
      <c r="G136" s="13"/>
      <c r="H136" s="16"/>
      <c r="I136" s="18"/>
      <c r="J136" s="16"/>
      <c r="K136" s="23"/>
      <c r="L136" s="23"/>
    </row>
    <row r="137" spans="1:12" x14ac:dyDescent="0.2">
      <c r="A137" s="34"/>
      <c r="B137" s="2"/>
      <c r="C137" s="1"/>
      <c r="D137" s="3"/>
      <c r="F137" s="16"/>
      <c r="G137" s="13"/>
      <c r="H137" s="16"/>
      <c r="I137" s="18"/>
      <c r="J137" s="16"/>
      <c r="K137" s="23"/>
      <c r="L137" s="23"/>
    </row>
    <row r="138" spans="1:12" x14ac:dyDescent="0.2">
      <c r="A138" s="34"/>
      <c r="B138" s="2"/>
      <c r="C138" s="1"/>
      <c r="D138" s="3"/>
      <c r="F138" s="16"/>
      <c r="G138" s="13"/>
      <c r="H138" s="16"/>
      <c r="I138" s="18"/>
      <c r="J138" s="16"/>
      <c r="K138" s="23"/>
      <c r="L138" s="23"/>
    </row>
    <row r="139" spans="1:12" x14ac:dyDescent="0.2">
      <c r="A139" s="34"/>
      <c r="B139" s="2"/>
      <c r="C139" s="1"/>
      <c r="D139" s="3"/>
      <c r="F139" s="16"/>
      <c r="G139" s="13"/>
      <c r="H139" s="16"/>
      <c r="I139" s="18"/>
      <c r="J139" s="16"/>
      <c r="K139" s="23"/>
      <c r="L139" s="23"/>
    </row>
    <row r="140" spans="1:12" x14ac:dyDescent="0.2">
      <c r="A140" s="34"/>
      <c r="B140" s="2"/>
      <c r="C140" s="1"/>
      <c r="D140" s="3"/>
      <c r="F140" s="16"/>
      <c r="G140" s="13"/>
      <c r="H140" s="21"/>
      <c r="I140" s="23"/>
      <c r="J140" s="16"/>
      <c r="K140" s="23"/>
      <c r="L140" s="23"/>
    </row>
    <row r="141" spans="1:12" x14ac:dyDescent="0.2">
      <c r="A141" s="34"/>
      <c r="B141" s="2"/>
      <c r="C141" s="1"/>
      <c r="D141" s="3"/>
      <c r="F141" s="16"/>
      <c r="G141" s="13"/>
      <c r="H141" s="16"/>
      <c r="I141" s="16"/>
      <c r="J141" s="16"/>
      <c r="K141" s="23"/>
      <c r="L141" s="23"/>
    </row>
    <row r="142" spans="1:12" x14ac:dyDescent="0.2">
      <c r="A142" s="34"/>
      <c r="B142" s="2"/>
      <c r="C142" s="1"/>
      <c r="D142" s="3"/>
      <c r="F142" s="16"/>
      <c r="G142" s="13"/>
      <c r="H142" s="16"/>
      <c r="I142" s="18"/>
      <c r="J142" s="16"/>
      <c r="K142" s="23"/>
      <c r="L142" s="23"/>
    </row>
    <row r="143" spans="1:12" x14ac:dyDescent="0.2">
      <c r="A143" s="34"/>
      <c r="B143" s="2"/>
      <c r="C143" s="1"/>
      <c r="D143" s="3"/>
      <c r="F143" s="16"/>
      <c r="G143" s="13"/>
      <c r="H143" s="16"/>
      <c r="I143" s="18"/>
      <c r="J143" s="16"/>
      <c r="K143" s="23"/>
      <c r="L143" s="23"/>
    </row>
    <row r="144" spans="1:12" x14ac:dyDescent="0.2">
      <c r="A144" s="34"/>
      <c r="B144" s="2"/>
      <c r="C144" s="1"/>
      <c r="D144" s="3"/>
      <c r="F144" s="16"/>
      <c r="G144" s="13"/>
      <c r="H144" s="16"/>
      <c r="I144" s="18"/>
      <c r="J144" s="16"/>
      <c r="K144" s="23"/>
      <c r="L144" s="23"/>
    </row>
    <row r="145" spans="1:12" x14ac:dyDescent="0.2">
      <c r="A145" s="34"/>
      <c r="B145" s="2"/>
      <c r="C145" s="1"/>
      <c r="D145" s="3"/>
      <c r="F145" s="16"/>
      <c r="G145" s="13"/>
      <c r="H145" s="16"/>
      <c r="I145" s="18"/>
      <c r="J145" s="16"/>
      <c r="K145" s="23"/>
      <c r="L145" s="23"/>
    </row>
    <row r="146" spans="1:12" x14ac:dyDescent="0.2">
      <c r="A146" s="34"/>
      <c r="B146" s="2"/>
      <c r="C146" s="1"/>
      <c r="D146" s="3"/>
      <c r="F146" s="16"/>
      <c r="G146" s="13"/>
      <c r="H146" s="16"/>
      <c r="I146" s="18"/>
      <c r="J146" s="16"/>
      <c r="K146" s="23"/>
      <c r="L146" s="23"/>
    </row>
    <row r="147" spans="1:12" x14ac:dyDescent="0.2">
      <c r="A147" s="34"/>
      <c r="B147" s="2"/>
      <c r="C147" s="1"/>
      <c r="D147" s="3"/>
      <c r="F147" s="16"/>
      <c r="G147" s="13"/>
      <c r="H147" s="16"/>
      <c r="I147" s="18"/>
      <c r="J147" s="16"/>
      <c r="K147" s="23"/>
      <c r="L147" s="23"/>
    </row>
    <row r="148" spans="1:12" x14ac:dyDescent="0.2">
      <c r="A148" s="34"/>
      <c r="B148" s="2"/>
      <c r="C148" s="1"/>
      <c r="D148" s="3"/>
      <c r="F148" s="16"/>
      <c r="G148" s="13"/>
      <c r="H148" s="16"/>
      <c r="I148" s="18"/>
      <c r="J148" s="16"/>
      <c r="K148" s="23"/>
      <c r="L148" s="23"/>
    </row>
    <row r="149" spans="1:12" x14ac:dyDescent="0.2">
      <c r="A149" s="34"/>
      <c r="B149" s="2"/>
      <c r="C149" s="1"/>
      <c r="D149" s="71"/>
      <c r="F149" s="47"/>
      <c r="G149" s="47"/>
      <c r="H149" s="16"/>
      <c r="I149" s="16"/>
      <c r="J149" s="16"/>
      <c r="K149" s="23"/>
      <c r="L149" s="23"/>
    </row>
    <row r="150" spans="1:12" x14ac:dyDescent="0.2">
      <c r="A150" s="34"/>
      <c r="B150" s="2"/>
      <c r="C150" s="1"/>
      <c r="D150" s="53"/>
      <c r="F150" s="47"/>
      <c r="G150" s="47"/>
      <c r="H150" s="16"/>
      <c r="I150" s="16"/>
      <c r="J150" s="16"/>
      <c r="K150" s="3"/>
      <c r="L150" s="23"/>
    </row>
    <row r="151" spans="1:12" x14ac:dyDescent="0.2">
      <c r="A151" s="34"/>
      <c r="B151" s="2"/>
      <c r="C151" s="1"/>
      <c r="D151" s="71"/>
      <c r="F151" s="47"/>
      <c r="G151" s="47"/>
      <c r="H151" s="16"/>
      <c r="I151" s="16"/>
      <c r="J151" s="16"/>
      <c r="K151" s="23"/>
      <c r="L151" s="23"/>
    </row>
    <row r="152" spans="1:12" x14ac:dyDescent="0.2">
      <c r="A152" s="34"/>
      <c r="B152" s="2"/>
      <c r="C152" s="1"/>
      <c r="D152" s="53"/>
      <c r="F152" s="47"/>
      <c r="G152" s="47"/>
      <c r="H152" s="16"/>
      <c r="I152" s="16"/>
      <c r="J152" s="16"/>
      <c r="K152" s="3"/>
      <c r="L152" s="23"/>
    </row>
    <row r="153" spans="1:12" x14ac:dyDescent="0.2">
      <c r="A153" s="34"/>
      <c r="B153" s="2"/>
      <c r="C153" s="1"/>
      <c r="D153" s="71"/>
      <c r="F153" s="47"/>
      <c r="G153" s="47"/>
      <c r="H153" s="16"/>
      <c r="I153" s="16"/>
      <c r="J153" s="16"/>
      <c r="K153" s="23"/>
      <c r="L153" s="23"/>
    </row>
    <row r="154" spans="1:12" x14ac:dyDescent="0.2">
      <c r="A154" s="34"/>
      <c r="B154" s="2"/>
      <c r="C154" s="1"/>
      <c r="D154" s="53"/>
      <c r="F154" s="47"/>
      <c r="G154" s="47"/>
      <c r="H154" s="16"/>
      <c r="I154" s="16"/>
      <c r="J154" s="16"/>
      <c r="K154" s="23"/>
      <c r="L154" s="23"/>
    </row>
    <row r="155" spans="1:12" x14ac:dyDescent="0.2">
      <c r="A155" s="34"/>
      <c r="B155" s="2"/>
      <c r="C155" s="1"/>
      <c r="D155" s="71"/>
      <c r="F155" s="47"/>
      <c r="G155" s="47"/>
      <c r="H155" s="16"/>
      <c r="I155" s="16"/>
      <c r="J155" s="16"/>
      <c r="K155" s="23"/>
      <c r="L155" s="23"/>
    </row>
    <row r="156" spans="1:12" x14ac:dyDescent="0.2">
      <c r="A156" s="34"/>
      <c r="B156" s="2"/>
      <c r="C156" s="1"/>
      <c r="D156" s="53"/>
      <c r="F156" s="47"/>
      <c r="G156" s="47"/>
      <c r="H156" s="16"/>
      <c r="I156" s="16"/>
      <c r="J156" s="16"/>
      <c r="K156" s="23"/>
      <c r="L156" s="23"/>
    </row>
    <row r="157" spans="1:12" x14ac:dyDescent="0.2">
      <c r="A157" s="34"/>
      <c r="B157" s="2"/>
      <c r="C157" s="1"/>
      <c r="D157" s="3"/>
      <c r="F157" s="47"/>
      <c r="G157" s="48"/>
      <c r="H157" s="16"/>
      <c r="I157" s="18"/>
      <c r="J157" s="16"/>
      <c r="K157" s="23"/>
      <c r="L157" s="23"/>
    </row>
    <row r="158" spans="1:12" x14ac:dyDescent="0.2">
      <c r="A158" s="34"/>
      <c r="B158" s="2"/>
      <c r="C158" s="1"/>
      <c r="D158" s="53"/>
      <c r="F158" s="47"/>
      <c r="G158" s="48"/>
      <c r="H158" s="16"/>
      <c r="I158" s="23"/>
      <c r="J158" s="16"/>
      <c r="K158" s="3"/>
      <c r="L158" s="23"/>
    </row>
    <row r="159" spans="1:12" x14ac:dyDescent="0.2">
      <c r="A159" s="34"/>
      <c r="B159" s="2"/>
      <c r="C159" s="1"/>
      <c r="D159" s="71"/>
      <c r="F159" s="47"/>
      <c r="G159" s="48"/>
      <c r="H159" s="16"/>
      <c r="I159" s="16"/>
      <c r="J159" s="16"/>
      <c r="K159" s="3"/>
      <c r="L159" s="23"/>
    </row>
    <row r="160" spans="1:12" x14ac:dyDescent="0.2">
      <c r="A160" s="34"/>
      <c r="B160" s="2"/>
      <c r="C160" s="1"/>
      <c r="D160" s="53"/>
      <c r="F160" s="47"/>
      <c r="G160" s="48"/>
      <c r="H160" s="16"/>
      <c r="I160" s="18"/>
      <c r="J160" s="16"/>
      <c r="K160" s="23"/>
      <c r="L160" s="23"/>
    </row>
    <row r="161" spans="1:12" x14ac:dyDescent="0.2">
      <c r="A161" s="34"/>
      <c r="B161" s="2"/>
      <c r="C161" s="1"/>
      <c r="D161" s="71"/>
      <c r="F161" s="47"/>
      <c r="G161" s="48"/>
      <c r="H161" s="16"/>
      <c r="I161" s="18"/>
      <c r="J161" s="16"/>
      <c r="K161" s="23"/>
      <c r="L161" s="23"/>
    </row>
    <row r="162" spans="1:12" x14ac:dyDescent="0.2">
      <c r="A162" s="34"/>
      <c r="B162" s="2"/>
      <c r="C162" s="1"/>
      <c r="D162" s="53"/>
      <c r="F162" s="47"/>
      <c r="G162" s="48"/>
      <c r="H162" s="16"/>
      <c r="I162" s="18"/>
      <c r="J162" s="16"/>
      <c r="K162" s="23"/>
      <c r="L162" s="23"/>
    </row>
    <row r="163" spans="1:12" x14ac:dyDescent="0.2">
      <c r="A163" s="34"/>
      <c r="B163" s="2"/>
      <c r="C163" s="1"/>
      <c r="D163" s="71"/>
      <c r="F163" s="47"/>
      <c r="G163" s="48"/>
      <c r="H163" s="16"/>
      <c r="I163" s="18"/>
      <c r="J163" s="16"/>
      <c r="K163" s="23"/>
      <c r="L163" s="23"/>
    </row>
    <row r="164" spans="1:12" x14ac:dyDescent="0.2">
      <c r="A164" s="34"/>
      <c r="B164" s="2"/>
      <c r="C164" s="1"/>
      <c r="D164" s="53"/>
      <c r="F164" s="47"/>
      <c r="G164" s="48"/>
      <c r="H164" s="16"/>
      <c r="I164" s="18"/>
      <c r="J164" s="16"/>
      <c r="K164" s="23"/>
      <c r="L164" s="23"/>
    </row>
    <row r="165" spans="1:12" x14ac:dyDescent="0.2">
      <c r="A165" s="34"/>
      <c r="B165" s="2"/>
      <c r="C165" s="1"/>
      <c r="D165" s="71"/>
      <c r="F165" s="47"/>
      <c r="G165" s="48"/>
      <c r="H165" s="16"/>
      <c r="I165" s="18"/>
      <c r="J165" s="16"/>
      <c r="K165" s="23"/>
      <c r="L165" s="23"/>
    </row>
    <row r="166" spans="1:12" x14ac:dyDescent="0.2">
      <c r="A166" s="34"/>
      <c r="B166" s="2"/>
      <c r="C166" s="1"/>
      <c r="D166" s="53"/>
      <c r="F166" s="47"/>
      <c r="G166" s="48"/>
      <c r="H166" s="16"/>
      <c r="I166" s="18"/>
      <c r="J166" s="16"/>
      <c r="K166" s="23"/>
      <c r="L166" s="23"/>
    </row>
    <row r="167" spans="1:12" x14ac:dyDescent="0.2">
      <c r="A167" s="34"/>
      <c r="B167" s="2"/>
      <c r="C167" s="1"/>
      <c r="D167" s="3"/>
      <c r="E167" s="52"/>
      <c r="F167" s="16"/>
      <c r="G167" s="13"/>
      <c r="H167" s="16"/>
      <c r="I167" s="23"/>
      <c r="J167" s="16"/>
      <c r="K167" s="3"/>
      <c r="L167" s="23"/>
    </row>
  </sheetData>
  <phoneticPr fontId="3" type="noConversion"/>
  <pageMargins left="0.75" right="0.75" top="1" bottom="1" header="0.5" footer="0.5"/>
  <pageSetup paperSize="9" scale="95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4"/>
  <sheetViews>
    <sheetView tabSelected="1" workbookViewId="0">
      <selection activeCell="G17" sqref="G17"/>
    </sheetView>
  </sheetViews>
  <sheetFormatPr defaultRowHeight="12.75" x14ac:dyDescent="0.2"/>
  <sheetData>
    <row r="1" spans="1:21" x14ac:dyDescent="0.2">
      <c r="A1" s="87" t="s">
        <v>178</v>
      </c>
      <c r="B1" s="87" t="s">
        <v>179</v>
      </c>
      <c r="C1" s="87" t="s">
        <v>180</v>
      </c>
      <c r="D1" s="87" t="s">
        <v>181</v>
      </c>
      <c r="E1" s="87" t="s">
        <v>182</v>
      </c>
      <c r="F1" s="87" t="s">
        <v>183</v>
      </c>
      <c r="G1" s="87" t="s">
        <v>184</v>
      </c>
      <c r="H1" s="18" t="s">
        <v>185</v>
      </c>
      <c r="I1" s="87" t="s">
        <v>186</v>
      </c>
      <c r="J1" s="18" t="s">
        <v>187</v>
      </c>
      <c r="K1" s="87" t="s">
        <v>188</v>
      </c>
      <c r="L1" s="18" t="s">
        <v>189</v>
      </c>
      <c r="M1" s="88" t="s">
        <v>190</v>
      </c>
      <c r="N1" s="89" t="s">
        <v>191</v>
      </c>
      <c r="O1" s="88" t="s">
        <v>192</v>
      </c>
      <c r="P1" s="48" t="s">
        <v>193</v>
      </c>
      <c r="Q1" s="89" t="s">
        <v>194</v>
      </c>
      <c r="R1" s="89" t="s">
        <v>195</v>
      </c>
      <c r="S1" s="48" t="s">
        <v>196</v>
      </c>
      <c r="T1" s="48" t="s">
        <v>197</v>
      </c>
      <c r="U1" s="48" t="s">
        <v>198</v>
      </c>
    </row>
    <row r="2" spans="1:21" x14ac:dyDescent="0.2">
      <c r="A2" s="34">
        <v>39097</v>
      </c>
      <c r="B2" s="2" t="s">
        <v>78</v>
      </c>
      <c r="C2" s="4" t="s">
        <v>56</v>
      </c>
      <c r="D2" s="3">
        <v>261100</v>
      </c>
      <c r="E2">
        <v>1</v>
      </c>
      <c r="F2" s="16">
        <v>0.43645358527131772</v>
      </c>
      <c r="G2" s="13">
        <v>0.23051463972868219</v>
      </c>
      <c r="H2" s="16">
        <v>25.194441312984498</v>
      </c>
      <c r="I2" s="18">
        <v>24.213227549515505</v>
      </c>
      <c r="J2" s="18">
        <v>18.072535765503876</v>
      </c>
      <c r="K2" s="18">
        <v>11.559909659496123</v>
      </c>
      <c r="L2" s="23">
        <v>15</v>
      </c>
      <c r="M2" s="63">
        <v>95.384327166921011</v>
      </c>
      <c r="N2" s="23">
        <v>7.1624999999999996</v>
      </c>
      <c r="O2" s="40">
        <v>320</v>
      </c>
      <c r="P2" s="3">
        <v>30.792999999999999</v>
      </c>
      <c r="Q2" s="16">
        <v>5.2175000000000002</v>
      </c>
      <c r="R2" s="13">
        <v>6.0730000000000004</v>
      </c>
      <c r="S2" s="13">
        <v>0.67049999999999998</v>
      </c>
      <c r="T2" s="13">
        <v>0.58899999999999997</v>
      </c>
      <c r="U2" s="13">
        <v>0.20599999999999999</v>
      </c>
    </row>
    <row r="3" spans="1:21" x14ac:dyDescent="0.2">
      <c r="A3" s="6"/>
      <c r="B3" s="2"/>
      <c r="C3" s="4"/>
      <c r="D3" s="3">
        <v>261099</v>
      </c>
      <c r="E3">
        <v>5</v>
      </c>
      <c r="F3" s="16">
        <v>0.4163095736434107</v>
      </c>
      <c r="G3" s="13">
        <v>0.2766444263565892</v>
      </c>
      <c r="H3" s="16"/>
      <c r="I3" s="18"/>
      <c r="J3" s="16"/>
      <c r="K3" s="18"/>
      <c r="L3" s="23"/>
      <c r="M3" s="63"/>
      <c r="N3" s="23"/>
      <c r="O3" s="40"/>
      <c r="P3" s="25"/>
      <c r="Q3" s="16">
        <v>5.2404999999999999</v>
      </c>
      <c r="R3" s="13">
        <v>6.0650000000000004</v>
      </c>
      <c r="S3" s="13">
        <v>0.69599999999999995</v>
      </c>
      <c r="T3" s="13">
        <v>0.46449999999999997</v>
      </c>
      <c r="U3" s="13">
        <v>0.2205</v>
      </c>
    </row>
    <row r="4" spans="1:21" x14ac:dyDescent="0.2">
      <c r="A4" s="6"/>
      <c r="B4" s="2"/>
      <c r="C4" s="4"/>
      <c r="D4" s="3">
        <v>261098</v>
      </c>
      <c r="E4">
        <v>10</v>
      </c>
      <c r="F4" s="16">
        <v>0.35587753875968997</v>
      </c>
      <c r="G4" s="13">
        <v>0.23313336124031003</v>
      </c>
      <c r="H4" s="16"/>
      <c r="I4" s="16"/>
      <c r="J4" s="16"/>
      <c r="K4" s="3"/>
      <c r="L4" s="23"/>
      <c r="M4" s="63"/>
      <c r="N4" s="23"/>
      <c r="O4" s="40"/>
      <c r="P4" s="25"/>
      <c r="Q4" s="16">
        <v>5.1890000000000001</v>
      </c>
      <c r="R4" s="13">
        <v>6.0129999999999999</v>
      </c>
      <c r="S4" s="13">
        <v>0.72049999999999992</v>
      </c>
      <c r="T4" s="13">
        <v>0.5655</v>
      </c>
      <c r="U4" s="13">
        <v>0.20800000000000002</v>
      </c>
    </row>
    <row r="5" spans="1:21" x14ac:dyDescent="0.2">
      <c r="A5" s="6"/>
      <c r="B5" s="2"/>
      <c r="C5" s="4"/>
      <c r="D5" s="3">
        <v>261097</v>
      </c>
      <c r="E5">
        <v>20</v>
      </c>
      <c r="F5" s="16">
        <v>0.35587753875968986</v>
      </c>
      <c r="G5" s="13">
        <v>0.22447143624031007</v>
      </c>
      <c r="H5" s="16"/>
      <c r="I5" s="16"/>
      <c r="J5" s="16"/>
      <c r="K5" s="23"/>
      <c r="L5" s="23"/>
      <c r="M5" s="63"/>
      <c r="N5" s="23"/>
      <c r="O5" s="40"/>
      <c r="P5" s="25"/>
      <c r="Q5" s="16">
        <v>4.5575000000000001</v>
      </c>
      <c r="R5" s="13">
        <v>5.1955</v>
      </c>
      <c r="S5" s="13">
        <v>0.64349999999999996</v>
      </c>
      <c r="T5" s="13">
        <v>0.38600000000000001</v>
      </c>
      <c r="U5" s="13">
        <v>0.23250000000000001</v>
      </c>
    </row>
    <row r="6" spans="1:21" x14ac:dyDescent="0.2">
      <c r="A6" s="6"/>
      <c r="B6" s="2"/>
      <c r="C6" s="4"/>
      <c r="D6" s="3">
        <v>261096</v>
      </c>
      <c r="E6">
        <v>30</v>
      </c>
      <c r="F6" s="16">
        <v>0.32230418604651156</v>
      </c>
      <c r="G6" s="13">
        <v>0.24072093895348834</v>
      </c>
      <c r="H6" s="16"/>
      <c r="I6" s="16"/>
      <c r="J6" s="16"/>
      <c r="K6" s="3"/>
      <c r="L6" s="23"/>
      <c r="M6" s="64"/>
      <c r="N6" s="55"/>
      <c r="O6" s="54"/>
      <c r="P6" s="25"/>
      <c r="Q6" s="16">
        <v>4.1254999999999997</v>
      </c>
      <c r="R6" s="13">
        <v>4.8235000000000001</v>
      </c>
      <c r="S6" s="13">
        <v>0.58499999999999996</v>
      </c>
      <c r="T6" s="13">
        <v>0.39300000000000002</v>
      </c>
      <c r="U6" s="13">
        <v>0.16500000000000001</v>
      </c>
    </row>
    <row r="7" spans="1:21" x14ac:dyDescent="0.2">
      <c r="A7" s="6"/>
      <c r="B7" s="2"/>
      <c r="C7" s="4"/>
      <c r="D7" s="3">
        <v>261095</v>
      </c>
      <c r="E7">
        <v>40</v>
      </c>
      <c r="F7" s="16">
        <v>0.36930687984496124</v>
      </c>
      <c r="G7" s="13">
        <v>0.20238017015503867</v>
      </c>
      <c r="H7" s="16"/>
      <c r="I7" s="18"/>
      <c r="J7" s="16"/>
      <c r="K7" s="23"/>
      <c r="L7" s="23"/>
      <c r="M7" s="63">
        <v>95.58821137867919</v>
      </c>
      <c r="N7" s="23">
        <v>7.1555</v>
      </c>
      <c r="O7" s="40">
        <v>319.5</v>
      </c>
      <c r="P7" s="3">
        <v>30.83</v>
      </c>
      <c r="Q7" s="16">
        <v>5.2805</v>
      </c>
      <c r="R7" s="13">
        <v>6.1825000000000001</v>
      </c>
      <c r="S7" s="13">
        <v>0.6944999999999999</v>
      </c>
      <c r="T7" s="13">
        <v>0.38350000000000001</v>
      </c>
      <c r="U7" s="13">
        <v>0.20599999999999999</v>
      </c>
    </row>
    <row r="8" spans="1:21" x14ac:dyDescent="0.2">
      <c r="A8" s="6"/>
      <c r="B8" s="2"/>
      <c r="C8" s="4"/>
      <c r="D8" s="3">
        <v>261094</v>
      </c>
      <c r="E8">
        <v>50</v>
      </c>
      <c r="F8" s="16">
        <v>0.34916286821705428</v>
      </c>
      <c r="G8" s="13">
        <v>0.23984803178294561</v>
      </c>
      <c r="H8" s="16"/>
      <c r="I8" s="18"/>
      <c r="J8" s="16"/>
      <c r="K8" s="23"/>
      <c r="L8" s="23"/>
      <c r="M8" s="63"/>
      <c r="N8" s="23"/>
      <c r="O8" s="40"/>
      <c r="P8" s="25"/>
      <c r="Q8" s="16">
        <v>5.2880000000000003</v>
      </c>
      <c r="R8" s="13">
        <v>6.1515000000000004</v>
      </c>
      <c r="S8" s="13">
        <v>0.65349999999999997</v>
      </c>
      <c r="T8" s="13">
        <v>0.34650000000000003</v>
      </c>
      <c r="U8" s="13">
        <v>0.20200000000000001</v>
      </c>
    </row>
    <row r="9" spans="1:21" x14ac:dyDescent="0.2">
      <c r="A9" s="6"/>
      <c r="B9" s="2"/>
      <c r="C9" s="4"/>
      <c r="D9" s="3">
        <v>261093</v>
      </c>
      <c r="E9">
        <v>75</v>
      </c>
      <c r="F9" s="16">
        <v>4.8658949612403107E-2</v>
      </c>
      <c r="G9" s="13">
        <v>0.15655081288759692</v>
      </c>
      <c r="H9" s="16"/>
      <c r="I9" s="18"/>
      <c r="J9" s="16"/>
      <c r="K9" s="23"/>
      <c r="L9" s="23"/>
      <c r="M9" s="63"/>
      <c r="N9" s="23"/>
      <c r="O9" s="40"/>
      <c r="P9" s="25"/>
      <c r="Q9" s="16">
        <v>7.0679999999999996</v>
      </c>
      <c r="R9" s="13">
        <v>7.5069999999999997</v>
      </c>
      <c r="S9" s="13">
        <v>0.77350000000000008</v>
      </c>
      <c r="T9" s="13">
        <v>0.54700000000000004</v>
      </c>
      <c r="U9" s="13">
        <v>7.6999999999999999E-2</v>
      </c>
    </row>
    <row r="10" spans="1:21" x14ac:dyDescent="0.2">
      <c r="A10" s="6"/>
      <c r="B10" s="2"/>
      <c r="C10" s="4"/>
      <c r="D10" s="3">
        <v>261092</v>
      </c>
      <c r="E10">
        <v>100</v>
      </c>
      <c r="F10" s="16">
        <v>2.9967490310077519E-2</v>
      </c>
      <c r="G10" s="13">
        <v>0.13302325968992249</v>
      </c>
      <c r="H10" s="16"/>
      <c r="I10" s="18"/>
      <c r="J10" s="16"/>
      <c r="K10" s="23"/>
      <c r="L10" s="23"/>
      <c r="M10" s="64"/>
      <c r="N10" s="55"/>
      <c r="O10" s="54"/>
      <c r="P10" s="54"/>
      <c r="Q10" s="16">
        <v>10.673999999999999</v>
      </c>
      <c r="R10" s="13">
        <v>11.123000000000001</v>
      </c>
      <c r="S10" s="13">
        <v>1.103</v>
      </c>
      <c r="T10" s="13">
        <v>0.40500000000000003</v>
      </c>
      <c r="U10" s="13">
        <v>8.5499999999999993E-2</v>
      </c>
    </row>
    <row r="11" spans="1:21" x14ac:dyDescent="0.2">
      <c r="A11" s="6"/>
      <c r="B11" s="2"/>
      <c r="C11" s="4"/>
      <c r="D11" s="3">
        <v>261091</v>
      </c>
      <c r="E11">
        <v>140</v>
      </c>
      <c r="F11" s="16">
        <v>2.8347625968992249E-2</v>
      </c>
      <c r="G11" s="13">
        <v>7.0909561531007748E-2</v>
      </c>
      <c r="H11" s="16"/>
      <c r="I11" s="18"/>
      <c r="J11" s="16"/>
      <c r="K11" s="3"/>
      <c r="L11" s="23"/>
      <c r="M11" s="42">
        <v>72.872329583522301</v>
      </c>
      <c r="N11" s="3">
        <v>5.3885000000000005</v>
      </c>
      <c r="O11" s="3">
        <v>240.5</v>
      </c>
      <c r="P11" s="3">
        <v>32.908999999999999</v>
      </c>
      <c r="Q11" s="16">
        <v>11.973000000000001</v>
      </c>
      <c r="R11" s="13">
        <v>13.050999999999998</v>
      </c>
      <c r="S11" s="13">
        <v>1.147</v>
      </c>
      <c r="T11" s="13">
        <v>0.71250000000000002</v>
      </c>
      <c r="U11" s="13">
        <v>8.1000000000000003E-2</v>
      </c>
    </row>
    <row r="12" spans="1:21" x14ac:dyDescent="0.2">
      <c r="A12" s="6">
        <v>39133</v>
      </c>
      <c r="B12" s="2" t="s">
        <v>96</v>
      </c>
      <c r="C12" s="4" t="s">
        <v>80</v>
      </c>
      <c r="D12" s="23">
        <v>304392</v>
      </c>
      <c r="E12">
        <v>1</v>
      </c>
      <c r="F12" s="16">
        <v>0.29371819354838707</v>
      </c>
      <c r="G12" s="13">
        <v>0.13119412645161299</v>
      </c>
      <c r="H12" s="16">
        <v>25.979876774193546</v>
      </c>
      <c r="I12" s="3">
        <v>14.979025265806454</v>
      </c>
      <c r="J12" s="18">
        <v>16.072912258064516</v>
      </c>
      <c r="K12" s="18">
        <v>5.8581277819354858</v>
      </c>
      <c r="L12" s="23">
        <v>51</v>
      </c>
      <c r="M12" s="13">
        <v>94.994456630939226</v>
      </c>
      <c r="N12" s="13">
        <v>7.859</v>
      </c>
      <c r="O12" s="41">
        <v>351</v>
      </c>
      <c r="P12" s="13">
        <v>31.155999999999999</v>
      </c>
      <c r="Q12" s="16">
        <v>6.1589999999999998</v>
      </c>
      <c r="R12" s="13">
        <v>7.2334999999999994</v>
      </c>
      <c r="S12" s="13">
        <v>0.82650000000000001</v>
      </c>
      <c r="T12" s="13">
        <v>1.0695000000000001</v>
      </c>
      <c r="U12" s="13">
        <v>0.153</v>
      </c>
    </row>
    <row r="13" spans="1:21" x14ac:dyDescent="0.2">
      <c r="A13" s="6"/>
      <c r="B13" s="2"/>
      <c r="C13" s="4"/>
      <c r="D13" s="33">
        <v>304391</v>
      </c>
      <c r="E13">
        <v>5</v>
      </c>
      <c r="F13" s="16">
        <v>0.31411529032258062</v>
      </c>
      <c r="G13" s="13">
        <v>0.13103094967741946</v>
      </c>
      <c r="H13" s="16"/>
      <c r="I13" s="16"/>
      <c r="J13" s="16"/>
      <c r="K13" s="3"/>
      <c r="L13" s="23"/>
      <c r="M13" s="63"/>
      <c r="N13" s="21"/>
      <c r="O13" s="25"/>
      <c r="P13" s="25"/>
      <c r="Q13" s="16">
        <v>5.9670000000000005</v>
      </c>
      <c r="R13" s="13">
        <v>6.931</v>
      </c>
      <c r="S13" s="13">
        <v>0.78649999999999998</v>
      </c>
      <c r="T13" s="13">
        <v>1.0960000000000001</v>
      </c>
      <c r="U13" s="13">
        <v>0.1525</v>
      </c>
    </row>
    <row r="14" spans="1:21" x14ac:dyDescent="0.2">
      <c r="A14" s="6"/>
      <c r="B14" s="2"/>
      <c r="C14" s="4"/>
      <c r="D14" s="23">
        <v>304390</v>
      </c>
      <c r="E14">
        <v>10</v>
      </c>
      <c r="F14" s="16">
        <v>0.33043296774193548</v>
      </c>
      <c r="G14" s="13">
        <v>0.14000567225806454</v>
      </c>
      <c r="H14" s="16"/>
      <c r="I14" s="16"/>
      <c r="J14" s="16"/>
      <c r="K14" s="3"/>
      <c r="L14" s="23"/>
      <c r="M14" s="63"/>
      <c r="N14" s="21"/>
      <c r="O14" s="25"/>
      <c r="P14" s="25"/>
      <c r="Q14" s="16">
        <v>6.3239999999999998</v>
      </c>
      <c r="R14" s="13">
        <v>7.2995000000000001</v>
      </c>
      <c r="S14" s="13">
        <v>0.82450000000000001</v>
      </c>
      <c r="T14" s="13">
        <v>1.0265</v>
      </c>
      <c r="U14" s="13">
        <v>0.128</v>
      </c>
    </row>
    <row r="15" spans="1:21" x14ac:dyDescent="0.2">
      <c r="A15" s="6"/>
      <c r="B15" s="2"/>
      <c r="C15" s="4"/>
      <c r="D15" s="33">
        <v>304389</v>
      </c>
      <c r="E15">
        <v>20</v>
      </c>
      <c r="F15" s="16">
        <v>0.33043296774193548</v>
      </c>
      <c r="G15" s="13">
        <v>9.9537832258064562E-2</v>
      </c>
      <c r="H15" s="16"/>
      <c r="I15" s="18"/>
      <c r="J15" s="18"/>
      <c r="K15" s="23"/>
      <c r="L15" s="23"/>
      <c r="M15" s="63"/>
      <c r="N15" s="21"/>
      <c r="O15" s="25"/>
      <c r="P15" s="25"/>
      <c r="Q15" s="16">
        <v>6.2934999999999999</v>
      </c>
      <c r="R15" s="13">
        <v>7.3365</v>
      </c>
      <c r="S15" s="13">
        <v>0.8175</v>
      </c>
      <c r="T15" s="13">
        <v>0.40149999999999997</v>
      </c>
      <c r="U15" s="13">
        <v>0.14200000000000002</v>
      </c>
    </row>
    <row r="16" spans="1:21" x14ac:dyDescent="0.2">
      <c r="A16" s="6"/>
      <c r="B16" s="2"/>
      <c r="C16" s="4"/>
      <c r="D16" s="23">
        <v>304388</v>
      </c>
      <c r="E16">
        <v>30</v>
      </c>
      <c r="F16" s="16">
        <v>0.31819470967741936</v>
      </c>
      <c r="G16" s="13">
        <v>0.11683457032258068</v>
      </c>
      <c r="H16" s="16"/>
      <c r="I16" s="18"/>
      <c r="J16" s="18"/>
      <c r="K16" s="23"/>
      <c r="L16" s="23"/>
      <c r="M16" s="49"/>
      <c r="N16" s="50"/>
      <c r="O16" s="49"/>
      <c r="P16" s="54"/>
      <c r="Q16" s="16">
        <v>5.9394999999999998</v>
      </c>
      <c r="R16" s="13">
        <v>6.8194999999999997</v>
      </c>
      <c r="S16" s="13">
        <v>0.79049999999999998</v>
      </c>
      <c r="T16" s="13">
        <v>0.95899999999999996</v>
      </c>
      <c r="U16" s="13">
        <v>0.13300000000000001</v>
      </c>
    </row>
    <row r="17" spans="1:21" x14ac:dyDescent="0.2">
      <c r="A17" s="6"/>
      <c r="B17" s="2"/>
      <c r="C17" s="4"/>
      <c r="D17" s="33">
        <v>304387</v>
      </c>
      <c r="E17">
        <v>40</v>
      </c>
      <c r="F17" s="16">
        <v>0.32227412903225799</v>
      </c>
      <c r="G17" s="13">
        <v>0.10769667096774196</v>
      </c>
      <c r="H17" s="16"/>
      <c r="I17" s="18"/>
      <c r="J17" s="18"/>
      <c r="K17" s="23"/>
      <c r="L17" s="23"/>
      <c r="M17" s="13">
        <v>95.419422029494072</v>
      </c>
      <c r="N17" s="13">
        <v>7.8780000000000001</v>
      </c>
      <c r="O17" s="41">
        <v>351.5</v>
      </c>
      <c r="P17" s="13">
        <v>31.138999999999999</v>
      </c>
      <c r="Q17" s="16">
        <v>5.3455000000000004</v>
      </c>
      <c r="R17" s="13">
        <v>6.1840000000000002</v>
      </c>
      <c r="S17" s="13">
        <v>0.755</v>
      </c>
      <c r="T17" s="13">
        <v>0.9325</v>
      </c>
      <c r="U17" s="13">
        <v>0.122</v>
      </c>
    </row>
    <row r="18" spans="1:21" x14ac:dyDescent="0.2">
      <c r="A18" s="6"/>
      <c r="B18" s="2"/>
      <c r="C18" s="4"/>
      <c r="D18" s="23">
        <v>304386</v>
      </c>
      <c r="E18">
        <v>50</v>
      </c>
      <c r="F18" s="16">
        <v>0.31819470967741936</v>
      </c>
      <c r="G18" s="13">
        <v>0.11683457032258068</v>
      </c>
      <c r="H18" s="16"/>
      <c r="I18" s="18"/>
      <c r="J18" s="18"/>
      <c r="K18" s="23"/>
      <c r="L18" s="23"/>
      <c r="M18" s="64"/>
      <c r="N18" s="55"/>
      <c r="O18" s="54"/>
      <c r="P18" s="54"/>
      <c r="Q18" s="16">
        <v>3.6580000000000004</v>
      </c>
      <c r="R18" s="13">
        <v>4.2330000000000005</v>
      </c>
      <c r="S18" s="13">
        <v>0.59250000000000003</v>
      </c>
      <c r="T18" s="13">
        <v>0.47499999999999998</v>
      </c>
      <c r="U18" s="13">
        <v>8.1499999999999989E-2</v>
      </c>
    </row>
    <row r="19" spans="1:21" x14ac:dyDescent="0.2">
      <c r="A19" s="6"/>
      <c r="B19" s="2"/>
      <c r="C19" s="4"/>
      <c r="D19" s="33">
        <v>304385</v>
      </c>
      <c r="E19">
        <v>75</v>
      </c>
      <c r="F19" s="16">
        <v>0.12334451612903224</v>
      </c>
      <c r="G19" s="13">
        <v>0.12200828387096772</v>
      </c>
      <c r="H19" s="16"/>
      <c r="I19" s="18"/>
      <c r="J19" s="18"/>
      <c r="K19" s="23"/>
      <c r="L19" s="23"/>
      <c r="M19" s="64"/>
      <c r="N19" s="55"/>
      <c r="O19" s="54"/>
      <c r="P19" s="54"/>
      <c r="Q19" s="16">
        <v>6.3090000000000002</v>
      </c>
      <c r="R19" s="13">
        <v>6.7445000000000004</v>
      </c>
      <c r="S19" s="13">
        <v>0.81400000000000006</v>
      </c>
      <c r="T19" s="13">
        <v>0.5655</v>
      </c>
      <c r="U19" s="13">
        <v>7.4500000000000011E-2</v>
      </c>
    </row>
    <row r="20" spans="1:21" x14ac:dyDescent="0.2">
      <c r="A20" s="6"/>
      <c r="B20" s="2"/>
      <c r="C20" s="4"/>
      <c r="D20" s="23">
        <v>304384</v>
      </c>
      <c r="E20">
        <v>100</v>
      </c>
      <c r="F20" s="16">
        <v>6.9381290322580641E-2</v>
      </c>
      <c r="G20" s="13">
        <v>9.631150967741936E-2</v>
      </c>
      <c r="H20" s="16"/>
      <c r="I20" s="18"/>
      <c r="J20" s="18"/>
      <c r="K20" s="23"/>
      <c r="L20" s="23"/>
      <c r="M20" s="64"/>
      <c r="N20" s="55"/>
      <c r="O20" s="54"/>
      <c r="P20" s="54"/>
      <c r="Q20" s="16">
        <v>6.7355</v>
      </c>
      <c r="R20" s="13">
        <v>7.2850000000000001</v>
      </c>
      <c r="S20" s="13">
        <v>0.84650000000000003</v>
      </c>
      <c r="T20" s="13">
        <v>1.3679999999999999</v>
      </c>
      <c r="U20" s="13">
        <v>9.1999999999999998E-2</v>
      </c>
    </row>
    <row r="21" spans="1:21" x14ac:dyDescent="0.2">
      <c r="A21" s="6"/>
      <c r="B21" s="2"/>
      <c r="C21" s="4"/>
      <c r="D21" s="33">
        <v>304383</v>
      </c>
      <c r="E21">
        <v>140</v>
      </c>
      <c r="F21" s="16">
        <v>2.955129032258064E-2</v>
      </c>
      <c r="G21" s="13">
        <v>7.4006709677419374E-2</v>
      </c>
      <c r="H21" s="16"/>
      <c r="I21" s="18"/>
      <c r="J21" s="18"/>
      <c r="K21" s="23"/>
      <c r="L21" s="23"/>
      <c r="M21" s="13">
        <v>83.907127280612769</v>
      </c>
      <c r="N21" s="13">
        <v>5.7989999999999995</v>
      </c>
      <c r="O21" s="41">
        <v>259</v>
      </c>
      <c r="P21" s="13">
        <v>32.664000000000001</v>
      </c>
      <c r="Q21" s="16">
        <v>10.922000000000001</v>
      </c>
      <c r="R21" s="13">
        <v>11.827500000000001</v>
      </c>
      <c r="S21" s="13">
        <v>1.1299999999999999</v>
      </c>
      <c r="T21" s="13">
        <v>0.60350000000000004</v>
      </c>
      <c r="U21" s="13">
        <v>0.11</v>
      </c>
    </row>
    <row r="22" spans="1:21" x14ac:dyDescent="0.2">
      <c r="A22" s="6">
        <v>39145</v>
      </c>
      <c r="B22" s="2" t="s">
        <v>93</v>
      </c>
      <c r="C22" s="4" t="s">
        <v>80</v>
      </c>
      <c r="D22" s="23">
        <v>304478</v>
      </c>
      <c r="E22">
        <v>1</v>
      </c>
      <c r="F22" s="16">
        <v>0.38754483870967732</v>
      </c>
      <c r="G22" s="13">
        <v>0.18912188129032276</v>
      </c>
      <c r="H22" s="16">
        <v>34.665141903225802</v>
      </c>
      <c r="I22" s="23">
        <v>22.863039856774197</v>
      </c>
      <c r="J22" s="18">
        <v>19.528180451612904</v>
      </c>
      <c r="K22" s="23">
        <v>10.086690708387101</v>
      </c>
      <c r="L22" s="23">
        <v>63</v>
      </c>
      <c r="M22" s="13">
        <v>98.135366294901473</v>
      </c>
      <c r="N22" s="13">
        <v>8.3275000000000006</v>
      </c>
      <c r="O22" s="41">
        <v>371.5</v>
      </c>
      <c r="P22" s="13">
        <v>30.873999999999999</v>
      </c>
      <c r="Q22" s="16">
        <v>6.3085000000000004</v>
      </c>
      <c r="R22" s="13">
        <v>7.6174999999999997</v>
      </c>
      <c r="S22" s="13">
        <v>0.8145</v>
      </c>
      <c r="T22" s="13">
        <v>0.45850000000000002</v>
      </c>
      <c r="U22" s="13">
        <v>0.13700000000000001</v>
      </c>
    </row>
    <row r="23" spans="1:21" x14ac:dyDescent="0.2">
      <c r="A23" s="6"/>
      <c r="B23" s="2"/>
      <c r="C23" s="4"/>
      <c r="D23" s="23">
        <v>304477</v>
      </c>
      <c r="E23">
        <v>5</v>
      </c>
      <c r="F23" s="16">
        <v>0.43241845161290327</v>
      </c>
      <c r="G23" s="13">
        <v>0.14930674838709676</v>
      </c>
      <c r="H23" s="18"/>
      <c r="I23" s="18"/>
      <c r="J23" s="18"/>
      <c r="K23" s="23"/>
      <c r="L23" s="23"/>
      <c r="M23" s="63"/>
      <c r="N23" s="21"/>
      <c r="O23" s="25"/>
      <c r="P23" s="25"/>
      <c r="Q23" s="16">
        <v>6.282</v>
      </c>
      <c r="R23" s="13">
        <v>7.6624999999999996</v>
      </c>
      <c r="S23" s="13">
        <v>0.80700000000000005</v>
      </c>
      <c r="T23" s="13">
        <v>0.48749999999999999</v>
      </c>
      <c r="U23" s="13">
        <v>0.14150000000000001</v>
      </c>
    </row>
    <row r="24" spans="1:21" x14ac:dyDescent="0.2">
      <c r="A24" s="6"/>
      <c r="B24" s="2"/>
      <c r="C24" s="4"/>
      <c r="D24" s="23">
        <v>304476</v>
      </c>
      <c r="E24">
        <v>10</v>
      </c>
      <c r="F24" s="16">
        <v>0.46505380645161287</v>
      </c>
      <c r="G24" s="13">
        <v>0.17231467354838728</v>
      </c>
      <c r="H24" s="16"/>
      <c r="I24" s="16"/>
      <c r="J24" s="18"/>
      <c r="K24" s="23"/>
      <c r="L24" s="23"/>
      <c r="M24" s="63"/>
      <c r="N24" s="21"/>
      <c r="O24" s="25"/>
      <c r="P24" s="25"/>
      <c r="Q24" s="16">
        <v>6.2474999999999996</v>
      </c>
      <c r="R24" s="13">
        <v>7.7584999999999997</v>
      </c>
      <c r="S24" s="13">
        <v>0.84550000000000003</v>
      </c>
      <c r="T24" s="13">
        <v>0.71650000000000003</v>
      </c>
      <c r="U24" s="13">
        <v>0.1595</v>
      </c>
    </row>
    <row r="25" spans="1:21" x14ac:dyDescent="0.2">
      <c r="A25" s="6"/>
      <c r="B25" s="2"/>
      <c r="C25" s="4"/>
      <c r="D25" s="23">
        <v>304475</v>
      </c>
      <c r="E25">
        <v>20</v>
      </c>
      <c r="F25" s="16">
        <v>0.44873612903225801</v>
      </c>
      <c r="G25" s="13">
        <v>0.15828147096774192</v>
      </c>
      <c r="H25" s="16"/>
      <c r="I25" s="18"/>
      <c r="J25" s="18"/>
      <c r="K25" s="23"/>
      <c r="L25" s="23"/>
      <c r="M25" s="63"/>
      <c r="N25" s="21"/>
      <c r="O25" s="25"/>
      <c r="P25" s="25"/>
      <c r="Q25" s="16">
        <v>6.1464999999999996</v>
      </c>
      <c r="R25" s="13">
        <v>7.4474999999999998</v>
      </c>
      <c r="S25" s="13">
        <v>0.80500000000000005</v>
      </c>
      <c r="T25" s="13">
        <v>0.5605</v>
      </c>
      <c r="U25" s="13">
        <v>0.14050000000000001</v>
      </c>
    </row>
    <row r="26" spans="1:21" x14ac:dyDescent="0.2">
      <c r="A26" s="6"/>
      <c r="B26" s="2"/>
      <c r="C26" s="4"/>
      <c r="D26" s="23">
        <v>304474</v>
      </c>
      <c r="E26">
        <v>30</v>
      </c>
      <c r="F26" s="16">
        <v>0.45689496774193544</v>
      </c>
      <c r="G26" s="13">
        <v>0.17035655225806468</v>
      </c>
      <c r="H26" s="16"/>
      <c r="I26" s="18"/>
      <c r="J26" s="18"/>
      <c r="K26" s="23"/>
      <c r="L26" s="23"/>
      <c r="M26" s="42"/>
      <c r="N26" s="13"/>
      <c r="O26" s="41"/>
      <c r="P26" s="41"/>
      <c r="Q26" s="16">
        <v>6.1204999999999998</v>
      </c>
      <c r="R26" s="13">
        <v>7.3955000000000002</v>
      </c>
      <c r="S26" s="13">
        <v>0.80699999999999994</v>
      </c>
      <c r="T26" s="13">
        <v>0.42749999999999999</v>
      </c>
      <c r="U26" s="13">
        <v>0.13700000000000001</v>
      </c>
    </row>
    <row r="27" spans="1:21" x14ac:dyDescent="0.2">
      <c r="A27" s="6"/>
      <c r="B27" s="2"/>
      <c r="C27" s="4"/>
      <c r="D27" s="23">
        <v>304473</v>
      </c>
      <c r="E27">
        <v>40</v>
      </c>
      <c r="F27" s="16">
        <v>0.24476516129032261</v>
      </c>
      <c r="G27" s="13">
        <v>0.34707699870967734</v>
      </c>
      <c r="H27" s="16"/>
      <c r="I27" s="18"/>
      <c r="J27" s="18"/>
      <c r="K27" s="23"/>
      <c r="L27" s="23"/>
      <c r="M27" s="13">
        <v>97.988337447173052</v>
      </c>
      <c r="N27" s="13">
        <v>8.2334999999999994</v>
      </c>
      <c r="O27" s="41">
        <v>367.5</v>
      </c>
      <c r="P27" s="13">
        <v>30.994</v>
      </c>
      <c r="Q27" s="16">
        <v>5.8405000000000005</v>
      </c>
      <c r="R27" s="13">
        <v>6.9729999999999999</v>
      </c>
      <c r="S27" s="13">
        <v>0.78500000000000003</v>
      </c>
      <c r="T27" s="13">
        <v>0.52449999999999997</v>
      </c>
      <c r="U27" s="13">
        <v>0.13400000000000001</v>
      </c>
    </row>
    <row r="28" spans="1:21" x14ac:dyDescent="0.2">
      <c r="A28" s="6"/>
      <c r="B28" s="2"/>
      <c r="C28" s="4"/>
      <c r="D28" s="23">
        <v>304472</v>
      </c>
      <c r="E28">
        <v>50</v>
      </c>
      <c r="F28" s="16">
        <v>0.28555935483870964</v>
      </c>
      <c r="G28" s="13">
        <v>0.15958688516129044</v>
      </c>
      <c r="H28" s="16"/>
      <c r="I28" s="18"/>
      <c r="J28" s="18"/>
      <c r="K28" s="23"/>
      <c r="L28" s="23"/>
      <c r="M28" s="42"/>
      <c r="N28" s="13"/>
      <c r="O28" s="41"/>
      <c r="P28" s="41"/>
      <c r="Q28" s="16">
        <v>5.2865000000000002</v>
      </c>
      <c r="R28" s="13">
        <v>6.29</v>
      </c>
      <c r="S28" s="13">
        <v>0.73950000000000005</v>
      </c>
      <c r="T28" s="13">
        <v>0.77</v>
      </c>
      <c r="U28" s="13">
        <v>0.1305</v>
      </c>
    </row>
    <row r="29" spans="1:21" x14ac:dyDescent="0.2">
      <c r="A29" s="6"/>
      <c r="B29" s="2"/>
      <c r="C29" s="4"/>
      <c r="D29" s="23">
        <v>304471</v>
      </c>
      <c r="E29">
        <v>75</v>
      </c>
      <c r="F29" s="16">
        <v>0.22844748387096775</v>
      </c>
      <c r="G29" s="13">
        <v>0.15093851612903225</v>
      </c>
      <c r="H29" s="16"/>
      <c r="I29" s="18"/>
      <c r="J29" s="18"/>
      <c r="K29" s="23"/>
      <c r="L29" s="23"/>
      <c r="M29" s="42"/>
      <c r="N29" s="13"/>
      <c r="O29" s="41"/>
      <c r="P29" s="41"/>
      <c r="Q29" s="16">
        <v>5.4314999999999998</v>
      </c>
      <c r="R29" s="13">
        <v>6.1775000000000002</v>
      </c>
      <c r="S29" s="13">
        <v>0.74250000000000005</v>
      </c>
      <c r="T29" s="13">
        <v>0.96850000000000003</v>
      </c>
      <c r="U29" s="13">
        <v>0.11649999999999999</v>
      </c>
    </row>
    <row r="30" spans="1:21" x14ac:dyDescent="0.2">
      <c r="A30" s="6"/>
      <c r="B30" s="2"/>
      <c r="C30" s="4"/>
      <c r="D30" s="23">
        <v>304470</v>
      </c>
      <c r="E30">
        <v>100</v>
      </c>
      <c r="F30" s="16">
        <v>0.15093851612903228</v>
      </c>
      <c r="G30" s="13">
        <v>0.15762876387096772</v>
      </c>
      <c r="H30" s="16"/>
      <c r="I30" s="18"/>
      <c r="J30" s="18"/>
      <c r="K30" s="23"/>
      <c r="L30" s="23"/>
      <c r="M30" s="42"/>
      <c r="N30" s="13"/>
      <c r="O30" s="41"/>
      <c r="P30" s="41"/>
      <c r="Q30" s="16">
        <v>6.7394999999999996</v>
      </c>
      <c r="R30" s="13">
        <v>7.6775000000000002</v>
      </c>
      <c r="S30" s="13">
        <v>0.84850000000000003</v>
      </c>
      <c r="T30" s="13">
        <v>0.32650000000000001</v>
      </c>
      <c r="U30" s="13">
        <v>0.13950000000000001</v>
      </c>
    </row>
    <row r="31" spans="1:21" x14ac:dyDescent="0.2">
      <c r="A31" s="6"/>
      <c r="B31" s="2"/>
      <c r="C31" s="4"/>
      <c r="D31" s="23">
        <v>304469</v>
      </c>
      <c r="E31">
        <v>140</v>
      </c>
      <c r="F31" s="16">
        <v>4.7539032258064523E-2</v>
      </c>
      <c r="G31" s="13">
        <v>9.4255767741935476E-2</v>
      </c>
      <c r="H31" s="18"/>
      <c r="I31" s="18"/>
      <c r="J31" s="18"/>
      <c r="K31" s="23"/>
      <c r="L31" s="23"/>
      <c r="M31" s="13">
        <v>80.860605341401097</v>
      </c>
      <c r="N31" s="13">
        <v>6.0075000000000003</v>
      </c>
      <c r="O31" s="41">
        <v>268.5</v>
      </c>
      <c r="P31" s="13">
        <v>32.655999999999999</v>
      </c>
      <c r="Q31" s="16">
        <v>10.363</v>
      </c>
      <c r="R31" s="13">
        <v>11.274000000000001</v>
      </c>
      <c r="S31" s="13">
        <v>1.0710000000000002</v>
      </c>
      <c r="T31" s="13">
        <v>0.44350000000000001</v>
      </c>
      <c r="U31" s="13">
        <v>9.8000000000000004E-2</v>
      </c>
    </row>
    <row r="32" spans="1:21" x14ac:dyDescent="0.2">
      <c r="A32" s="6">
        <v>39159</v>
      </c>
      <c r="B32" s="2" t="s">
        <v>101</v>
      </c>
      <c r="C32" s="4" t="s">
        <v>80</v>
      </c>
      <c r="D32" s="3">
        <v>304626</v>
      </c>
      <c r="E32">
        <v>1</v>
      </c>
      <c r="F32" s="74">
        <v>2.13</v>
      </c>
      <c r="G32" s="75">
        <v>-5.0000000000000001E-3</v>
      </c>
      <c r="H32" s="16">
        <v>96.15</v>
      </c>
      <c r="I32" s="18">
        <v>17.329000000000001</v>
      </c>
      <c r="J32" s="18">
        <v>76.8125</v>
      </c>
      <c r="K32" s="18">
        <v>4.6690000000000005</v>
      </c>
      <c r="L32" s="23">
        <v>77</v>
      </c>
      <c r="M32" s="63"/>
      <c r="N32" s="21"/>
      <c r="O32" s="25"/>
      <c r="P32" s="25"/>
      <c r="Q32" s="16">
        <v>4.6579999999999995</v>
      </c>
      <c r="R32" s="13">
        <v>7.1884999999999994</v>
      </c>
      <c r="S32" s="13">
        <v>0.82499999999999996</v>
      </c>
      <c r="T32" s="13">
        <v>0.67649999999999999</v>
      </c>
      <c r="U32" s="13">
        <v>0.1545</v>
      </c>
    </row>
    <row r="33" spans="1:21" x14ac:dyDescent="0.2">
      <c r="A33" s="6"/>
      <c r="B33" s="2"/>
      <c r="C33" s="4"/>
      <c r="D33" s="3">
        <v>304625</v>
      </c>
      <c r="E33">
        <v>5</v>
      </c>
      <c r="F33" s="74">
        <v>1.7649999999999999</v>
      </c>
      <c r="G33" s="75">
        <v>0.127</v>
      </c>
      <c r="H33" s="16"/>
      <c r="I33" s="3"/>
      <c r="J33" s="18"/>
      <c r="K33" s="23"/>
      <c r="L33" s="23"/>
      <c r="M33" s="60">
        <v>99.228139376263101</v>
      </c>
      <c r="N33" s="60">
        <v>8.4725000000000001</v>
      </c>
      <c r="O33" s="60">
        <v>378</v>
      </c>
      <c r="P33" s="60">
        <v>30.824999999999999</v>
      </c>
      <c r="Q33" s="16">
        <v>4.9045000000000005</v>
      </c>
      <c r="R33" s="13">
        <v>7.4465000000000003</v>
      </c>
      <c r="S33" s="13">
        <v>0.87650000000000006</v>
      </c>
      <c r="T33" s="13">
        <v>0.38700000000000001</v>
      </c>
      <c r="U33" s="13">
        <v>0.16750000000000001</v>
      </c>
    </row>
    <row r="34" spans="1:21" x14ac:dyDescent="0.2">
      <c r="A34" s="6"/>
      <c r="B34" s="2"/>
      <c r="C34" s="4"/>
      <c r="D34" s="3">
        <v>304624</v>
      </c>
      <c r="E34">
        <v>10</v>
      </c>
      <c r="F34" s="74">
        <v>1.8779999999999999</v>
      </c>
      <c r="G34" s="75">
        <v>0.16900000000000001</v>
      </c>
      <c r="H34" s="16"/>
      <c r="I34" s="16"/>
      <c r="J34" s="18"/>
      <c r="K34" s="23"/>
      <c r="L34" s="23"/>
      <c r="M34" s="60"/>
      <c r="N34" s="60"/>
      <c r="O34" s="60"/>
      <c r="P34" s="49"/>
      <c r="Q34" s="16">
        <v>3.5739999999999998</v>
      </c>
      <c r="R34" s="13">
        <v>5.4625000000000004</v>
      </c>
      <c r="S34" s="13">
        <v>0.64900000000000002</v>
      </c>
      <c r="T34" s="13">
        <v>0.41900000000000004</v>
      </c>
      <c r="U34" s="13">
        <v>0.127</v>
      </c>
    </row>
    <row r="35" spans="1:21" x14ac:dyDescent="0.2">
      <c r="A35" s="6"/>
      <c r="B35" s="2"/>
      <c r="C35" s="4"/>
      <c r="D35" s="3">
        <v>304623</v>
      </c>
      <c r="E35">
        <v>20</v>
      </c>
      <c r="F35" s="74">
        <v>2.004</v>
      </c>
      <c r="G35" s="75">
        <v>-1.9E-2</v>
      </c>
      <c r="H35" s="16"/>
      <c r="I35" s="18"/>
      <c r="J35" s="18"/>
      <c r="K35" s="23"/>
      <c r="L35" s="23"/>
      <c r="M35" s="60"/>
      <c r="N35" s="60"/>
      <c r="O35" s="60"/>
      <c r="P35" s="49"/>
      <c r="Q35" s="16">
        <v>4.9819999999999993</v>
      </c>
      <c r="R35" s="13">
        <v>7.5035000000000007</v>
      </c>
      <c r="S35" s="13">
        <v>0.86250000000000004</v>
      </c>
      <c r="T35" s="13">
        <v>2.9929999999999999</v>
      </c>
      <c r="U35" s="13">
        <v>0.184</v>
      </c>
    </row>
    <row r="36" spans="1:21" x14ac:dyDescent="0.2">
      <c r="A36" s="6"/>
      <c r="B36" s="2"/>
      <c r="C36" s="4"/>
      <c r="D36" s="3">
        <v>304622</v>
      </c>
      <c r="E36">
        <v>30</v>
      </c>
      <c r="F36" s="74">
        <v>1.6890000000000001</v>
      </c>
      <c r="G36" s="75">
        <v>9.2999999999999999E-2</v>
      </c>
      <c r="H36" s="16"/>
      <c r="I36" s="18"/>
      <c r="J36" s="18"/>
      <c r="K36" s="23"/>
      <c r="L36" s="23"/>
      <c r="M36" s="60"/>
      <c r="N36" s="60"/>
      <c r="O36" s="60"/>
      <c r="P36" s="49"/>
      <c r="Q36" s="16">
        <v>4.6929999999999996</v>
      </c>
      <c r="R36" s="13">
        <v>6.9834999999999994</v>
      </c>
      <c r="S36" s="13">
        <v>0.83950000000000002</v>
      </c>
      <c r="T36" s="13">
        <v>2.0235000000000003</v>
      </c>
      <c r="U36" s="13">
        <v>0.16899999999999998</v>
      </c>
    </row>
    <row r="37" spans="1:21" x14ac:dyDescent="0.2">
      <c r="A37" s="6"/>
      <c r="B37" s="2"/>
      <c r="C37" s="4"/>
      <c r="D37" s="3">
        <v>304621</v>
      </c>
      <c r="E37">
        <v>40</v>
      </c>
      <c r="F37" s="16">
        <v>1.3109999999999999</v>
      </c>
      <c r="G37" s="18">
        <v>0.158</v>
      </c>
      <c r="H37" s="16"/>
      <c r="I37" s="18"/>
      <c r="J37" s="18"/>
      <c r="K37" s="23"/>
      <c r="L37" s="23"/>
      <c r="M37" s="60">
        <v>97.31171035839958</v>
      </c>
      <c r="N37" s="60">
        <v>8.3019999999999996</v>
      </c>
      <c r="O37" s="60">
        <v>371</v>
      </c>
      <c r="P37" s="40">
        <v>30.931000000000001</v>
      </c>
      <c r="Q37" s="16">
        <v>4.9950000000000001</v>
      </c>
      <c r="R37" s="13">
        <v>8.5419999999999998</v>
      </c>
      <c r="S37" s="13">
        <v>0.88850000000000007</v>
      </c>
      <c r="T37" s="13">
        <v>0.5635</v>
      </c>
      <c r="U37" s="13">
        <v>0.16750000000000001</v>
      </c>
    </row>
    <row r="38" spans="1:21" x14ac:dyDescent="0.2">
      <c r="A38" s="6"/>
      <c r="B38" s="2"/>
      <c r="C38" s="4"/>
      <c r="D38" s="3">
        <v>304620</v>
      </c>
      <c r="E38">
        <v>50</v>
      </c>
      <c r="F38" s="16">
        <v>0.30199999999999999</v>
      </c>
      <c r="G38" s="18">
        <v>0.16400000000000001</v>
      </c>
      <c r="H38" s="16"/>
      <c r="I38" s="18"/>
      <c r="J38" s="18"/>
      <c r="K38" s="23"/>
      <c r="L38" s="23"/>
      <c r="M38" s="60"/>
      <c r="N38" s="60"/>
      <c r="O38" s="60"/>
      <c r="P38" s="60"/>
      <c r="Q38" s="16">
        <v>5.117</v>
      </c>
      <c r="R38" s="13">
        <v>6.6084999999999994</v>
      </c>
      <c r="S38" s="13">
        <v>0.86350000000000005</v>
      </c>
      <c r="T38" s="13">
        <v>2.5110000000000001</v>
      </c>
      <c r="U38" s="13">
        <v>0.17049999999999998</v>
      </c>
    </row>
    <row r="39" spans="1:21" x14ac:dyDescent="0.2">
      <c r="A39" s="6"/>
      <c r="B39" s="2"/>
      <c r="C39" s="4"/>
      <c r="D39" s="3">
        <v>304619</v>
      </c>
      <c r="E39">
        <v>75</v>
      </c>
      <c r="F39" s="74">
        <v>0.184</v>
      </c>
      <c r="G39" s="75">
        <v>0.12</v>
      </c>
      <c r="H39" s="16"/>
      <c r="I39" s="18"/>
      <c r="J39" s="18"/>
      <c r="K39" s="23"/>
      <c r="L39" s="23"/>
      <c r="M39" s="60"/>
      <c r="N39" s="60"/>
      <c r="O39" s="60"/>
      <c r="P39" s="49"/>
      <c r="Q39" s="16">
        <v>5.9604999999999997</v>
      </c>
      <c r="R39" s="13">
        <v>7.2755000000000001</v>
      </c>
      <c r="S39" s="13">
        <v>0.97</v>
      </c>
      <c r="T39" s="13">
        <v>0.41</v>
      </c>
      <c r="U39" s="13">
        <v>0.13700000000000001</v>
      </c>
    </row>
    <row r="40" spans="1:21" x14ac:dyDescent="0.2">
      <c r="A40" s="6"/>
      <c r="B40" s="2"/>
      <c r="C40" s="4"/>
      <c r="D40" s="3">
        <v>304618</v>
      </c>
      <c r="E40">
        <v>100</v>
      </c>
      <c r="F40" s="16">
        <v>0.23699999999999999</v>
      </c>
      <c r="G40" s="18">
        <v>0.14799999999999999</v>
      </c>
      <c r="H40" s="16"/>
      <c r="I40" s="18"/>
      <c r="J40" s="18"/>
      <c r="K40" s="23"/>
      <c r="L40" s="23"/>
      <c r="M40" s="60"/>
      <c r="N40" s="60"/>
      <c r="O40" s="60"/>
      <c r="P40" s="25"/>
      <c r="Q40" s="16">
        <v>5.7469999999999999</v>
      </c>
      <c r="R40" s="13">
        <v>7.1829999999999998</v>
      </c>
      <c r="S40" s="13">
        <v>0.93199999999999994</v>
      </c>
      <c r="T40" s="13">
        <v>0.5</v>
      </c>
      <c r="U40" s="13">
        <v>0.11849999999999999</v>
      </c>
    </row>
    <row r="41" spans="1:21" x14ac:dyDescent="0.2">
      <c r="A41" s="6"/>
      <c r="B41" s="2"/>
      <c r="C41" s="4"/>
      <c r="D41" s="3">
        <v>304617</v>
      </c>
      <c r="E41">
        <v>163</v>
      </c>
      <c r="F41" s="74">
        <v>0.16300000000000001</v>
      </c>
      <c r="G41" s="75">
        <v>0.14000000000000001</v>
      </c>
      <c r="H41" s="16"/>
      <c r="I41" s="18"/>
      <c r="J41" s="18"/>
      <c r="K41" s="23"/>
      <c r="L41" s="23"/>
      <c r="M41" s="60">
        <v>78.41946803400819</v>
      </c>
      <c r="N41" s="60">
        <v>5.7144999999999992</v>
      </c>
      <c r="O41" s="60">
        <v>255.5</v>
      </c>
      <c r="P41" s="60">
        <v>33.204000000000001</v>
      </c>
      <c r="Q41" s="16">
        <v>8.3440000000000012</v>
      </c>
      <c r="R41" s="13">
        <v>9.6905000000000001</v>
      </c>
      <c r="S41" s="13">
        <v>1.0634999999999999</v>
      </c>
      <c r="T41" s="13">
        <v>0.77349999999999997</v>
      </c>
      <c r="U41" s="13">
        <v>0.1105</v>
      </c>
    </row>
    <row r="42" spans="1:21" x14ac:dyDescent="0.2">
      <c r="A42" s="6">
        <v>39176</v>
      </c>
      <c r="B42" s="2" t="s">
        <v>102</v>
      </c>
      <c r="C42" s="4" t="s">
        <v>62</v>
      </c>
      <c r="D42" s="3">
        <v>305548</v>
      </c>
      <c r="E42">
        <v>3</v>
      </c>
      <c r="F42" s="16">
        <v>17.714812835820901</v>
      </c>
      <c r="G42" s="13">
        <v>1.6017225559701465</v>
      </c>
      <c r="H42" s="16">
        <v>746.59909029850758</v>
      </c>
      <c r="I42" s="18">
        <v>119.61748521641772</v>
      </c>
      <c r="J42" s="18">
        <v>673.94470970149268</v>
      </c>
      <c r="K42" s="18">
        <v>74.673671783581923</v>
      </c>
      <c r="L42" s="23">
        <v>94</v>
      </c>
      <c r="M42" s="63"/>
      <c r="N42" s="21"/>
      <c r="O42" s="25"/>
      <c r="P42" s="3"/>
      <c r="Q42" s="16">
        <v>0.66700000000000004</v>
      </c>
      <c r="R42" s="13">
        <v>0.35199999999999998</v>
      </c>
      <c r="S42" s="13">
        <v>0.39150000000000001</v>
      </c>
      <c r="T42" s="13">
        <v>0.46</v>
      </c>
      <c r="U42" s="13">
        <v>9.1499999999999998E-2</v>
      </c>
    </row>
    <row r="43" spans="1:21" x14ac:dyDescent="0.2">
      <c r="A43" s="6"/>
      <c r="B43" s="2"/>
      <c r="C43" s="4"/>
      <c r="D43" s="3">
        <v>305546</v>
      </c>
      <c r="E43">
        <v>10</v>
      </c>
      <c r="F43" s="16">
        <v>16.559498955223884</v>
      </c>
      <c r="G43" s="13">
        <v>1.7223228425373072</v>
      </c>
      <c r="H43" s="16"/>
      <c r="I43" s="23"/>
      <c r="J43" s="18"/>
      <c r="K43" s="23"/>
      <c r="L43" s="23"/>
      <c r="M43" s="49">
        <v>108.27052345813709</v>
      </c>
      <c r="N43" s="49">
        <v>9.0030000000000001</v>
      </c>
      <c r="O43" s="49">
        <v>402</v>
      </c>
      <c r="P43" s="25"/>
      <c r="Q43" s="16">
        <v>0.67600000000000005</v>
      </c>
      <c r="R43" s="13">
        <v>0.48850000000000005</v>
      </c>
      <c r="S43" s="13">
        <v>0.44599999999999995</v>
      </c>
      <c r="T43" s="13">
        <v>0.436</v>
      </c>
      <c r="U43" s="13">
        <v>0.10300000000000001</v>
      </c>
    </row>
    <row r="44" spans="1:21" x14ac:dyDescent="0.2">
      <c r="A44" s="6"/>
      <c r="B44" s="2"/>
      <c r="C44" s="4"/>
      <c r="D44" s="3">
        <v>305544</v>
      </c>
      <c r="E44">
        <v>20</v>
      </c>
      <c r="F44" s="16">
        <v>16.366946641791049</v>
      </c>
      <c r="G44" s="13">
        <v>1.4057470902985021</v>
      </c>
      <c r="H44" s="16"/>
      <c r="I44" s="16"/>
      <c r="J44" s="18"/>
      <c r="K44" s="23"/>
      <c r="L44" s="23"/>
      <c r="M44" s="49"/>
      <c r="N44" s="49"/>
      <c r="O44" s="49"/>
      <c r="P44" s="25"/>
      <c r="Q44" s="16">
        <v>0.6745000000000001</v>
      </c>
      <c r="R44" s="13">
        <v>1.6235000000000002</v>
      </c>
      <c r="S44" s="13">
        <v>0.42749999999999999</v>
      </c>
      <c r="T44" s="13">
        <v>0.99449999999999994</v>
      </c>
      <c r="U44" s="13">
        <v>0.1295</v>
      </c>
    </row>
    <row r="45" spans="1:21" x14ac:dyDescent="0.2">
      <c r="A45" s="6"/>
      <c r="B45" s="2"/>
      <c r="C45" s="4"/>
      <c r="D45" s="3">
        <v>305542</v>
      </c>
      <c r="E45">
        <v>30</v>
      </c>
      <c r="F45" s="16">
        <v>15.596737388059704</v>
      </c>
      <c r="G45" s="13">
        <v>1.1494714813432796</v>
      </c>
      <c r="H45" s="16"/>
      <c r="I45" s="16"/>
      <c r="J45" s="18"/>
      <c r="K45" s="23"/>
      <c r="L45" s="23"/>
      <c r="M45" s="49"/>
      <c r="N45" s="49"/>
      <c r="O45" s="49"/>
      <c r="P45" s="25"/>
      <c r="Q45" s="16">
        <v>0.77449999999999997</v>
      </c>
      <c r="R45" s="13">
        <v>0.55049999999999999</v>
      </c>
      <c r="S45" s="13">
        <v>0.42949999999999999</v>
      </c>
      <c r="T45" s="13">
        <v>0.47299999999999998</v>
      </c>
      <c r="U45" s="13">
        <v>0.11699999999999999</v>
      </c>
    </row>
    <row r="46" spans="1:21" x14ac:dyDescent="0.2">
      <c r="A46" s="6"/>
      <c r="B46" s="2"/>
      <c r="C46" s="4"/>
      <c r="D46" s="3">
        <v>305540</v>
      </c>
      <c r="E46">
        <v>40</v>
      </c>
      <c r="F46" s="16">
        <v>8.3302733955223864</v>
      </c>
      <c r="G46" s="13">
        <v>1.9550224742537301</v>
      </c>
      <c r="H46" s="16"/>
      <c r="I46" s="18"/>
      <c r="J46" s="18"/>
      <c r="K46" s="23"/>
      <c r="L46" s="23"/>
      <c r="M46" s="49">
        <v>96.468289103503167</v>
      </c>
      <c r="N46" s="49">
        <v>7.4050000000000002</v>
      </c>
      <c r="O46" s="49">
        <v>353</v>
      </c>
      <c r="P46" s="49"/>
      <c r="Q46" s="16">
        <v>2.9215</v>
      </c>
      <c r="R46" s="13">
        <v>3.1385000000000001</v>
      </c>
      <c r="S46" s="13">
        <v>0.66300000000000003</v>
      </c>
      <c r="T46" s="13">
        <v>1.427</v>
      </c>
      <c r="U46" s="13">
        <v>0.20499999999999999</v>
      </c>
    </row>
    <row r="47" spans="1:21" x14ac:dyDescent="0.2">
      <c r="A47" s="6"/>
      <c r="B47" s="2"/>
      <c r="C47" s="4"/>
      <c r="D47" s="3">
        <v>305538</v>
      </c>
      <c r="E47">
        <v>50</v>
      </c>
      <c r="F47" s="16">
        <v>2.7895594029850752</v>
      </c>
      <c r="G47" s="13">
        <v>0.92818416716417862</v>
      </c>
      <c r="H47" s="16"/>
      <c r="I47" s="18"/>
      <c r="J47" s="18"/>
      <c r="K47" s="23"/>
      <c r="L47" s="23"/>
      <c r="M47" s="49"/>
      <c r="N47" s="49"/>
      <c r="O47" s="49"/>
      <c r="P47" s="3"/>
      <c r="Q47" s="16">
        <v>6.1560000000000006</v>
      </c>
      <c r="R47" s="13">
        <v>6.3665000000000003</v>
      </c>
      <c r="S47" s="13">
        <v>0.87149999999999994</v>
      </c>
      <c r="T47" s="13">
        <v>1.0514999999999999</v>
      </c>
      <c r="U47" s="13">
        <v>0.20699999999999999</v>
      </c>
    </row>
    <row r="48" spans="1:21" x14ac:dyDescent="0.2">
      <c r="A48" s="6"/>
      <c r="B48" s="2"/>
      <c r="C48" s="4"/>
      <c r="D48" s="3">
        <v>305536</v>
      </c>
      <c r="E48">
        <v>60</v>
      </c>
      <c r="F48" s="16">
        <v>2.0027605970149258</v>
      </c>
      <c r="G48" s="13">
        <v>0.90088463283582065</v>
      </c>
      <c r="H48" s="16"/>
      <c r="I48" s="18"/>
      <c r="J48" s="18"/>
      <c r="K48" s="23"/>
      <c r="L48" s="23"/>
      <c r="M48" s="63"/>
      <c r="N48" s="21"/>
      <c r="O48" s="25"/>
      <c r="P48" s="49"/>
      <c r="Q48" s="16">
        <v>6.4559999999999995</v>
      </c>
      <c r="R48" s="13">
        <v>6.7080000000000002</v>
      </c>
      <c r="S48" s="13">
        <v>0.877</v>
      </c>
      <c r="T48" s="13">
        <v>1.1145</v>
      </c>
      <c r="U48" s="13">
        <v>0.20950000000000002</v>
      </c>
    </row>
    <row r="49" spans="1:21" x14ac:dyDescent="0.2">
      <c r="A49" s="6"/>
      <c r="B49" s="2"/>
      <c r="C49" s="4"/>
      <c r="D49" s="3">
        <v>305534</v>
      </c>
      <c r="E49">
        <v>80</v>
      </c>
      <c r="F49" s="16">
        <v>0.34619776119402978</v>
      </c>
      <c r="G49" s="13">
        <v>0.3694279268656715</v>
      </c>
      <c r="H49" s="16"/>
      <c r="I49" s="18"/>
      <c r="J49" s="18"/>
      <c r="K49" s="23"/>
      <c r="L49" s="23"/>
      <c r="M49" s="49"/>
      <c r="N49" s="49"/>
      <c r="O49" s="49"/>
      <c r="P49" s="49"/>
      <c r="Q49" s="16">
        <v>7.9625000000000004</v>
      </c>
      <c r="R49" s="13">
        <v>8.5085000000000015</v>
      </c>
      <c r="S49" s="13">
        <v>0.94750000000000001</v>
      </c>
      <c r="T49" s="13">
        <v>0.86299999999999999</v>
      </c>
      <c r="U49" s="13">
        <v>0.20499999999999999</v>
      </c>
    </row>
    <row r="50" spans="1:21" x14ac:dyDescent="0.2">
      <c r="A50" s="6"/>
      <c r="B50" s="2"/>
      <c r="C50" s="4"/>
      <c r="D50" s="3">
        <v>305532</v>
      </c>
      <c r="E50">
        <v>100</v>
      </c>
      <c r="F50" s="16">
        <v>0.45698104477611945</v>
      </c>
      <c r="G50" s="13">
        <v>0.35181030746268643</v>
      </c>
      <c r="H50" s="16"/>
      <c r="I50" s="18"/>
      <c r="J50" s="18"/>
      <c r="K50" s="23"/>
      <c r="L50" s="23"/>
      <c r="M50" s="49"/>
      <c r="N50" s="49"/>
      <c r="O50" s="49"/>
      <c r="P50" s="49"/>
      <c r="Q50" s="16">
        <v>8.3034999999999997</v>
      </c>
      <c r="R50" s="13">
        <v>8.8345000000000002</v>
      </c>
      <c r="S50" s="13">
        <v>0.98699999999999988</v>
      </c>
      <c r="T50" s="13">
        <v>0.57250000000000001</v>
      </c>
      <c r="U50" s="13">
        <v>0.1895</v>
      </c>
    </row>
    <row r="51" spans="1:21" x14ac:dyDescent="0.2">
      <c r="A51" s="6"/>
      <c r="B51" s="2"/>
      <c r="C51" s="4"/>
      <c r="D51" s="3">
        <v>305530</v>
      </c>
      <c r="E51">
        <v>140</v>
      </c>
      <c r="F51" s="16"/>
      <c r="G51" s="18"/>
      <c r="H51" s="16"/>
      <c r="I51" s="18"/>
      <c r="J51" s="18"/>
      <c r="K51" s="23"/>
      <c r="L51" s="23"/>
      <c r="M51" s="49">
        <v>99.200978666705609</v>
      </c>
      <c r="N51" s="49">
        <v>6.7065000000000001</v>
      </c>
      <c r="O51" s="49">
        <v>299.5</v>
      </c>
      <c r="P51" s="49"/>
      <c r="Q51" s="16">
        <v>8.8264999999999993</v>
      </c>
      <c r="R51" s="13">
        <v>9.5850000000000009</v>
      </c>
      <c r="S51" s="13">
        <v>0.99550000000000005</v>
      </c>
      <c r="T51" s="13">
        <v>0.53500000000000003</v>
      </c>
      <c r="U51" s="13">
        <v>0.19900000000000001</v>
      </c>
    </row>
    <row r="52" spans="1:21" x14ac:dyDescent="0.2">
      <c r="A52" s="6"/>
      <c r="B52" s="2"/>
      <c r="C52" s="4"/>
      <c r="D52" s="3">
        <v>305528</v>
      </c>
      <c r="E52">
        <v>181</v>
      </c>
      <c r="F52" s="16">
        <v>0.40158940298507462</v>
      </c>
      <c r="G52" s="13">
        <v>0.44233776716417894</v>
      </c>
      <c r="H52" s="16"/>
      <c r="I52" s="18"/>
      <c r="J52" s="18"/>
      <c r="K52" s="23"/>
      <c r="L52" s="23"/>
      <c r="M52" s="63"/>
      <c r="N52" s="21"/>
      <c r="O52" s="25"/>
      <c r="P52" s="3">
        <v>34.189</v>
      </c>
      <c r="Q52" s="16">
        <v>15.269</v>
      </c>
      <c r="R52" s="13">
        <v>14.455500000000001</v>
      </c>
      <c r="S52" s="13">
        <v>1.3645</v>
      </c>
      <c r="T52" s="13">
        <v>0.57950000000000002</v>
      </c>
      <c r="U52" s="13">
        <v>0.1615</v>
      </c>
    </row>
    <row r="53" spans="1:21" x14ac:dyDescent="0.2">
      <c r="A53" s="6">
        <v>39179</v>
      </c>
      <c r="B53" s="2" t="s">
        <v>103</v>
      </c>
      <c r="C53" s="4" t="s">
        <v>62</v>
      </c>
      <c r="D53" s="3">
        <v>305645</v>
      </c>
      <c r="E53">
        <v>3</v>
      </c>
      <c r="F53" s="16">
        <v>13.478661940298512</v>
      </c>
      <c r="G53" s="13">
        <v>1.7072478067164156</v>
      </c>
      <c r="H53" s="16">
        <v>975.77535055970145</v>
      </c>
      <c r="I53" s="23">
        <v>167.36851309328344</v>
      </c>
      <c r="J53" s="18">
        <v>630.08304682835831</v>
      </c>
      <c r="K53" s="18">
        <v>101.40395526305963</v>
      </c>
      <c r="L53" s="23">
        <v>97</v>
      </c>
      <c r="M53" s="42"/>
      <c r="N53" s="3"/>
      <c r="O53" s="3"/>
      <c r="P53" s="3"/>
      <c r="Q53" s="16">
        <v>0.70350000000000001</v>
      </c>
      <c r="R53" s="13">
        <v>0.69199999999999995</v>
      </c>
      <c r="S53" s="13">
        <v>0.42449999999999999</v>
      </c>
      <c r="T53" s="13">
        <v>0.33400000000000002</v>
      </c>
      <c r="U53" s="13">
        <v>7.4499999999999997E-2</v>
      </c>
    </row>
    <row r="54" spans="1:21" x14ac:dyDescent="0.2">
      <c r="A54" s="6"/>
      <c r="B54" s="2"/>
      <c r="C54" s="4"/>
      <c r="D54" s="3">
        <v>305644</v>
      </c>
      <c r="E54">
        <v>10</v>
      </c>
      <c r="F54" s="16">
        <v>13.863766567164181</v>
      </c>
      <c r="G54" s="13">
        <v>2.0878924611940293</v>
      </c>
      <c r="H54" s="16"/>
      <c r="I54" s="18"/>
      <c r="J54" s="18"/>
      <c r="K54" s="18"/>
      <c r="L54" s="23"/>
      <c r="M54" s="49">
        <v>110.49759649282859</v>
      </c>
      <c r="N54" s="49">
        <v>9.2074999999999996</v>
      </c>
      <c r="O54" s="49">
        <v>411</v>
      </c>
      <c r="P54" s="25"/>
      <c r="Q54" s="16">
        <v>0.72849999999999993</v>
      </c>
      <c r="R54" s="13">
        <v>0.3765</v>
      </c>
      <c r="S54" s="13">
        <v>0.44800000000000001</v>
      </c>
      <c r="T54" s="13">
        <v>0.628</v>
      </c>
      <c r="U54" s="13">
        <v>0.09</v>
      </c>
    </row>
    <row r="55" spans="1:21" x14ac:dyDescent="0.2">
      <c r="A55" s="6"/>
      <c r="B55" s="2"/>
      <c r="C55" s="4"/>
      <c r="D55" s="3">
        <v>305643</v>
      </c>
      <c r="E55">
        <v>20</v>
      </c>
      <c r="F55" s="16">
        <v>13.671214253731346</v>
      </c>
      <c r="G55" s="13">
        <v>2.5288372589552237</v>
      </c>
      <c r="H55" s="16"/>
      <c r="I55" s="16"/>
      <c r="J55" s="16"/>
      <c r="K55" s="3"/>
      <c r="L55" s="23"/>
      <c r="M55" s="63"/>
      <c r="N55" s="21"/>
      <c r="O55" s="25"/>
      <c r="P55" s="25"/>
      <c r="Q55" s="16">
        <v>0.71199999999999997</v>
      </c>
      <c r="R55" s="13">
        <v>1.4239999999999999</v>
      </c>
      <c r="S55" s="13">
        <v>0.45100000000000001</v>
      </c>
      <c r="T55" s="13">
        <v>0.49249999999999999</v>
      </c>
      <c r="U55" s="13">
        <v>8.3499999999999991E-2</v>
      </c>
    </row>
    <row r="56" spans="1:21" x14ac:dyDescent="0.2">
      <c r="A56" s="6"/>
      <c r="B56" s="2"/>
      <c r="C56" s="4"/>
      <c r="D56" s="3">
        <v>305642</v>
      </c>
      <c r="E56">
        <v>30</v>
      </c>
      <c r="F56" s="16">
        <v>12.130795746268658</v>
      </c>
      <c r="G56" s="13">
        <v>2.0162860410447743</v>
      </c>
      <c r="H56" s="16"/>
      <c r="I56" s="16"/>
      <c r="J56" s="16"/>
      <c r="K56" s="23"/>
      <c r="L56" s="3"/>
      <c r="M56" s="49"/>
      <c r="N56" s="49"/>
      <c r="O56" s="49"/>
      <c r="P56" s="25"/>
      <c r="Q56" s="16">
        <v>1.0900000000000001</v>
      </c>
      <c r="R56" s="13">
        <v>1.5289999999999999</v>
      </c>
      <c r="S56" s="13">
        <v>0.43</v>
      </c>
      <c r="T56" s="13">
        <v>0.82800000000000007</v>
      </c>
      <c r="U56" s="13">
        <v>0.1125</v>
      </c>
    </row>
    <row r="57" spans="1:21" x14ac:dyDescent="0.2">
      <c r="A57" s="6"/>
      <c r="B57" s="2"/>
      <c r="C57" s="4"/>
      <c r="D57" s="3">
        <v>305641</v>
      </c>
      <c r="E57">
        <v>40</v>
      </c>
      <c r="F57" s="16">
        <v>10.743717089552238</v>
      </c>
      <c r="G57" s="13">
        <v>1.9413083649253724</v>
      </c>
      <c r="H57" s="16"/>
      <c r="I57" s="16"/>
      <c r="J57" s="16"/>
      <c r="K57" s="23"/>
      <c r="L57" s="23"/>
      <c r="M57" s="49"/>
      <c r="N57" s="49"/>
      <c r="O57" s="49"/>
      <c r="P57" s="49"/>
      <c r="Q57" s="16">
        <v>1.002</v>
      </c>
      <c r="R57" s="13">
        <v>1.3540000000000001</v>
      </c>
      <c r="S57" s="13">
        <v>0.51950000000000007</v>
      </c>
      <c r="T57" s="13">
        <v>0.878</v>
      </c>
      <c r="U57" s="13">
        <v>0.10249999999999999</v>
      </c>
    </row>
    <row r="58" spans="1:21" x14ac:dyDescent="0.2">
      <c r="A58" s="6"/>
      <c r="B58" s="2"/>
      <c r="C58" s="4"/>
      <c r="D58" s="3">
        <v>305640</v>
      </c>
      <c r="E58">
        <v>50</v>
      </c>
      <c r="F58" s="16">
        <v>11.911512425373134</v>
      </c>
      <c r="G58" s="13">
        <v>1.6152173208955181</v>
      </c>
      <c r="H58" s="16"/>
      <c r="I58" s="16"/>
      <c r="J58" s="16"/>
      <c r="K58" s="23"/>
      <c r="L58" s="23"/>
      <c r="M58" s="49"/>
      <c r="N58" s="49"/>
      <c r="O58" s="49"/>
      <c r="P58" s="3"/>
      <c r="Q58" s="16">
        <v>1.1125</v>
      </c>
      <c r="R58" s="13">
        <v>0.70350000000000001</v>
      </c>
      <c r="S58" s="13">
        <v>0.56699999999999995</v>
      </c>
      <c r="T58" s="13">
        <v>0.91149999999999998</v>
      </c>
      <c r="U58" s="13">
        <v>0.11650000000000001</v>
      </c>
    </row>
    <row r="59" spans="1:21" x14ac:dyDescent="0.2">
      <c r="A59" s="6"/>
      <c r="B59" s="2"/>
      <c r="C59" s="4"/>
      <c r="D59" s="3">
        <v>305639</v>
      </c>
      <c r="E59">
        <v>60</v>
      </c>
      <c r="F59" s="16">
        <v>10.665864067164179</v>
      </c>
      <c r="G59" s="13">
        <v>1.3028403861940294</v>
      </c>
      <c r="H59" s="16"/>
      <c r="I59" s="16"/>
      <c r="J59" s="16"/>
      <c r="K59" s="23"/>
      <c r="L59" s="23"/>
      <c r="M59" s="49"/>
      <c r="N59" s="49"/>
      <c r="O59" s="49"/>
      <c r="P59" s="49"/>
      <c r="Q59" s="16">
        <v>1.1975</v>
      </c>
      <c r="R59" s="13">
        <v>0.59850000000000003</v>
      </c>
      <c r="S59" s="13">
        <v>0.52550000000000008</v>
      </c>
      <c r="T59" s="13">
        <v>1.1884999999999999</v>
      </c>
      <c r="U59" s="13">
        <v>0.13250000000000001</v>
      </c>
    </row>
    <row r="60" spans="1:21" x14ac:dyDescent="0.2">
      <c r="A60" s="6"/>
      <c r="B60" s="2"/>
      <c r="C60" s="4"/>
      <c r="D60" s="3">
        <v>305638</v>
      </c>
      <c r="E60">
        <v>80</v>
      </c>
      <c r="F60" s="16">
        <v>3.9705041417910447</v>
      </c>
      <c r="G60" s="13">
        <v>0.91275016529850661</v>
      </c>
      <c r="H60" s="16"/>
      <c r="I60" s="16"/>
      <c r="J60" s="21"/>
      <c r="K60" s="31"/>
      <c r="L60" s="30"/>
      <c r="M60" s="49"/>
      <c r="N60" s="49"/>
      <c r="O60" s="49"/>
      <c r="P60" s="49"/>
      <c r="Q60" s="16">
        <v>6.2620000000000005</v>
      </c>
      <c r="R60" s="13">
        <v>6.4645000000000001</v>
      </c>
      <c r="S60" s="13">
        <v>0.95450000000000002</v>
      </c>
      <c r="T60" s="13">
        <v>0.9395</v>
      </c>
      <c r="U60" s="13">
        <v>0.17449999999999999</v>
      </c>
    </row>
    <row r="61" spans="1:21" x14ac:dyDescent="0.2">
      <c r="A61" s="6"/>
      <c r="B61" s="2"/>
      <c r="C61" s="4"/>
      <c r="D61" s="3">
        <v>305637</v>
      </c>
      <c r="E61" s="29">
        <v>100</v>
      </c>
      <c r="F61" s="16">
        <v>0.9347339552238807</v>
      </c>
      <c r="G61" s="13">
        <v>0.4018172425373131</v>
      </c>
      <c r="H61" s="16"/>
      <c r="I61" s="16"/>
      <c r="J61" s="21"/>
      <c r="K61" s="31"/>
      <c r="L61" s="30"/>
      <c r="M61" s="49"/>
      <c r="N61" s="49"/>
      <c r="O61" s="49"/>
      <c r="P61" s="3">
        <v>33.462000000000003</v>
      </c>
      <c r="Q61" s="16">
        <v>7.0810000000000004</v>
      </c>
      <c r="R61" s="13">
        <v>7.3550000000000004</v>
      </c>
      <c r="S61" s="13">
        <v>0.86349999999999993</v>
      </c>
      <c r="T61" s="13">
        <v>0.55149999999999999</v>
      </c>
      <c r="U61" s="13">
        <v>0.13700000000000001</v>
      </c>
    </row>
    <row r="62" spans="1:21" x14ac:dyDescent="0.2">
      <c r="A62" s="6"/>
      <c r="B62" s="2"/>
      <c r="C62" s="4"/>
      <c r="D62" s="3">
        <v>305636</v>
      </c>
      <c r="E62" s="29">
        <v>160</v>
      </c>
      <c r="F62" s="16"/>
      <c r="G62" s="18"/>
      <c r="H62" s="16"/>
      <c r="I62" s="16"/>
      <c r="J62" s="18"/>
      <c r="K62" s="23"/>
      <c r="L62" s="23"/>
      <c r="M62" s="49">
        <v>71.472602712992128</v>
      </c>
      <c r="N62" s="49">
        <v>5.085</v>
      </c>
      <c r="O62" s="49">
        <v>227</v>
      </c>
      <c r="P62" s="3"/>
      <c r="Q62" s="16">
        <v>13.694500000000001</v>
      </c>
      <c r="R62" s="13">
        <v>13.1435</v>
      </c>
      <c r="S62" s="13">
        <v>1.2595000000000001</v>
      </c>
      <c r="T62" s="13">
        <v>0.57350000000000001</v>
      </c>
      <c r="U62" s="13">
        <v>0.16200000000000001</v>
      </c>
    </row>
    <row r="63" spans="1:21" x14ac:dyDescent="0.2">
      <c r="A63" s="6">
        <v>39194</v>
      </c>
      <c r="B63" s="2" t="s">
        <v>104</v>
      </c>
      <c r="C63" s="4" t="s">
        <v>62</v>
      </c>
      <c r="D63" s="3">
        <v>306335</v>
      </c>
      <c r="E63">
        <v>3.5</v>
      </c>
      <c r="F63" s="16">
        <v>1.0729074626865671</v>
      </c>
      <c r="G63" s="18">
        <v>0.31009471044776105</v>
      </c>
      <c r="H63" s="16">
        <v>153.40568507462689</v>
      </c>
      <c r="I63" s="18">
        <v>120.00519417910446</v>
      </c>
      <c r="J63" s="18">
        <v>92.001814925373139</v>
      </c>
      <c r="K63" s="18">
        <v>28.032771820895508</v>
      </c>
      <c r="L63" s="23">
        <v>112</v>
      </c>
      <c r="M63" s="63"/>
      <c r="N63" s="21"/>
      <c r="O63" s="25"/>
      <c r="P63" s="62"/>
      <c r="Q63" s="16">
        <v>0.74199999999999999</v>
      </c>
      <c r="R63" s="13">
        <v>0.29449999999999998</v>
      </c>
      <c r="S63" s="13">
        <v>0.38600000000000001</v>
      </c>
      <c r="T63" s="13">
        <v>0.436</v>
      </c>
      <c r="U63" s="13">
        <v>0.09</v>
      </c>
    </row>
    <row r="64" spans="1:21" x14ac:dyDescent="0.2">
      <c r="A64" s="6"/>
      <c r="B64" s="2"/>
      <c r="C64" s="4"/>
      <c r="D64" s="3">
        <v>306334</v>
      </c>
      <c r="E64">
        <v>10</v>
      </c>
      <c r="F64" s="16">
        <v>1.7524155223880598</v>
      </c>
      <c r="G64" s="18">
        <v>0.25479565373134311</v>
      </c>
      <c r="H64" s="16"/>
      <c r="I64" s="16"/>
      <c r="J64" s="18"/>
      <c r="K64" s="3"/>
      <c r="L64" s="3"/>
      <c r="M64" s="49">
        <v>105.94917437742632</v>
      </c>
      <c r="N64" s="49">
        <v>8.5015000000000001</v>
      </c>
      <c r="O64" s="49">
        <v>379.5</v>
      </c>
      <c r="P64" s="25"/>
      <c r="Q64" s="16">
        <v>0.74049999999999994</v>
      </c>
      <c r="R64" s="13">
        <v>0.42299999999999999</v>
      </c>
      <c r="S64" s="13">
        <v>0.40900000000000003</v>
      </c>
      <c r="T64" s="13">
        <v>0.40649999999999997</v>
      </c>
      <c r="U64" s="13">
        <v>9.7500000000000003E-2</v>
      </c>
    </row>
    <row r="65" spans="1:21" x14ac:dyDescent="0.2">
      <c r="A65" s="6"/>
      <c r="B65" s="2"/>
      <c r="C65" s="4"/>
      <c r="D65" s="3">
        <v>306333</v>
      </c>
      <c r="E65">
        <v>20</v>
      </c>
      <c r="F65" s="16">
        <v>2.1994602985074634</v>
      </c>
      <c r="G65" s="18">
        <v>0.47389191641791006</v>
      </c>
      <c r="H65" s="16"/>
      <c r="I65" s="16"/>
      <c r="J65" s="18"/>
      <c r="K65" s="3"/>
      <c r="L65" s="3"/>
      <c r="M65" s="49"/>
      <c r="N65" s="49"/>
      <c r="O65" s="49"/>
      <c r="P65" s="25"/>
      <c r="Q65" s="16">
        <v>0.83550000000000002</v>
      </c>
      <c r="R65" s="13">
        <v>0.41849999999999998</v>
      </c>
      <c r="S65" s="13">
        <v>0.44400000000000001</v>
      </c>
      <c r="T65" s="13">
        <v>0.59099999999999997</v>
      </c>
      <c r="U65" s="13">
        <v>9.2499999999999999E-2</v>
      </c>
    </row>
    <row r="66" spans="1:21" x14ac:dyDescent="0.2">
      <c r="A66" s="6"/>
      <c r="B66" s="2"/>
      <c r="C66" s="4"/>
      <c r="D66" s="3">
        <v>306332</v>
      </c>
      <c r="E66" s="37">
        <v>30</v>
      </c>
      <c r="F66" s="16">
        <v>2.5928597014925376</v>
      </c>
      <c r="G66" s="18">
        <v>0.58134008358208877</v>
      </c>
      <c r="H66" s="16"/>
      <c r="I66" s="16"/>
      <c r="J66" s="18"/>
      <c r="K66" s="23"/>
      <c r="L66" s="23"/>
      <c r="M66" s="49"/>
      <c r="N66" s="49"/>
      <c r="O66" s="49"/>
      <c r="P66" s="25"/>
      <c r="Q66" s="16">
        <v>0.92949999999999999</v>
      </c>
      <c r="R66" s="13">
        <v>0.501</v>
      </c>
      <c r="S66" s="13">
        <v>0.42849999999999999</v>
      </c>
      <c r="T66" s="13">
        <v>0.64849999999999997</v>
      </c>
      <c r="U66" s="13">
        <v>9.9000000000000005E-2</v>
      </c>
    </row>
    <row r="67" spans="1:21" x14ac:dyDescent="0.2">
      <c r="A67" s="6"/>
      <c r="B67" s="2"/>
      <c r="C67" s="4"/>
      <c r="D67" s="3">
        <v>306331</v>
      </c>
      <c r="E67">
        <v>40</v>
      </c>
      <c r="F67" s="16">
        <v>1.5199522388059701</v>
      </c>
      <c r="G67" s="18">
        <v>0.7167877731343284</v>
      </c>
      <c r="H67" s="16"/>
      <c r="I67" s="16"/>
      <c r="J67" s="18"/>
      <c r="K67" s="23"/>
      <c r="L67" s="23"/>
      <c r="M67" s="49"/>
      <c r="N67" s="49"/>
      <c r="O67" s="49"/>
      <c r="P67" s="25"/>
      <c r="Q67" s="16">
        <v>1.514</v>
      </c>
      <c r="R67" s="13">
        <v>1.0345</v>
      </c>
      <c r="S67" s="13">
        <v>0.51200000000000001</v>
      </c>
      <c r="T67" s="13">
        <v>0.98699999999999988</v>
      </c>
      <c r="U67" s="13">
        <v>0.107</v>
      </c>
    </row>
    <row r="68" spans="1:21" x14ac:dyDescent="0.2">
      <c r="A68" s="6"/>
      <c r="B68" s="2"/>
      <c r="C68" s="4"/>
      <c r="D68" s="3">
        <v>306330</v>
      </c>
      <c r="E68">
        <v>50</v>
      </c>
      <c r="F68" s="16">
        <v>1.5378340298507467</v>
      </c>
      <c r="G68" s="18">
        <v>1.2151792716417908</v>
      </c>
      <c r="H68" s="16"/>
      <c r="I68" s="16"/>
      <c r="J68" s="18"/>
      <c r="K68" s="23"/>
      <c r="L68" s="23"/>
      <c r="M68" s="49">
        <v>100.09583426220314</v>
      </c>
      <c r="N68" s="49">
        <v>8.0395000000000003</v>
      </c>
      <c r="O68" s="49">
        <v>359</v>
      </c>
      <c r="P68" s="41"/>
      <c r="Q68" s="16">
        <v>3.9565000000000001</v>
      </c>
      <c r="R68" s="13">
        <v>2.6915</v>
      </c>
      <c r="S68" s="13">
        <v>0.81099999999999994</v>
      </c>
      <c r="T68" s="13">
        <v>1.744</v>
      </c>
      <c r="U68" s="13">
        <v>0.1615</v>
      </c>
    </row>
    <row r="69" spans="1:21" x14ac:dyDescent="0.2">
      <c r="A69" s="6"/>
      <c r="B69" s="2"/>
      <c r="C69" s="4"/>
      <c r="D69" s="3">
        <v>306329</v>
      </c>
      <c r="E69">
        <v>60</v>
      </c>
      <c r="F69" s="16">
        <v>0.96561671641791047</v>
      </c>
      <c r="G69" s="18">
        <v>1.0247825194029849</v>
      </c>
      <c r="H69" s="16"/>
      <c r="I69" s="16"/>
      <c r="J69" s="18"/>
      <c r="K69" s="23"/>
      <c r="L69" s="23"/>
      <c r="M69" s="49"/>
      <c r="N69" s="49"/>
      <c r="O69" s="49"/>
      <c r="P69" s="49"/>
      <c r="Q69" s="16">
        <v>5.1989999999999998</v>
      </c>
      <c r="R69" s="13">
        <v>3.3440000000000003</v>
      </c>
      <c r="S69" s="13">
        <v>0.85499999999999998</v>
      </c>
      <c r="T69" s="13">
        <v>3.6269999999999998</v>
      </c>
      <c r="U69" s="13">
        <v>0.16899999999999998</v>
      </c>
    </row>
    <row r="70" spans="1:21" x14ac:dyDescent="0.2">
      <c r="A70" s="6"/>
      <c r="B70" s="2"/>
      <c r="C70" s="4"/>
      <c r="D70" s="3">
        <v>306328</v>
      </c>
      <c r="E70">
        <v>81</v>
      </c>
      <c r="F70" s="16">
        <v>0.92985313432835826</v>
      </c>
      <c r="G70" s="18">
        <v>1.0128827223880597</v>
      </c>
      <c r="H70" s="16"/>
      <c r="I70" s="16"/>
      <c r="J70" s="18"/>
      <c r="K70" s="23"/>
      <c r="L70" s="23"/>
      <c r="M70" s="49"/>
      <c r="N70" s="49"/>
      <c r="O70" s="49"/>
      <c r="P70" s="25"/>
      <c r="Q70" s="16">
        <v>5.52</v>
      </c>
      <c r="R70" s="13">
        <v>4.1140000000000008</v>
      </c>
      <c r="S70" s="13">
        <v>0.83099999999999996</v>
      </c>
      <c r="T70" s="13">
        <v>1.7625</v>
      </c>
      <c r="U70" s="13">
        <v>0.17549999999999999</v>
      </c>
    </row>
    <row r="71" spans="1:21" x14ac:dyDescent="0.2">
      <c r="A71" s="6"/>
      <c r="B71" s="2"/>
      <c r="C71" s="4"/>
      <c r="D71" s="3">
        <v>306327</v>
      </c>
      <c r="E71">
        <v>100</v>
      </c>
      <c r="F71" s="16">
        <v>0.55391641791044777</v>
      </c>
      <c r="G71" s="18">
        <v>1.1286118029850745</v>
      </c>
      <c r="H71" s="16"/>
      <c r="I71" s="16"/>
      <c r="J71" s="18"/>
      <c r="K71" s="23"/>
      <c r="L71" s="23"/>
      <c r="M71" s="49"/>
      <c r="N71" s="49"/>
      <c r="O71" s="49"/>
      <c r="P71" s="40"/>
      <c r="Q71" s="16">
        <v>7.1935000000000002</v>
      </c>
      <c r="R71" s="13">
        <v>5.4555000000000007</v>
      </c>
      <c r="S71" s="13">
        <v>0.98750000000000004</v>
      </c>
      <c r="T71" s="13">
        <v>1.8815</v>
      </c>
      <c r="U71" s="13">
        <v>0.17749999999999999</v>
      </c>
    </row>
    <row r="72" spans="1:21" x14ac:dyDescent="0.2">
      <c r="A72" s="6"/>
      <c r="B72" s="2"/>
      <c r="C72" s="4"/>
      <c r="D72" s="3">
        <v>306326</v>
      </c>
      <c r="E72">
        <v>140</v>
      </c>
      <c r="F72" s="16">
        <v>0.20079470149253728</v>
      </c>
      <c r="G72" s="18">
        <v>0.82043898358208955</v>
      </c>
      <c r="H72" s="16"/>
      <c r="I72" s="16"/>
      <c r="J72" s="18"/>
      <c r="K72" s="23"/>
      <c r="L72" s="23"/>
      <c r="M72" s="63"/>
      <c r="N72" s="21"/>
      <c r="O72" s="25"/>
      <c r="P72" s="62"/>
      <c r="Q72" s="16">
        <v>11.411</v>
      </c>
      <c r="R72" s="13">
        <v>10.132</v>
      </c>
      <c r="S72" s="13">
        <v>1.1360000000000001</v>
      </c>
      <c r="T72" s="13">
        <v>1.0129999999999999</v>
      </c>
      <c r="U72" s="13">
        <v>0.18049999999999999</v>
      </c>
    </row>
    <row r="73" spans="1:21" x14ac:dyDescent="0.2">
      <c r="A73" s="6"/>
      <c r="B73" s="2"/>
      <c r="C73" s="4"/>
      <c r="D73" s="3">
        <v>306325</v>
      </c>
      <c r="E73">
        <v>153</v>
      </c>
      <c r="F73" s="80"/>
      <c r="G73" s="48"/>
      <c r="H73" s="16"/>
      <c r="I73" s="16"/>
      <c r="J73" s="18"/>
      <c r="K73" s="23"/>
      <c r="L73" s="23"/>
      <c r="M73" s="49">
        <v>72.322485327914592</v>
      </c>
      <c r="N73" s="49">
        <v>5.2065000000000001</v>
      </c>
      <c r="O73" s="49">
        <v>232.5</v>
      </c>
      <c r="P73" s="3">
        <v>33.323999999999998</v>
      </c>
      <c r="Q73" s="16">
        <v>11.744999999999999</v>
      </c>
      <c r="R73" s="13">
        <v>10.8765</v>
      </c>
      <c r="S73" s="13">
        <v>1.2</v>
      </c>
      <c r="T73" s="13">
        <v>0.82950000000000002</v>
      </c>
      <c r="U73" s="13">
        <v>0.18</v>
      </c>
    </row>
    <row r="74" spans="1:21" x14ac:dyDescent="0.2">
      <c r="A74" s="6">
        <v>39209</v>
      </c>
      <c r="B74" s="2" t="s">
        <v>109</v>
      </c>
      <c r="C74" s="4" t="s">
        <v>56</v>
      </c>
      <c r="D74" s="3">
        <v>306510</v>
      </c>
      <c r="E74">
        <v>1</v>
      </c>
      <c r="F74" s="16">
        <v>0.55391641791044777</v>
      </c>
      <c r="G74" s="13">
        <v>8.4138992797639603E-2</v>
      </c>
      <c r="H74" s="16">
        <v>34.353404118470145</v>
      </c>
      <c r="I74" s="18">
        <v>23.289015322178351</v>
      </c>
      <c r="J74" s="18">
        <v>29.840535671641788</v>
      </c>
      <c r="K74" s="18">
        <v>7.6536371055941181</v>
      </c>
      <c r="L74" s="23">
        <v>127</v>
      </c>
      <c r="M74" s="49">
        <v>106.12710961772083</v>
      </c>
      <c r="N74" s="50">
        <v>7.5374999999999996</v>
      </c>
      <c r="O74" s="49">
        <v>336.5</v>
      </c>
      <c r="P74" s="13">
        <v>31.021000000000001</v>
      </c>
      <c r="Q74" s="16">
        <v>0.42299999999999999</v>
      </c>
      <c r="R74" s="13">
        <v>0.753</v>
      </c>
      <c r="S74" s="13">
        <v>0.36899999999999999</v>
      </c>
      <c r="T74" s="13">
        <v>0.61450000000000005</v>
      </c>
      <c r="U74" s="13">
        <v>7.3000000000000009E-2</v>
      </c>
    </row>
    <row r="75" spans="1:21" x14ac:dyDescent="0.2">
      <c r="A75" s="6"/>
      <c r="B75" s="2"/>
      <c r="C75" s="4"/>
      <c r="D75" s="3">
        <v>306509</v>
      </c>
      <c r="E75">
        <v>5</v>
      </c>
      <c r="F75" s="16">
        <v>0.58161223880597013</v>
      </c>
      <c r="G75" s="13">
        <v>9.324263371514524E-2</v>
      </c>
      <c r="H75" s="16"/>
      <c r="I75" s="18"/>
      <c r="J75" s="18"/>
      <c r="K75" s="23"/>
      <c r="L75" s="23"/>
      <c r="M75" s="49"/>
      <c r="N75" s="50"/>
      <c r="O75" s="49"/>
      <c r="P75" s="3"/>
      <c r="Q75" s="16">
        <v>0.38650000000000001</v>
      </c>
      <c r="R75" s="13">
        <v>0.6825</v>
      </c>
      <c r="S75" s="13">
        <v>0.38950000000000001</v>
      </c>
      <c r="T75" s="13">
        <v>0.45850000000000002</v>
      </c>
      <c r="U75" s="13">
        <v>6.9000000000000006E-2</v>
      </c>
    </row>
    <row r="76" spans="1:21" x14ac:dyDescent="0.2">
      <c r="A76" s="6"/>
      <c r="B76" s="2"/>
      <c r="C76" s="4"/>
      <c r="D76" s="3">
        <v>306508</v>
      </c>
      <c r="E76">
        <v>10</v>
      </c>
      <c r="F76" s="16">
        <v>0.55391641791044766</v>
      </c>
      <c r="G76" s="13">
        <v>0.10238225461066752</v>
      </c>
      <c r="H76" s="16"/>
      <c r="I76" s="16"/>
      <c r="J76" s="18"/>
      <c r="K76" s="23"/>
      <c r="L76" s="23"/>
      <c r="M76" s="63"/>
      <c r="N76" s="21"/>
      <c r="O76" s="25"/>
      <c r="P76" s="25"/>
      <c r="Q76" s="16">
        <v>0.4</v>
      </c>
      <c r="R76" s="13">
        <v>0.69850000000000001</v>
      </c>
      <c r="S76" s="13">
        <v>0.42299999999999999</v>
      </c>
      <c r="T76" s="13">
        <v>0.50900000000000001</v>
      </c>
      <c r="U76" s="13">
        <v>7.6000000000000012E-2</v>
      </c>
    </row>
    <row r="77" spans="1:21" x14ac:dyDescent="0.2">
      <c r="A77" s="6"/>
      <c r="B77" s="2"/>
      <c r="C77" s="4"/>
      <c r="D77" s="3">
        <v>306507</v>
      </c>
      <c r="E77">
        <v>20</v>
      </c>
      <c r="F77" s="16">
        <v>0.94858186567164182</v>
      </c>
      <c r="G77" s="13">
        <v>0.21790226124030987</v>
      </c>
      <c r="H77" s="16"/>
      <c r="I77" s="16"/>
      <c r="J77" s="16"/>
      <c r="K77" s="23"/>
      <c r="L77" s="23"/>
      <c r="M77" s="41"/>
      <c r="N77" s="13"/>
      <c r="O77" s="41"/>
      <c r="P77" s="25"/>
      <c r="Q77" s="16">
        <v>0.38750000000000001</v>
      </c>
      <c r="R77" s="13">
        <v>0.67500000000000004</v>
      </c>
      <c r="S77" s="13">
        <v>0.53800000000000003</v>
      </c>
      <c r="T77" s="13">
        <v>0.76349999999999996</v>
      </c>
      <c r="U77" s="13">
        <v>7.85E-2</v>
      </c>
    </row>
    <row r="78" spans="1:21" x14ac:dyDescent="0.2">
      <c r="A78" s="6"/>
      <c r="B78" s="2"/>
      <c r="C78" s="4"/>
      <c r="D78" s="3">
        <v>306506</v>
      </c>
      <c r="E78">
        <v>30</v>
      </c>
      <c r="F78" s="16">
        <v>0.71316738805970148</v>
      </c>
      <c r="G78" s="13">
        <v>0.1349255644047205</v>
      </c>
      <c r="H78" s="16"/>
      <c r="I78" s="16"/>
      <c r="J78" s="16"/>
      <c r="K78" s="23"/>
      <c r="L78" s="23"/>
      <c r="M78" s="63"/>
      <c r="N78" s="21"/>
      <c r="O78" s="25"/>
      <c r="P78" s="49"/>
      <c r="Q78" s="16">
        <v>0.44950000000000001</v>
      </c>
      <c r="R78" s="13">
        <v>0.86299999999999999</v>
      </c>
      <c r="S78" s="13">
        <v>0.5585</v>
      </c>
      <c r="T78" s="13">
        <v>1.0940000000000001</v>
      </c>
      <c r="U78" s="13">
        <v>0.11399999999999999</v>
      </c>
    </row>
    <row r="79" spans="1:21" x14ac:dyDescent="0.2">
      <c r="A79" s="6"/>
      <c r="B79" s="2"/>
      <c r="C79" s="4"/>
      <c r="D79" s="3">
        <v>306505</v>
      </c>
      <c r="E79">
        <v>40</v>
      </c>
      <c r="F79" s="16">
        <v>0.16017758395522386</v>
      </c>
      <c r="G79" s="13">
        <v>0.1463904472058313</v>
      </c>
      <c r="H79" s="16"/>
      <c r="I79" s="16"/>
      <c r="J79" s="16"/>
      <c r="K79" s="23"/>
      <c r="L79" s="23"/>
      <c r="M79" s="49">
        <v>94.81611188444856</v>
      </c>
      <c r="N79" s="50">
        <v>7.5754999999999999</v>
      </c>
      <c r="O79" s="40">
        <v>338</v>
      </c>
      <c r="P79" s="13">
        <v>31.856000000000002</v>
      </c>
      <c r="Q79" s="16">
        <v>1.0585</v>
      </c>
      <c r="R79" s="13">
        <v>1.0114999999999998</v>
      </c>
      <c r="S79" s="13">
        <v>0.5714999999999999</v>
      </c>
      <c r="T79" s="13">
        <v>1.9615</v>
      </c>
      <c r="U79" s="13">
        <v>0.114</v>
      </c>
    </row>
    <row r="80" spans="1:21" x14ac:dyDescent="0.2">
      <c r="A80" s="6"/>
      <c r="B80" s="2"/>
      <c r="C80" s="4"/>
      <c r="D80" s="3">
        <v>306504</v>
      </c>
      <c r="E80">
        <v>50</v>
      </c>
      <c r="F80" s="16">
        <v>0.12238287313432834</v>
      </c>
      <c r="G80" s="13">
        <v>0.20108552874291333</v>
      </c>
      <c r="H80" s="16"/>
      <c r="I80" s="16"/>
      <c r="J80" s="16"/>
      <c r="K80" s="23"/>
      <c r="L80" s="23"/>
      <c r="M80" s="49"/>
      <c r="N80" s="50"/>
      <c r="O80" s="49"/>
      <c r="Q80" s="16">
        <v>1.647</v>
      </c>
      <c r="R80" s="13">
        <v>1.6775</v>
      </c>
      <c r="S80" s="13">
        <v>0.64800000000000002</v>
      </c>
      <c r="T80" s="13">
        <v>2.2759999999999998</v>
      </c>
      <c r="U80" s="13">
        <v>0.1225</v>
      </c>
    </row>
    <row r="81" spans="1:21" x14ac:dyDescent="0.2">
      <c r="A81" s="6"/>
      <c r="B81" s="2"/>
      <c r="C81" s="4"/>
      <c r="D81" s="3">
        <v>306503</v>
      </c>
      <c r="E81">
        <v>75</v>
      </c>
      <c r="F81" s="16">
        <v>6.1191436567164179E-2</v>
      </c>
      <c r="G81" s="13">
        <v>0.14340756589725795</v>
      </c>
      <c r="H81" s="16"/>
      <c r="I81" s="16"/>
      <c r="J81" s="16"/>
      <c r="K81" s="23"/>
      <c r="L81" s="23"/>
      <c r="M81" s="49"/>
      <c r="N81" s="50"/>
      <c r="O81" s="49"/>
      <c r="P81" s="23"/>
      <c r="Q81" s="16">
        <v>2.7770000000000001</v>
      </c>
      <c r="R81" s="13">
        <v>2.7669999999999999</v>
      </c>
      <c r="S81" s="13">
        <v>0.75700000000000001</v>
      </c>
      <c r="T81" s="13">
        <v>2.1835</v>
      </c>
      <c r="U81" s="13">
        <v>0.13850000000000001</v>
      </c>
    </row>
    <row r="82" spans="1:21" x14ac:dyDescent="0.2">
      <c r="A82" s="6"/>
      <c r="B82" s="2"/>
      <c r="C82" s="4"/>
      <c r="D82" s="3">
        <v>306502</v>
      </c>
      <c r="E82">
        <v>100</v>
      </c>
      <c r="F82" s="16">
        <v>2.6996222014925374E-2</v>
      </c>
      <c r="G82" s="13">
        <v>0.14685846519148443</v>
      </c>
      <c r="H82" s="16"/>
      <c r="I82" s="16"/>
      <c r="J82" s="16"/>
      <c r="K82" s="23"/>
      <c r="L82" s="23"/>
      <c r="M82" s="49"/>
      <c r="N82" s="50"/>
      <c r="O82" s="49"/>
      <c r="P82" s="23"/>
      <c r="Q82" s="16">
        <v>8.0010000000000012</v>
      </c>
      <c r="R82" s="13">
        <v>7.2915000000000001</v>
      </c>
      <c r="S82" s="13">
        <v>1.0640000000000001</v>
      </c>
      <c r="T82" s="13">
        <v>2.3289999999999997</v>
      </c>
      <c r="U82" s="13">
        <v>0.155</v>
      </c>
    </row>
    <row r="83" spans="1:21" x14ac:dyDescent="0.2">
      <c r="A83" s="6"/>
      <c r="B83" s="2"/>
      <c r="C83" s="4"/>
      <c r="D83" s="3">
        <v>306501</v>
      </c>
      <c r="E83">
        <v>140</v>
      </c>
      <c r="F83" s="16">
        <v>2.8795970149253759E-2</v>
      </c>
      <c r="G83" s="13">
        <v>0.23818599205715607</v>
      </c>
      <c r="H83" s="16"/>
      <c r="I83" s="16"/>
      <c r="J83" s="16"/>
      <c r="K83" s="23"/>
      <c r="L83" s="23"/>
      <c r="M83" s="41">
        <v>57.941956364407631</v>
      </c>
      <c r="N83" s="13">
        <v>4.3680000000000003</v>
      </c>
      <c r="O83" s="41">
        <v>195</v>
      </c>
      <c r="P83" s="13">
        <v>33.755000000000003</v>
      </c>
      <c r="Q83" s="16">
        <v>13.588000000000001</v>
      </c>
      <c r="R83" s="13">
        <v>14.6355</v>
      </c>
      <c r="S83" s="13">
        <v>1.3705000000000001</v>
      </c>
      <c r="T83" s="13">
        <v>1.238</v>
      </c>
      <c r="U83" s="13">
        <v>0.215</v>
      </c>
    </row>
    <row r="84" spans="1:21" x14ac:dyDescent="0.2">
      <c r="A84" s="6">
        <v>39229</v>
      </c>
      <c r="B84" s="2" t="s">
        <v>117</v>
      </c>
      <c r="C84" s="4" t="s">
        <v>62</v>
      </c>
      <c r="D84" s="3">
        <v>301464</v>
      </c>
      <c r="E84">
        <v>1</v>
      </c>
      <c r="F84" s="16">
        <v>0.23036776119402988</v>
      </c>
      <c r="G84" s="18">
        <v>9.0812214365671634E-2</v>
      </c>
      <c r="H84" s="16">
        <v>33.053012202425371</v>
      </c>
      <c r="I84" s="18">
        <v>19.173385783945886</v>
      </c>
      <c r="J84" s="18">
        <v>27.39190739272388</v>
      </c>
      <c r="K84" s="18">
        <v>10.824277783162307</v>
      </c>
      <c r="L84" s="23">
        <v>147</v>
      </c>
      <c r="M84" s="63" t="s">
        <v>164</v>
      </c>
      <c r="N84" s="63" t="s">
        <v>164</v>
      </c>
      <c r="O84" s="63" t="s">
        <v>164</v>
      </c>
      <c r="Q84" s="16">
        <v>7.4999999999999997E-3</v>
      </c>
      <c r="R84" s="18">
        <v>0.44700000000000001</v>
      </c>
      <c r="S84" s="18">
        <v>0.39400000000000002</v>
      </c>
      <c r="T84" s="3" t="s">
        <v>168</v>
      </c>
      <c r="U84" s="3" t="s">
        <v>168</v>
      </c>
    </row>
    <row r="85" spans="1:21" x14ac:dyDescent="0.2">
      <c r="A85" s="6"/>
      <c r="B85" s="2"/>
      <c r="C85" s="4" t="s">
        <v>125</v>
      </c>
      <c r="D85" s="3">
        <v>301463</v>
      </c>
      <c r="E85">
        <v>10</v>
      </c>
      <c r="F85" s="16">
        <v>0.25736398320895526</v>
      </c>
      <c r="G85" s="18">
        <v>0.1045150659514925</v>
      </c>
      <c r="H85" s="16"/>
      <c r="I85" s="18"/>
      <c r="J85" s="16"/>
      <c r="K85" s="16"/>
      <c r="L85" s="23"/>
      <c r="M85" s="63"/>
      <c r="N85" s="21"/>
      <c r="O85" s="25"/>
      <c r="Q85" s="16">
        <v>0</v>
      </c>
      <c r="R85" s="18">
        <v>0.251</v>
      </c>
      <c r="S85" s="18">
        <v>0.38600000000000001</v>
      </c>
      <c r="T85" s="3" t="s">
        <v>168</v>
      </c>
      <c r="U85" s="3" t="s">
        <v>168</v>
      </c>
    </row>
    <row r="86" spans="1:21" x14ac:dyDescent="0.2">
      <c r="A86" s="6"/>
      <c r="B86" s="2"/>
      <c r="C86" s="4"/>
      <c r="D86" s="3">
        <v>301462</v>
      </c>
      <c r="E86">
        <v>20</v>
      </c>
      <c r="F86" s="16">
        <v>0.74778716417910451</v>
      </c>
      <c r="G86" s="18">
        <v>0.14893664402985057</v>
      </c>
      <c r="H86" s="16"/>
      <c r="I86" s="16"/>
      <c r="J86" s="16"/>
      <c r="K86" s="3"/>
      <c r="L86" s="23"/>
      <c r="M86" s="63"/>
      <c r="N86" s="21"/>
      <c r="O86" s="25"/>
      <c r="P86" s="77"/>
      <c r="Q86" s="16">
        <v>1.5E-3</v>
      </c>
      <c r="R86" s="18">
        <v>0.253</v>
      </c>
      <c r="S86" s="18">
        <v>0.39</v>
      </c>
      <c r="T86" s="3" t="s">
        <v>168</v>
      </c>
      <c r="U86" s="3" t="s">
        <v>168</v>
      </c>
    </row>
    <row r="87" spans="1:21" x14ac:dyDescent="0.2">
      <c r="A87" s="6"/>
      <c r="B87" s="2"/>
      <c r="C87" s="4"/>
      <c r="D87" s="3">
        <v>301461</v>
      </c>
      <c r="E87">
        <v>30</v>
      </c>
      <c r="F87" s="16">
        <v>1.010897462686567</v>
      </c>
      <c r="G87" s="18">
        <v>0.4453192104477609</v>
      </c>
      <c r="H87" s="16"/>
      <c r="I87" s="18"/>
      <c r="J87" s="16"/>
      <c r="K87" s="3"/>
      <c r="L87" s="23"/>
      <c r="M87" s="63"/>
      <c r="N87" s="21"/>
      <c r="O87" s="25"/>
      <c r="P87" s="79"/>
      <c r="Q87" s="16">
        <v>6.4500000000000002E-2</v>
      </c>
      <c r="R87" s="18">
        <v>0.24399999999999999</v>
      </c>
      <c r="S87" s="18">
        <v>0.442</v>
      </c>
      <c r="T87" s="3" t="s">
        <v>168</v>
      </c>
      <c r="U87" s="3" t="s">
        <v>168</v>
      </c>
    </row>
    <row r="88" spans="1:21" x14ac:dyDescent="0.2">
      <c r="A88" s="6"/>
      <c r="B88" s="2"/>
      <c r="C88" s="4"/>
      <c r="D88" s="3">
        <v>301460</v>
      </c>
      <c r="E88">
        <v>40</v>
      </c>
      <c r="F88" s="16">
        <v>0.4431331343283581</v>
      </c>
      <c r="G88" s="18">
        <v>0.22008472238805946</v>
      </c>
      <c r="H88" s="16"/>
      <c r="I88" s="18"/>
      <c r="J88" s="16"/>
      <c r="K88" s="3"/>
      <c r="L88" s="23"/>
      <c r="M88" s="63"/>
      <c r="N88" s="21"/>
      <c r="O88" s="25"/>
      <c r="P88" s="79"/>
      <c r="Q88" s="16">
        <v>0.80600000000000005</v>
      </c>
      <c r="R88" s="18">
        <v>0.50449999999999995</v>
      </c>
      <c r="S88" s="18">
        <v>0.5675</v>
      </c>
      <c r="T88" s="3" t="s">
        <v>168</v>
      </c>
      <c r="U88" s="3" t="s">
        <v>168</v>
      </c>
    </row>
    <row r="89" spans="1:21" x14ac:dyDescent="0.2">
      <c r="A89" s="6"/>
      <c r="B89" s="2"/>
      <c r="C89" s="4"/>
      <c r="D89" s="3">
        <v>301459</v>
      </c>
      <c r="E89">
        <v>50</v>
      </c>
      <c r="F89" s="16">
        <v>0.33234985074626866</v>
      </c>
      <c r="G89" s="18">
        <v>0.23770234179104471</v>
      </c>
      <c r="H89" s="16"/>
      <c r="I89" s="18"/>
      <c r="J89" s="16"/>
      <c r="K89" s="3"/>
      <c r="L89" s="23"/>
      <c r="M89" s="42"/>
      <c r="N89" s="3"/>
      <c r="O89" s="3"/>
      <c r="P89" s="79"/>
      <c r="Q89" s="74">
        <v>0.5495000000000001</v>
      </c>
      <c r="R89" s="18">
        <v>0.25600000000000001</v>
      </c>
      <c r="S89" s="75">
        <v>0.5645</v>
      </c>
      <c r="T89" s="3" t="s">
        <v>168</v>
      </c>
      <c r="U89" s="3" t="s">
        <v>168</v>
      </c>
    </row>
    <row r="90" spans="1:21" x14ac:dyDescent="0.2">
      <c r="A90" s="6"/>
      <c r="B90" s="2"/>
      <c r="C90" s="4"/>
      <c r="D90" s="3">
        <v>301458</v>
      </c>
      <c r="E90">
        <v>60</v>
      </c>
      <c r="F90" s="16">
        <v>9.7186399253731376E-2</v>
      </c>
      <c r="G90" s="18">
        <v>8.8980470708955192E-2</v>
      </c>
      <c r="H90" s="16"/>
      <c r="I90" s="16"/>
      <c r="J90" s="16"/>
      <c r="K90" s="3"/>
      <c r="L90" s="23"/>
      <c r="M90" s="65"/>
      <c r="N90" s="49"/>
      <c r="O90" s="49"/>
      <c r="P90" s="78"/>
      <c r="Q90" s="74">
        <v>0.83149999999999991</v>
      </c>
      <c r="R90" s="18">
        <v>0.35649999999999998</v>
      </c>
      <c r="S90" s="75">
        <v>0.59799999999999998</v>
      </c>
      <c r="T90" s="3" t="s">
        <v>168</v>
      </c>
      <c r="U90" s="3" t="s">
        <v>168</v>
      </c>
    </row>
    <row r="91" spans="1:21" x14ac:dyDescent="0.2">
      <c r="A91" s="6"/>
      <c r="B91" s="2"/>
      <c r="C91" s="4"/>
      <c r="D91" s="3">
        <v>301457</v>
      </c>
      <c r="E91">
        <v>80</v>
      </c>
      <c r="F91" s="16">
        <v>4.3089659328358218E-2</v>
      </c>
      <c r="G91" s="18">
        <v>9.0956259638059672E-2</v>
      </c>
      <c r="H91" s="16"/>
      <c r="I91" s="18"/>
      <c r="J91" s="16"/>
      <c r="K91" s="3"/>
      <c r="L91" s="23"/>
      <c r="M91" s="65"/>
      <c r="N91" s="49"/>
      <c r="O91" s="49"/>
      <c r="P91" s="78"/>
      <c r="Q91" s="74">
        <v>6.4235000000000007</v>
      </c>
      <c r="R91" s="18">
        <v>5.6054999999999993</v>
      </c>
      <c r="S91" s="75">
        <v>0.92949999999999999</v>
      </c>
      <c r="T91" s="3" t="s">
        <v>168</v>
      </c>
      <c r="U91" s="3" t="s">
        <v>168</v>
      </c>
    </row>
    <row r="92" spans="1:21" x14ac:dyDescent="0.2">
      <c r="A92" s="6"/>
      <c r="B92" s="2"/>
      <c r="C92" s="4"/>
      <c r="D92" s="3">
        <v>301456</v>
      </c>
      <c r="E92">
        <v>100</v>
      </c>
      <c r="F92" s="16">
        <v>3.3595327611940298E-2</v>
      </c>
      <c r="G92" s="18">
        <v>8.0135280768656697E-2</v>
      </c>
      <c r="H92" s="16"/>
      <c r="I92" s="18"/>
      <c r="J92" s="18"/>
      <c r="K92" s="23"/>
      <c r="L92" s="23"/>
      <c r="M92" s="63"/>
      <c r="N92" s="21"/>
      <c r="O92" s="25"/>
      <c r="P92" s="79"/>
      <c r="Q92" s="16">
        <v>11.848500000000001</v>
      </c>
      <c r="R92" s="18">
        <v>8.2375000000000007</v>
      </c>
      <c r="S92" s="18">
        <v>1.1709999999999998</v>
      </c>
      <c r="T92" s="3" t="s">
        <v>168</v>
      </c>
      <c r="U92" s="3" t="s">
        <v>168</v>
      </c>
    </row>
    <row r="93" spans="1:21" x14ac:dyDescent="0.2">
      <c r="A93" s="6"/>
      <c r="B93" s="2"/>
      <c r="C93" s="4"/>
      <c r="D93" s="3">
        <v>301455</v>
      </c>
      <c r="E93">
        <v>125</v>
      </c>
      <c r="F93" s="16"/>
      <c r="G93" s="18"/>
      <c r="H93" s="16"/>
      <c r="I93" s="18"/>
      <c r="J93" s="16"/>
      <c r="K93" s="23"/>
      <c r="L93" s="23"/>
      <c r="M93" s="63"/>
      <c r="N93" s="21"/>
      <c r="O93" s="3"/>
      <c r="P93" s="79"/>
      <c r="Q93" s="74">
        <v>15.7545</v>
      </c>
      <c r="R93" s="18">
        <v>13.311</v>
      </c>
      <c r="S93" s="75">
        <v>1.3045</v>
      </c>
      <c r="T93" s="3" t="s">
        <v>168</v>
      </c>
      <c r="U93" s="3" t="s">
        <v>168</v>
      </c>
    </row>
    <row r="94" spans="1:21" x14ac:dyDescent="0.2">
      <c r="A94" s="6"/>
      <c r="B94" s="2"/>
      <c r="C94" s="4"/>
      <c r="D94" s="3">
        <v>301454</v>
      </c>
      <c r="E94">
        <v>145</v>
      </c>
      <c r="F94" s="16"/>
      <c r="G94" s="13"/>
      <c r="H94" s="16"/>
      <c r="I94" s="18"/>
      <c r="J94" s="16"/>
      <c r="K94" s="23"/>
      <c r="L94" s="23"/>
      <c r="M94" s="63"/>
      <c r="N94" s="21"/>
      <c r="O94" s="3"/>
      <c r="P94" s="79"/>
      <c r="Q94" s="74">
        <v>17.204499999999999</v>
      </c>
      <c r="R94" s="18">
        <v>15.992000000000001</v>
      </c>
      <c r="S94" s="75">
        <v>1.367</v>
      </c>
      <c r="T94" s="3" t="s">
        <v>168</v>
      </c>
      <c r="U94" s="3" t="s">
        <v>168</v>
      </c>
    </row>
    <row r="95" spans="1:21" x14ac:dyDescent="0.2">
      <c r="A95" s="6">
        <v>39253</v>
      </c>
      <c r="B95" s="2" t="s">
        <v>124</v>
      </c>
      <c r="C95" s="4" t="s">
        <v>56</v>
      </c>
      <c r="D95" s="3">
        <v>306520</v>
      </c>
      <c r="E95">
        <v>1</v>
      </c>
      <c r="F95" s="16">
        <v>0.21464261194029849</v>
      </c>
      <c r="G95" s="13">
        <v>9.5920465255119672E-2</v>
      </c>
      <c r="H95" s="16">
        <v>19.289523366604481</v>
      </c>
      <c r="I95" s="18">
        <v>24.18682588579269</v>
      </c>
      <c r="J95" s="18">
        <v>15.341749421641792</v>
      </c>
      <c r="K95" s="18">
        <v>13.99467125799346</v>
      </c>
      <c r="L95" s="23">
        <v>171</v>
      </c>
      <c r="M95" s="42">
        <v>102.27981387939829</v>
      </c>
      <c r="N95" s="3">
        <v>6.6820000000000004</v>
      </c>
      <c r="O95" s="3">
        <v>298.5</v>
      </c>
      <c r="P95" s="13">
        <v>31.321000000000002</v>
      </c>
      <c r="Q95" s="16">
        <v>0.45350000000000001</v>
      </c>
      <c r="R95" s="13">
        <v>0.98750000000000004</v>
      </c>
      <c r="S95" s="13">
        <v>0.42749999999999999</v>
      </c>
      <c r="T95" s="13">
        <v>0.41899999999999998</v>
      </c>
      <c r="U95" s="13">
        <v>8.4499999999999992E-2</v>
      </c>
    </row>
    <row r="96" spans="1:21" x14ac:dyDescent="0.2">
      <c r="A96" s="6"/>
      <c r="B96" s="2"/>
      <c r="C96" s="4"/>
      <c r="D96" s="3">
        <v>306519</v>
      </c>
      <c r="E96">
        <v>5</v>
      </c>
      <c r="F96" s="16">
        <v>0.23541447761194029</v>
      </c>
      <c r="G96" s="13">
        <v>0.15754556139650583</v>
      </c>
      <c r="H96" s="16"/>
      <c r="I96" s="18"/>
      <c r="J96" s="16"/>
      <c r="K96" s="16"/>
      <c r="L96" s="23"/>
      <c r="M96" s="63"/>
      <c r="N96" s="21"/>
      <c r="O96" s="25"/>
      <c r="Q96" s="16">
        <v>0.40800000000000003</v>
      </c>
      <c r="R96" s="13">
        <v>0.86199999999999999</v>
      </c>
      <c r="S96" s="13">
        <v>0.40949999999999998</v>
      </c>
      <c r="T96" s="13">
        <v>0.95599999999999996</v>
      </c>
      <c r="U96" s="13">
        <v>9.2999999999999999E-2</v>
      </c>
    </row>
    <row r="97" spans="1:21" x14ac:dyDescent="0.2">
      <c r="A97" s="6"/>
      <c r="B97" s="2"/>
      <c r="C97" s="4"/>
      <c r="D97" s="3">
        <v>306518</v>
      </c>
      <c r="E97">
        <v>10</v>
      </c>
      <c r="F97" s="16">
        <v>0.27695820895522394</v>
      </c>
      <c r="G97" s="13">
        <v>0.16133882730533369</v>
      </c>
      <c r="H97" s="16"/>
      <c r="I97" s="16"/>
      <c r="J97" s="16"/>
      <c r="K97" s="75"/>
      <c r="L97" s="23"/>
      <c r="M97" s="63"/>
      <c r="N97" s="21"/>
      <c r="O97" s="25"/>
      <c r="P97" s="42"/>
      <c r="Q97" s="16">
        <v>0.39500000000000002</v>
      </c>
      <c r="R97" s="13">
        <v>0.88549999999999995</v>
      </c>
      <c r="S97" s="13">
        <v>0.48299999999999998</v>
      </c>
      <c r="T97" s="13">
        <v>1.1205000000000001</v>
      </c>
      <c r="U97" s="13">
        <v>8.5999999999999993E-2</v>
      </c>
    </row>
    <row r="98" spans="1:21" x14ac:dyDescent="0.2">
      <c r="A98" s="6"/>
      <c r="B98" s="2"/>
      <c r="C98" s="4"/>
      <c r="D98" s="3">
        <v>306517</v>
      </c>
      <c r="E98">
        <v>20</v>
      </c>
      <c r="F98" s="16">
        <v>0.4431331343283581</v>
      </c>
      <c r="G98" s="13">
        <v>0.45285108187550627</v>
      </c>
      <c r="H98" s="16"/>
      <c r="I98" s="16"/>
      <c r="J98" s="16"/>
      <c r="K98" s="75"/>
      <c r="L98" s="23"/>
      <c r="M98" s="63"/>
      <c r="N98" s="21"/>
      <c r="O98" s="25"/>
      <c r="P98" s="25"/>
      <c r="Q98" s="16">
        <v>0.39650000000000002</v>
      </c>
      <c r="R98" s="13">
        <v>1.254</v>
      </c>
      <c r="S98" s="13">
        <v>0.441</v>
      </c>
      <c r="T98" s="13">
        <v>0.35549999999999998</v>
      </c>
      <c r="U98" s="13">
        <v>8.1000000000000003E-2</v>
      </c>
    </row>
    <row r="99" spans="1:21" x14ac:dyDescent="0.2">
      <c r="A99" s="6"/>
      <c r="B99" s="2"/>
      <c r="C99" s="4"/>
      <c r="D99" s="3">
        <v>306516</v>
      </c>
      <c r="E99">
        <v>30</v>
      </c>
      <c r="F99" s="16">
        <v>0.38774149253731349</v>
      </c>
      <c r="G99" s="13">
        <v>0.35264333822746707</v>
      </c>
      <c r="H99" s="16"/>
      <c r="I99" s="18"/>
      <c r="J99" s="16"/>
      <c r="K99" s="75"/>
      <c r="L99" s="23"/>
      <c r="M99" s="63"/>
      <c r="N99" s="23"/>
      <c r="O99" s="40"/>
      <c r="P99" s="60"/>
      <c r="Q99" s="16">
        <v>0.64050000000000007</v>
      </c>
      <c r="R99" s="13">
        <v>1.74</v>
      </c>
      <c r="S99" s="13">
        <v>0.57299999999999995</v>
      </c>
      <c r="T99" s="13">
        <v>0.67399999999999993</v>
      </c>
      <c r="U99" s="13">
        <v>0.13700000000000001</v>
      </c>
    </row>
    <row r="100" spans="1:21" x14ac:dyDescent="0.2">
      <c r="A100" s="6"/>
      <c r="B100" s="2"/>
      <c r="C100" s="4"/>
      <c r="D100" s="3">
        <v>306515</v>
      </c>
      <c r="E100">
        <v>40</v>
      </c>
      <c r="F100" s="16">
        <v>0.48280835820895529</v>
      </c>
      <c r="G100" s="13">
        <v>0.46186132037486965</v>
      </c>
      <c r="H100" s="16"/>
      <c r="I100" s="18"/>
      <c r="J100" s="16"/>
      <c r="K100" s="23"/>
      <c r="L100" s="23"/>
      <c r="M100" s="63">
        <v>96.956895714474086</v>
      </c>
      <c r="N100" s="23">
        <v>7.5175000000000001</v>
      </c>
      <c r="O100" s="40">
        <v>336</v>
      </c>
      <c r="P100" s="13">
        <v>31.806999999999999</v>
      </c>
      <c r="Q100" s="16">
        <v>0.64200000000000002</v>
      </c>
      <c r="R100" s="13">
        <v>1.8109999999999999</v>
      </c>
      <c r="S100" s="13">
        <v>0.58750000000000002</v>
      </c>
      <c r="T100" s="13">
        <v>0.41349999999999998</v>
      </c>
      <c r="U100" s="13">
        <v>0.1515</v>
      </c>
    </row>
    <row r="101" spans="1:21" x14ac:dyDescent="0.2">
      <c r="A101" s="6"/>
      <c r="B101" s="2"/>
      <c r="C101" s="4"/>
      <c r="D101" s="3">
        <v>306514</v>
      </c>
      <c r="E101">
        <v>50</v>
      </c>
      <c r="F101" s="16">
        <v>0.13138161380597016</v>
      </c>
      <c r="G101" s="13">
        <v>0.19697527389867522</v>
      </c>
      <c r="H101" s="16"/>
      <c r="I101" s="18"/>
      <c r="J101" s="16"/>
      <c r="K101" s="75"/>
      <c r="L101" s="23"/>
      <c r="M101" s="76"/>
      <c r="N101" s="21"/>
      <c r="O101" s="72"/>
      <c r="Q101" s="16">
        <v>1.4</v>
      </c>
      <c r="R101" s="13">
        <v>1.599</v>
      </c>
      <c r="S101" s="13">
        <v>0.70550000000000002</v>
      </c>
      <c r="T101" s="13">
        <v>1.5680000000000001</v>
      </c>
      <c r="U101" s="13">
        <v>0.251</v>
      </c>
    </row>
    <row r="102" spans="1:21" x14ac:dyDescent="0.2">
      <c r="A102" s="6"/>
      <c r="B102" s="2"/>
      <c r="C102" s="4"/>
      <c r="D102" s="3">
        <v>306513</v>
      </c>
      <c r="E102">
        <v>75</v>
      </c>
      <c r="F102" s="16">
        <v>4.8953149253731364E-2</v>
      </c>
      <c r="G102" s="13">
        <v>0.10302896933168458</v>
      </c>
      <c r="H102" s="16"/>
      <c r="I102" s="18"/>
      <c r="J102" s="16"/>
      <c r="K102" s="75"/>
      <c r="L102" s="23"/>
      <c r="M102" s="76"/>
      <c r="N102" s="21"/>
      <c r="O102" s="72"/>
      <c r="Q102" s="16">
        <v>2.2204999999999999</v>
      </c>
      <c r="R102" s="13">
        <v>2.3679999999999999</v>
      </c>
      <c r="S102" s="13">
        <v>0.79400000000000004</v>
      </c>
      <c r="T102" s="13">
        <v>2.7595000000000001</v>
      </c>
      <c r="U102" s="13">
        <v>0.21149999999999999</v>
      </c>
    </row>
    <row r="103" spans="1:21" x14ac:dyDescent="0.2">
      <c r="A103" s="6"/>
      <c r="B103" s="2"/>
      <c r="C103" s="4"/>
      <c r="D103" s="3">
        <v>306512</v>
      </c>
      <c r="E103">
        <v>100</v>
      </c>
      <c r="F103" s="16">
        <v>2.1596977611940297E-2</v>
      </c>
      <c r="G103" s="13">
        <v>0.1166794268186683</v>
      </c>
      <c r="H103" s="16"/>
      <c r="I103" s="18"/>
      <c r="J103" s="16"/>
      <c r="K103" s="23"/>
      <c r="L103" s="23"/>
      <c r="M103" s="72"/>
      <c r="N103" s="60"/>
      <c r="O103" s="72"/>
      <c r="Q103" s="16">
        <v>9.7265000000000015</v>
      </c>
      <c r="R103" s="13">
        <v>10.179500000000001</v>
      </c>
      <c r="S103" s="13">
        <v>1.2090000000000001</v>
      </c>
      <c r="T103" s="13">
        <v>1.0269999999999999</v>
      </c>
      <c r="U103" s="13">
        <v>0.20200000000000001</v>
      </c>
    </row>
    <row r="104" spans="1:21" x14ac:dyDescent="0.2">
      <c r="A104" s="6"/>
      <c r="B104" s="2"/>
      <c r="C104" s="4"/>
      <c r="D104" s="3">
        <v>306511</v>
      </c>
      <c r="E104">
        <v>140</v>
      </c>
      <c r="F104" s="16">
        <v>1.8988663432835826E-2</v>
      </c>
      <c r="G104" s="13">
        <v>6.8107904958347787E-2</v>
      </c>
      <c r="H104" s="16"/>
      <c r="I104" s="18"/>
      <c r="J104" s="16"/>
      <c r="K104" s="23"/>
      <c r="L104" s="23"/>
      <c r="M104" s="42">
        <v>62.740919805465865</v>
      </c>
      <c r="N104" s="13">
        <v>4.4000000000000004</v>
      </c>
      <c r="O104" s="41">
        <v>196.5</v>
      </c>
      <c r="P104" s="13">
        <v>33.792999999999999</v>
      </c>
      <c r="Q104" s="16">
        <v>14.175999999999998</v>
      </c>
      <c r="R104" s="13">
        <v>14.6355</v>
      </c>
      <c r="S104" s="13">
        <v>1.4575</v>
      </c>
      <c r="T104" s="13">
        <v>0.29649999999999999</v>
      </c>
      <c r="U104" s="13">
        <v>1.1205000000000001</v>
      </c>
    </row>
    <row r="105" spans="1:21" x14ac:dyDescent="0.2">
      <c r="A105" s="6">
        <v>39270</v>
      </c>
      <c r="B105" s="2" t="s">
        <v>128</v>
      </c>
      <c r="C105" s="4" t="s">
        <v>59</v>
      </c>
      <c r="D105" s="23">
        <v>304652</v>
      </c>
      <c r="E105">
        <v>1</v>
      </c>
      <c r="F105" s="16">
        <v>0.37414299999999995</v>
      </c>
      <c r="G105" s="13">
        <v>9.6416319999999958E-2</v>
      </c>
      <c r="H105" s="16">
        <v>29.00751298809524</v>
      </c>
      <c r="I105" s="18">
        <v>27.650783466666667</v>
      </c>
      <c r="J105" s="18">
        <v>25.648589781746033</v>
      </c>
      <c r="K105" s="18">
        <v>14.085487288888885</v>
      </c>
      <c r="L105" s="23">
        <v>188</v>
      </c>
      <c r="M105" s="72">
        <v>103.30245985930435</v>
      </c>
      <c r="N105" s="60">
        <v>6.468</v>
      </c>
      <c r="O105" s="82">
        <v>288.5</v>
      </c>
      <c r="P105" s="3">
        <v>30.779</v>
      </c>
      <c r="Q105" s="16">
        <v>2.8500000000000001E-2</v>
      </c>
      <c r="R105" s="3">
        <v>0.92799999999999994</v>
      </c>
      <c r="S105" s="3">
        <v>0.29549999999999998</v>
      </c>
      <c r="T105" s="3"/>
      <c r="U105" s="3"/>
    </row>
    <row r="106" spans="1:21" x14ac:dyDescent="0.2">
      <c r="A106" s="6"/>
      <c r="B106" s="2"/>
      <c r="C106" s="4"/>
      <c r="D106" s="33">
        <v>304651</v>
      </c>
      <c r="E106">
        <v>5</v>
      </c>
      <c r="F106" s="16">
        <v>0.36078074999999998</v>
      </c>
      <c r="G106" s="13">
        <v>0.14303520000000003</v>
      </c>
      <c r="H106" s="16"/>
      <c r="I106" s="23"/>
      <c r="J106" s="18"/>
      <c r="K106" s="23"/>
      <c r="L106" s="23"/>
      <c r="M106" s="63"/>
      <c r="N106" s="21"/>
      <c r="O106" s="25"/>
      <c r="P106" s="25"/>
      <c r="Q106" s="16">
        <v>3.3000000000000002E-2</v>
      </c>
      <c r="R106" s="3">
        <v>1.0674999999999999</v>
      </c>
      <c r="S106" s="3">
        <v>0.33550000000000002</v>
      </c>
      <c r="T106" s="3"/>
      <c r="U106" s="3"/>
    </row>
    <row r="107" spans="1:21" x14ac:dyDescent="0.2">
      <c r="A107" s="6"/>
      <c r="B107" s="2"/>
      <c r="C107" s="4"/>
      <c r="D107" s="23">
        <v>304650</v>
      </c>
      <c r="E107">
        <v>10</v>
      </c>
      <c r="F107" s="16">
        <v>0.46767874999999992</v>
      </c>
      <c r="G107" s="13">
        <v>0.30408224000000011</v>
      </c>
      <c r="H107" s="16"/>
      <c r="I107" s="16"/>
      <c r="J107" s="18"/>
      <c r="K107" s="23"/>
      <c r="L107" s="23"/>
      <c r="M107" s="63"/>
      <c r="N107" s="21"/>
      <c r="O107" s="25"/>
      <c r="P107" s="42"/>
      <c r="Q107" s="16">
        <v>3.8000000000000006E-2</v>
      </c>
      <c r="R107" s="3">
        <v>1.107</v>
      </c>
      <c r="S107" s="3">
        <v>0.35350000000000004</v>
      </c>
      <c r="T107" s="3"/>
      <c r="U107" s="3"/>
    </row>
    <row r="108" spans="1:21" x14ac:dyDescent="0.2">
      <c r="A108" s="6"/>
      <c r="B108" s="2"/>
      <c r="C108" s="4"/>
      <c r="D108" s="33">
        <v>304649</v>
      </c>
      <c r="E108">
        <v>20</v>
      </c>
      <c r="F108" s="16"/>
      <c r="G108" s="18"/>
      <c r="H108" s="16"/>
      <c r="I108" s="18"/>
      <c r="J108" s="18"/>
      <c r="K108" s="23"/>
      <c r="L108" s="23"/>
      <c r="M108" s="72"/>
      <c r="N108" s="60"/>
      <c r="O108" s="82"/>
      <c r="P108" s="25"/>
      <c r="Q108" s="16"/>
      <c r="R108" s="3"/>
      <c r="S108" s="3"/>
      <c r="T108" s="3"/>
      <c r="U108" s="3"/>
    </row>
    <row r="109" spans="1:21" x14ac:dyDescent="0.2">
      <c r="A109" s="6"/>
      <c r="B109" s="2"/>
      <c r="C109" s="4"/>
      <c r="D109" s="23">
        <v>304648</v>
      </c>
      <c r="E109">
        <v>30</v>
      </c>
      <c r="F109" s="16">
        <v>1.0155310000000002</v>
      </c>
      <c r="G109" s="13">
        <v>0.4619507199999997</v>
      </c>
      <c r="H109" s="16"/>
      <c r="I109" s="18"/>
      <c r="J109" s="18"/>
      <c r="K109" s="23"/>
      <c r="L109" s="23"/>
      <c r="M109" s="63"/>
      <c r="N109" s="21"/>
      <c r="O109" s="25"/>
      <c r="P109" s="42"/>
      <c r="Q109" s="16">
        <v>0.1895</v>
      </c>
      <c r="R109" s="3">
        <v>1.2385000000000002</v>
      </c>
      <c r="S109" s="3">
        <v>0.48499999999999999</v>
      </c>
      <c r="T109" s="3"/>
      <c r="U109" s="3"/>
    </row>
    <row r="110" spans="1:21" x14ac:dyDescent="0.2">
      <c r="A110" s="6"/>
      <c r="B110" s="2"/>
      <c r="C110" s="4"/>
      <c r="D110" s="33">
        <v>304647</v>
      </c>
      <c r="E110">
        <v>40</v>
      </c>
      <c r="F110" s="16">
        <v>0.13585111111111109</v>
      </c>
      <c r="G110" s="13">
        <v>0.16104007111111118</v>
      </c>
      <c r="H110" s="16"/>
      <c r="I110" s="18"/>
      <c r="J110" s="18"/>
      <c r="K110" s="23"/>
      <c r="L110" s="23"/>
      <c r="M110" s="72">
        <v>86.988862218442719</v>
      </c>
      <c r="N110" s="60">
        <v>6.9045000000000005</v>
      </c>
      <c r="O110" s="82">
        <v>308</v>
      </c>
      <c r="P110" s="3">
        <v>32.826999999999998</v>
      </c>
      <c r="Q110" s="16">
        <v>4.2460000000000004</v>
      </c>
      <c r="R110" s="3">
        <v>4.4000000000000004</v>
      </c>
      <c r="S110" s="3">
        <v>0.8234999999999999</v>
      </c>
      <c r="T110" s="3"/>
      <c r="U110" s="3"/>
    </row>
    <row r="111" spans="1:21" x14ac:dyDescent="0.2">
      <c r="A111" s="6"/>
      <c r="B111" s="2"/>
      <c r="C111" s="4"/>
      <c r="D111" s="23">
        <v>304646</v>
      </c>
      <c r="E111">
        <v>50</v>
      </c>
      <c r="F111" s="16">
        <v>9.3037384126984146E-2</v>
      </c>
      <c r="G111" s="13">
        <v>0.16237808355555555</v>
      </c>
      <c r="H111" s="16"/>
      <c r="I111" s="18"/>
      <c r="J111" s="18"/>
      <c r="K111" s="23"/>
      <c r="L111" s="23"/>
      <c r="M111" s="72"/>
      <c r="N111" s="60"/>
      <c r="O111" s="82"/>
      <c r="P111" s="42"/>
      <c r="Q111" s="16">
        <v>5.0475000000000003</v>
      </c>
      <c r="R111" s="3">
        <v>4.5469999999999997</v>
      </c>
      <c r="S111" s="3">
        <v>0.85850000000000004</v>
      </c>
      <c r="T111" s="3"/>
      <c r="U111" s="3"/>
    </row>
    <row r="112" spans="1:21" x14ac:dyDescent="0.2">
      <c r="A112" s="6"/>
      <c r="B112" s="2"/>
      <c r="C112" s="4"/>
      <c r="D112" s="33">
        <v>304645</v>
      </c>
      <c r="E112">
        <v>75</v>
      </c>
      <c r="F112" s="16">
        <v>2.8732133333333337E-2</v>
      </c>
      <c r="G112" s="13">
        <v>0.10992456533333336</v>
      </c>
      <c r="H112" s="16"/>
      <c r="I112" s="18"/>
      <c r="J112" s="18"/>
      <c r="K112" s="23"/>
      <c r="L112" s="23"/>
      <c r="M112" s="72"/>
      <c r="N112" s="60"/>
      <c r="O112" s="82"/>
      <c r="P112" s="25"/>
      <c r="Q112" s="16">
        <v>7.3250000000000002</v>
      </c>
      <c r="R112" s="3">
        <v>7.2445000000000004</v>
      </c>
      <c r="S112" s="3">
        <v>0.95899999999999996</v>
      </c>
      <c r="T112" s="3"/>
      <c r="U112" s="3"/>
    </row>
    <row r="113" spans="1:21" x14ac:dyDescent="0.2">
      <c r="A113" s="6"/>
      <c r="B113" s="2"/>
      <c r="C113" s="4"/>
      <c r="D113" s="23">
        <v>304644</v>
      </c>
      <c r="E113">
        <v>100</v>
      </c>
      <c r="F113" s="16">
        <v>2.4627542857142859E-2</v>
      </c>
      <c r="G113" s="13">
        <v>0.14645760000000002</v>
      </c>
      <c r="H113" s="16"/>
      <c r="I113" s="18"/>
      <c r="J113" s="18"/>
      <c r="K113" s="23"/>
      <c r="L113" s="23"/>
      <c r="M113" s="72">
        <v>79.18806486163362</v>
      </c>
      <c r="N113" s="60">
        <v>6.0629999999999997</v>
      </c>
      <c r="O113" s="82">
        <v>271</v>
      </c>
      <c r="P113" s="3">
        <v>32.795999999999999</v>
      </c>
      <c r="Q113" s="16">
        <v>8.4205000000000005</v>
      </c>
      <c r="R113" s="3">
        <v>7.7545000000000002</v>
      </c>
      <c r="S113" s="3">
        <v>0.98099999999999998</v>
      </c>
      <c r="T113" s="3"/>
      <c r="U113" s="3"/>
    </row>
    <row r="114" spans="1:21" x14ac:dyDescent="0.2">
      <c r="A114" s="6"/>
      <c r="B114" s="2"/>
      <c r="C114" s="4"/>
      <c r="D114" s="33">
        <v>304643</v>
      </c>
      <c r="E114">
        <v>158</v>
      </c>
      <c r="F114" s="16"/>
      <c r="G114" s="13"/>
      <c r="H114" s="16"/>
      <c r="I114" s="18"/>
      <c r="J114" s="18"/>
      <c r="K114" s="23"/>
      <c r="L114" s="23"/>
      <c r="M114" s="72"/>
      <c r="N114" s="60"/>
      <c r="O114" s="82"/>
      <c r="P114" s="60"/>
      <c r="Q114" s="85">
        <v>8.4</v>
      </c>
      <c r="R114" s="86">
        <v>7.7545000000000002</v>
      </c>
      <c r="S114" s="86">
        <v>0.98099999999999998</v>
      </c>
      <c r="T114" s="3"/>
      <c r="U114" s="3"/>
    </row>
    <row r="115" spans="1:21" x14ac:dyDescent="0.2">
      <c r="A115" s="6">
        <v>39282</v>
      </c>
      <c r="B115" s="2" t="s">
        <v>129</v>
      </c>
      <c r="C115" s="4" t="s">
        <v>59</v>
      </c>
      <c r="D115" s="33">
        <v>304942</v>
      </c>
      <c r="E115">
        <v>1</v>
      </c>
      <c r="F115" s="16">
        <v>0.27558368253968257</v>
      </c>
      <c r="G115" s="13">
        <v>4.1933511111111099E-2</v>
      </c>
      <c r="H115" s="16">
        <v>23.654569809523814</v>
      </c>
      <c r="I115" s="18">
        <v>18.110062186666664</v>
      </c>
      <c r="J115" s="18">
        <v>20.863448285714288</v>
      </c>
      <c r="K115" s="18">
        <v>8.5441433599999961</v>
      </c>
      <c r="L115" s="23">
        <v>200</v>
      </c>
      <c r="M115" s="72">
        <v>102.88465433246117</v>
      </c>
      <c r="N115" s="60">
        <v>5.9569999999999999</v>
      </c>
      <c r="O115" s="82">
        <v>266</v>
      </c>
      <c r="P115" s="3">
        <v>30.92</v>
      </c>
      <c r="Q115" s="16">
        <v>0.107</v>
      </c>
      <c r="R115" s="13">
        <v>1.3025</v>
      </c>
      <c r="S115" s="13">
        <v>0.23799999999999999</v>
      </c>
      <c r="T115" s="13">
        <v>0.34350000000000003</v>
      </c>
      <c r="U115" s="13">
        <v>5.6000000000000001E-2</v>
      </c>
    </row>
    <row r="116" spans="1:21" x14ac:dyDescent="0.2">
      <c r="A116" s="6"/>
      <c r="B116" s="2"/>
      <c r="C116" s="4"/>
      <c r="D116" s="33">
        <v>304941</v>
      </c>
      <c r="E116">
        <v>5</v>
      </c>
      <c r="F116" s="16">
        <v>0.25617638095238093</v>
      </c>
      <c r="G116" s="13">
        <v>7.0863786666666637E-2</v>
      </c>
      <c r="H116" s="16"/>
      <c r="I116" s="3"/>
      <c r="J116" s="18"/>
      <c r="K116" s="23"/>
      <c r="L116" s="23"/>
      <c r="M116" s="63"/>
      <c r="N116" s="21"/>
      <c r="O116" s="25"/>
      <c r="P116" s="25"/>
      <c r="Q116" s="16">
        <v>9.7500000000000003E-2</v>
      </c>
      <c r="R116" s="13">
        <v>1.1425000000000001</v>
      </c>
      <c r="S116" s="13">
        <v>0.23250000000000001</v>
      </c>
      <c r="T116" s="13">
        <v>0.47100000000000003</v>
      </c>
      <c r="U116" s="13">
        <v>7.85E-2</v>
      </c>
    </row>
    <row r="117" spans="1:21" x14ac:dyDescent="0.2">
      <c r="A117" s="6"/>
      <c r="B117" s="2"/>
      <c r="C117" s="4"/>
      <c r="D117" s="33">
        <v>304940</v>
      </c>
      <c r="E117">
        <v>10</v>
      </c>
      <c r="F117" s="16">
        <v>0.31827974603174602</v>
      </c>
      <c r="G117" s="13">
        <v>8.2020408888888868E-2</v>
      </c>
      <c r="H117" s="16"/>
      <c r="I117" s="16"/>
      <c r="J117" s="16"/>
      <c r="K117" s="3"/>
      <c r="L117" s="23"/>
      <c r="M117" s="72"/>
      <c r="N117" s="60"/>
      <c r="O117" s="82"/>
      <c r="P117" s="60"/>
      <c r="Q117" s="16">
        <v>0.11600000000000001</v>
      </c>
      <c r="R117" s="13">
        <v>1.23</v>
      </c>
      <c r="S117" s="13">
        <v>0.24399999999999999</v>
      </c>
      <c r="T117" s="13">
        <v>0.49299999999999999</v>
      </c>
      <c r="U117" s="13">
        <v>6.1499999999999999E-2</v>
      </c>
    </row>
    <row r="118" spans="1:21" x14ac:dyDescent="0.2">
      <c r="A118" s="6"/>
      <c r="B118" s="2"/>
      <c r="C118" s="4"/>
      <c r="D118" s="33">
        <v>304939</v>
      </c>
      <c r="E118">
        <v>20</v>
      </c>
      <c r="F118" s="16">
        <v>0.90863300000000025</v>
      </c>
      <c r="G118" s="13">
        <v>0.36765343999999961</v>
      </c>
      <c r="H118" s="16"/>
      <c r="I118" s="18"/>
      <c r="J118" s="16"/>
      <c r="K118" s="3"/>
      <c r="L118" s="23"/>
      <c r="M118" s="72"/>
      <c r="N118" s="60"/>
      <c r="O118" s="82"/>
      <c r="P118" s="60"/>
      <c r="Q118" s="16">
        <v>1.9815</v>
      </c>
      <c r="R118" s="13">
        <v>2.5550000000000002</v>
      </c>
      <c r="S118" s="13">
        <v>0.61650000000000005</v>
      </c>
      <c r="T118" s="13">
        <v>0.82</v>
      </c>
      <c r="U118" s="13">
        <v>0.20150000000000001</v>
      </c>
    </row>
    <row r="119" spans="1:21" x14ac:dyDescent="0.2">
      <c r="A119" s="6"/>
      <c r="B119" s="2"/>
      <c r="C119" s="4"/>
      <c r="D119" s="33">
        <v>304938</v>
      </c>
      <c r="E119">
        <v>30</v>
      </c>
      <c r="F119" s="16">
        <v>0.45024939682539689</v>
      </c>
      <c r="G119" s="13">
        <v>0.19358663111111113</v>
      </c>
      <c r="H119" s="16"/>
      <c r="I119" s="18"/>
      <c r="J119" s="16"/>
      <c r="K119" s="3"/>
      <c r="L119" s="23"/>
      <c r="M119" s="72">
        <v>88.072116786930451</v>
      </c>
      <c r="N119" s="60">
        <v>6.806</v>
      </c>
      <c r="O119" s="82">
        <v>304</v>
      </c>
      <c r="P119" s="3">
        <v>32.24</v>
      </c>
      <c r="Q119" s="16">
        <v>4.702</v>
      </c>
      <c r="R119" s="13">
        <v>4.8610000000000007</v>
      </c>
      <c r="S119" s="13">
        <v>0.81499999999999995</v>
      </c>
      <c r="T119" s="13">
        <v>1.4544999999999999</v>
      </c>
      <c r="U119" s="13">
        <v>0.23799999999999999</v>
      </c>
    </row>
    <row r="120" spans="1:21" x14ac:dyDescent="0.2">
      <c r="A120" s="6"/>
      <c r="B120" s="2"/>
      <c r="C120" s="4"/>
      <c r="D120" s="33">
        <v>304937</v>
      </c>
      <c r="E120">
        <v>40</v>
      </c>
      <c r="F120" s="16"/>
      <c r="G120" s="18"/>
      <c r="H120" s="16"/>
      <c r="I120" s="18"/>
      <c r="J120" s="16"/>
      <c r="K120" s="3"/>
      <c r="L120" s="23"/>
      <c r="M120" s="63"/>
      <c r="N120" s="21"/>
      <c r="O120" s="25"/>
      <c r="P120" s="60"/>
      <c r="Q120" s="16"/>
      <c r="R120" s="13"/>
      <c r="S120" s="13"/>
      <c r="T120" s="13"/>
      <c r="U120" s="13"/>
    </row>
    <row r="121" spans="1:21" x14ac:dyDescent="0.2">
      <c r="A121" s="6"/>
      <c r="B121" s="2"/>
      <c r="C121" s="4"/>
      <c r="D121" s="33">
        <v>304936</v>
      </c>
      <c r="E121">
        <v>50</v>
      </c>
      <c r="F121" s="16">
        <v>6.5673447619047642E-2</v>
      </c>
      <c r="G121" s="13">
        <v>9.0396885333333302E-2</v>
      </c>
      <c r="H121" s="16"/>
      <c r="I121" s="18"/>
      <c r="J121" s="16"/>
      <c r="K121" s="3"/>
      <c r="L121" s="23"/>
      <c r="M121" s="63"/>
      <c r="N121" s="21"/>
      <c r="O121" s="25"/>
      <c r="P121" s="60"/>
      <c r="Q121" s="16">
        <v>6.1879999999999997</v>
      </c>
      <c r="R121" s="13">
        <v>5.8559999999999999</v>
      </c>
      <c r="S121" s="13">
        <v>0.87399999999999989</v>
      </c>
      <c r="T121" s="13">
        <v>0.98499999999999999</v>
      </c>
      <c r="U121" s="13">
        <v>0.14850000000000002</v>
      </c>
    </row>
    <row r="122" spans="1:21" x14ac:dyDescent="0.2">
      <c r="A122" s="6"/>
      <c r="B122" s="2"/>
      <c r="C122" s="4"/>
      <c r="D122" s="33">
        <v>304935</v>
      </c>
      <c r="E122">
        <v>75</v>
      </c>
      <c r="F122" s="16">
        <v>2.8732133333333344E-2</v>
      </c>
      <c r="G122" s="13">
        <v>0.13555464533333331</v>
      </c>
      <c r="H122" s="16"/>
      <c r="I122" s="18"/>
      <c r="J122" s="16"/>
      <c r="K122" s="3"/>
      <c r="L122" s="23"/>
      <c r="M122" s="72"/>
      <c r="N122" s="60"/>
      <c r="O122" s="82"/>
      <c r="P122" s="60"/>
      <c r="Q122" s="16">
        <v>7.1419999999999995</v>
      </c>
      <c r="R122" s="13">
        <v>7.7880000000000003</v>
      </c>
      <c r="S122" s="13">
        <v>0.89349999999999996</v>
      </c>
      <c r="T122" s="13">
        <v>0.65900000000000003</v>
      </c>
      <c r="U122" s="13">
        <v>0.13850000000000001</v>
      </c>
    </row>
    <row r="123" spans="1:21" x14ac:dyDescent="0.2">
      <c r="A123" s="6"/>
      <c r="B123" s="2"/>
      <c r="C123" s="4"/>
      <c r="D123" s="33">
        <v>304934</v>
      </c>
      <c r="E123">
        <v>100</v>
      </c>
      <c r="F123" s="16">
        <v>3.0100330158730152E-2</v>
      </c>
      <c r="G123" s="13">
        <v>0.10685980444444448</v>
      </c>
      <c r="H123" s="16"/>
      <c r="I123" s="18"/>
      <c r="J123" s="16"/>
      <c r="K123" s="3"/>
      <c r="L123" s="23"/>
      <c r="M123" s="72"/>
      <c r="N123" s="60"/>
      <c r="O123" s="82"/>
      <c r="P123" s="60"/>
      <c r="Q123" s="16">
        <v>10.464500000000001</v>
      </c>
      <c r="R123" s="13">
        <v>9.9080000000000013</v>
      </c>
      <c r="S123" s="13">
        <v>1.1265000000000001</v>
      </c>
      <c r="T123" s="13">
        <v>0.38750000000000001</v>
      </c>
      <c r="U123" s="13">
        <v>0.17399999999999999</v>
      </c>
    </row>
    <row r="124" spans="1:21" x14ac:dyDescent="0.2">
      <c r="A124" s="6"/>
      <c r="B124" s="2"/>
      <c r="C124" s="4"/>
      <c r="D124" s="33">
        <v>304933</v>
      </c>
      <c r="E124">
        <v>166</v>
      </c>
      <c r="F124" s="16">
        <v>1.3681968253968255E-2</v>
      </c>
      <c r="G124" s="13">
        <v>7.8707399111111132E-2</v>
      </c>
      <c r="H124" s="16"/>
      <c r="I124" s="18"/>
      <c r="J124" s="16"/>
      <c r="K124" s="3"/>
      <c r="L124" s="23"/>
      <c r="M124" s="72">
        <v>58.590725471443847</v>
      </c>
      <c r="N124" s="60">
        <v>3.9714999999999998</v>
      </c>
      <c r="O124" s="82">
        <v>177</v>
      </c>
      <c r="P124" s="3">
        <v>34.267000000000003</v>
      </c>
      <c r="Q124" s="16">
        <v>15.222</v>
      </c>
      <c r="R124" s="13">
        <v>15.736499999999999</v>
      </c>
      <c r="S124" s="13">
        <v>1.2854999999999999</v>
      </c>
      <c r="T124" s="13">
        <v>0.41049999999999998</v>
      </c>
      <c r="U124" s="13">
        <v>0.115</v>
      </c>
    </row>
    <row r="125" spans="1:21" x14ac:dyDescent="0.2">
      <c r="A125" s="6">
        <v>39296</v>
      </c>
      <c r="B125" s="2" t="s">
        <v>130</v>
      </c>
      <c r="C125" s="4" t="s">
        <v>59</v>
      </c>
      <c r="D125" s="3">
        <v>307325</v>
      </c>
      <c r="E125">
        <v>1</v>
      </c>
      <c r="F125" s="16">
        <v>2.0577865000000002</v>
      </c>
      <c r="G125" s="13">
        <v>0.6304143999999996</v>
      </c>
      <c r="H125" s="16">
        <v>66.559919166666688</v>
      </c>
      <c r="I125" s="18">
        <v>40.482127186666659</v>
      </c>
      <c r="J125" s="18">
        <v>62.564368309523815</v>
      </c>
      <c r="K125" s="18">
        <v>30.113536466666659</v>
      </c>
      <c r="L125" s="23">
        <v>214</v>
      </c>
      <c r="M125" s="72">
        <v>108.64512060827042</v>
      </c>
      <c r="N125" s="60">
        <v>5.8709999999999996</v>
      </c>
      <c r="O125" s="82">
        <v>262.33333333333331</v>
      </c>
      <c r="P125" s="3">
        <v>30.989000000000001</v>
      </c>
      <c r="Q125" s="16">
        <v>0.11</v>
      </c>
      <c r="R125" s="13">
        <v>0.93900000000000006</v>
      </c>
      <c r="S125" s="13">
        <v>0.13450000000000001</v>
      </c>
      <c r="T125" s="13">
        <v>0.442</v>
      </c>
      <c r="U125" s="13">
        <v>0.1105</v>
      </c>
    </row>
    <row r="126" spans="1:21" x14ac:dyDescent="0.2">
      <c r="A126" s="6"/>
      <c r="B126" s="2"/>
      <c r="C126" s="4"/>
      <c r="D126" s="3">
        <v>307324</v>
      </c>
      <c r="E126">
        <v>5</v>
      </c>
      <c r="F126" s="16">
        <v>1.26941375</v>
      </c>
      <c r="G126" s="13">
        <v>0.32712679999999972</v>
      </c>
      <c r="H126" s="16"/>
      <c r="I126" s="3"/>
      <c r="J126" s="16"/>
      <c r="K126" s="3"/>
      <c r="L126" s="23"/>
      <c r="M126" s="63"/>
      <c r="N126" s="21"/>
      <c r="O126" s="25"/>
      <c r="P126" s="25"/>
      <c r="Q126" s="16">
        <v>0.11</v>
      </c>
      <c r="R126" s="13">
        <v>1.1145</v>
      </c>
      <c r="S126" s="13">
        <v>0.20250000000000001</v>
      </c>
      <c r="T126" s="13">
        <v>0.47</v>
      </c>
      <c r="U126" s="13">
        <v>0.1115</v>
      </c>
    </row>
    <row r="127" spans="1:21" x14ac:dyDescent="0.2">
      <c r="A127" s="6"/>
      <c r="B127" s="2"/>
      <c r="C127" s="4"/>
      <c r="D127" s="3">
        <v>307323</v>
      </c>
      <c r="E127">
        <v>10</v>
      </c>
      <c r="F127" s="16">
        <v>0.7349237500000001</v>
      </c>
      <c r="G127" s="13">
        <v>0.43970079999999995</v>
      </c>
      <c r="H127" s="16"/>
      <c r="I127" s="16"/>
      <c r="J127" s="16"/>
      <c r="K127" s="3"/>
      <c r="L127" s="23"/>
      <c r="M127" s="72"/>
      <c r="N127" s="60"/>
      <c r="O127" s="82"/>
      <c r="P127" s="60"/>
      <c r="Q127" s="16">
        <v>0.105</v>
      </c>
      <c r="R127" s="13">
        <v>1.008</v>
      </c>
      <c r="S127" s="13">
        <v>0.26800000000000002</v>
      </c>
      <c r="T127" s="13">
        <v>0.438</v>
      </c>
      <c r="U127" s="13">
        <v>9.0999999999999998E-2</v>
      </c>
    </row>
    <row r="128" spans="1:21" x14ac:dyDescent="0.2">
      <c r="A128" s="6"/>
      <c r="B128" s="2"/>
      <c r="C128" s="4"/>
      <c r="D128" s="3">
        <v>307322</v>
      </c>
      <c r="E128">
        <v>20</v>
      </c>
      <c r="F128" s="16">
        <v>1.5396819484126985</v>
      </c>
      <c r="G128" s="13">
        <v>0.95955451555555549</v>
      </c>
      <c r="H128" s="16"/>
      <c r="I128" s="18"/>
      <c r="J128" s="16"/>
      <c r="K128" s="23"/>
      <c r="L128" s="23"/>
      <c r="M128" s="72"/>
      <c r="N128" s="60"/>
      <c r="O128" s="82"/>
      <c r="P128" s="60"/>
      <c r="Q128" s="16">
        <v>0.83250000000000002</v>
      </c>
      <c r="R128" s="13">
        <v>2.38</v>
      </c>
      <c r="S128" s="13">
        <v>0.93400000000000005</v>
      </c>
      <c r="T128" s="13">
        <v>0.99949999999999994</v>
      </c>
      <c r="U128" s="13">
        <v>0.19</v>
      </c>
    </row>
    <row r="129" spans="1:21" x14ac:dyDescent="0.2">
      <c r="A129" s="6"/>
      <c r="B129" s="2"/>
      <c r="C129" s="4"/>
      <c r="D129" s="3">
        <v>307321</v>
      </c>
      <c r="E129">
        <v>30</v>
      </c>
      <c r="F129" s="16">
        <v>1.4645755119047623</v>
      </c>
      <c r="G129" s="13">
        <v>0.7526063733333328</v>
      </c>
      <c r="H129" s="16"/>
      <c r="I129" s="18"/>
      <c r="J129" s="16"/>
      <c r="K129" s="23"/>
      <c r="L129" s="23"/>
      <c r="M129" s="72"/>
      <c r="N129" s="60"/>
      <c r="O129" s="82"/>
      <c r="P129" s="25"/>
      <c r="Q129" s="16">
        <v>0.6865</v>
      </c>
      <c r="R129" s="13">
        <v>1.4929999999999999</v>
      </c>
      <c r="S129" s="13">
        <v>0.5495000000000001</v>
      </c>
      <c r="T129" s="13">
        <v>0.59499999999999997</v>
      </c>
      <c r="U129" s="13">
        <v>0.1525</v>
      </c>
    </row>
    <row r="130" spans="1:21" x14ac:dyDescent="0.2">
      <c r="A130" s="6"/>
      <c r="B130" s="2"/>
      <c r="C130" s="4"/>
      <c r="D130" s="3">
        <v>307320</v>
      </c>
      <c r="E130">
        <v>40</v>
      </c>
      <c r="F130" s="16">
        <v>1.4270222936507937</v>
      </c>
      <c r="G130" s="13">
        <v>0.55533566222222241</v>
      </c>
      <c r="H130" s="16"/>
      <c r="I130" s="18"/>
      <c r="J130" s="16"/>
      <c r="K130" s="23"/>
      <c r="L130" s="23"/>
      <c r="M130" s="72">
        <v>95.054066444848573</v>
      </c>
      <c r="N130" s="60">
        <v>7.2333333333333334</v>
      </c>
      <c r="O130" s="82">
        <v>323</v>
      </c>
      <c r="P130" s="3">
        <v>32.078000000000003</v>
      </c>
      <c r="Q130" s="16">
        <v>0.69100000000000006</v>
      </c>
      <c r="R130" s="13">
        <v>1.3345</v>
      </c>
      <c r="S130" s="13">
        <v>0.5515000000000001</v>
      </c>
      <c r="T130" s="13">
        <v>0.50749999999999995</v>
      </c>
      <c r="U130" s="13">
        <v>0.18049999999999999</v>
      </c>
    </row>
    <row r="131" spans="1:21" x14ac:dyDescent="0.2">
      <c r="A131" s="6"/>
      <c r="B131" s="2"/>
      <c r="C131" s="4"/>
      <c r="D131" s="3">
        <v>307319</v>
      </c>
      <c r="E131">
        <v>50</v>
      </c>
      <c r="F131" s="16">
        <v>0.17078425396825397</v>
      </c>
      <c r="G131" s="13">
        <v>0.15550023111111111</v>
      </c>
      <c r="H131" s="16"/>
      <c r="I131" s="18"/>
      <c r="J131" s="16"/>
      <c r="K131" s="23"/>
      <c r="L131" s="23"/>
      <c r="M131" s="72"/>
      <c r="N131" s="60"/>
      <c r="O131" s="82"/>
      <c r="P131" s="60"/>
      <c r="Q131" s="16">
        <v>5.1485000000000003</v>
      </c>
      <c r="R131" s="13">
        <v>4.4045000000000005</v>
      </c>
      <c r="S131" s="13">
        <v>0.80800000000000005</v>
      </c>
      <c r="T131" s="13">
        <v>1.6575</v>
      </c>
      <c r="U131" s="13">
        <v>0.25</v>
      </c>
    </row>
    <row r="132" spans="1:21" x14ac:dyDescent="0.2">
      <c r="A132" s="6"/>
      <c r="B132" s="2"/>
      <c r="C132" s="4"/>
      <c r="D132" s="3">
        <v>307318</v>
      </c>
      <c r="E132">
        <v>75</v>
      </c>
      <c r="F132" s="16">
        <v>3.4204920634920651E-2</v>
      </c>
      <c r="G132" s="13">
        <v>0.11475224177777776</v>
      </c>
      <c r="H132" s="16"/>
      <c r="I132" s="18"/>
      <c r="J132" s="16"/>
      <c r="K132" s="23"/>
      <c r="L132" s="23"/>
      <c r="M132" s="72"/>
      <c r="N132" s="60"/>
      <c r="O132" s="82"/>
      <c r="P132" s="60"/>
      <c r="Q132" s="16">
        <v>8.8219999999999992</v>
      </c>
      <c r="R132" s="13">
        <v>8.8195000000000014</v>
      </c>
      <c r="S132" s="13">
        <v>1.0044999999999999</v>
      </c>
      <c r="T132" s="13">
        <v>0.52300000000000002</v>
      </c>
      <c r="U132" s="13">
        <v>0.1535</v>
      </c>
    </row>
    <row r="133" spans="1:21" x14ac:dyDescent="0.2">
      <c r="A133" s="6"/>
      <c r="B133" s="2"/>
      <c r="C133" s="4"/>
      <c r="D133" s="3">
        <v>307317</v>
      </c>
      <c r="E133">
        <v>100</v>
      </c>
      <c r="F133" s="16">
        <v>1.9154755555555562E-2</v>
      </c>
      <c r="G133" s="13">
        <v>0.11429117155555554</v>
      </c>
      <c r="H133" s="16"/>
      <c r="I133" s="18"/>
      <c r="J133" s="16"/>
      <c r="K133" s="23"/>
      <c r="L133" s="23"/>
      <c r="M133" s="72"/>
      <c r="N133" s="60"/>
      <c r="O133" s="82"/>
      <c r="P133" s="60"/>
      <c r="Q133" s="16">
        <v>10.247</v>
      </c>
      <c r="R133" s="13">
        <v>10.968500000000001</v>
      </c>
      <c r="S133" s="13">
        <v>1.0785</v>
      </c>
      <c r="T133" s="13">
        <v>0.56950000000000001</v>
      </c>
      <c r="U133" s="13">
        <v>9.1499999999999998E-2</v>
      </c>
    </row>
    <row r="134" spans="1:21" x14ac:dyDescent="0.2">
      <c r="A134" s="6"/>
      <c r="B134" s="2"/>
      <c r="C134" s="4"/>
      <c r="D134" s="3">
        <v>307316</v>
      </c>
      <c r="E134">
        <v>163</v>
      </c>
      <c r="F134" s="16">
        <v>1.9154755555555555E-2</v>
      </c>
      <c r="G134" s="13">
        <v>9.207843555555556E-2</v>
      </c>
      <c r="H134" s="16"/>
      <c r="I134" s="18"/>
      <c r="J134" s="16"/>
      <c r="K134" s="23"/>
      <c r="L134" s="23"/>
      <c r="M134" s="72">
        <v>59.236060669183836</v>
      </c>
      <c r="N134" s="60">
        <v>4.2716666666666665</v>
      </c>
      <c r="O134" s="82">
        <v>190.66666666666666</v>
      </c>
      <c r="P134" s="3">
        <v>33.752000000000002</v>
      </c>
      <c r="Q134" s="16">
        <v>14.291499999999999</v>
      </c>
      <c r="R134" s="13">
        <v>15.643000000000001</v>
      </c>
      <c r="S134" s="13">
        <v>1.2450000000000001</v>
      </c>
      <c r="T134" s="13">
        <v>0.40600000000000003</v>
      </c>
      <c r="U134" s="13">
        <v>0.11749999999999999</v>
      </c>
    </row>
    <row r="135" spans="1:21" x14ac:dyDescent="0.2">
      <c r="A135" s="6">
        <v>39296</v>
      </c>
      <c r="B135" s="2" t="s">
        <v>140</v>
      </c>
      <c r="C135" s="4" t="s">
        <v>62</v>
      </c>
      <c r="D135" s="3">
        <v>313540</v>
      </c>
      <c r="E135">
        <v>1</v>
      </c>
      <c r="F135" s="16">
        <v>1.8775880597014929</v>
      </c>
      <c r="G135" s="13">
        <v>0.42272554029850706</v>
      </c>
      <c r="H135" s="16">
        <v>69.838177500000015</v>
      </c>
      <c r="I135" s="18">
        <v>25.59095954999998</v>
      </c>
      <c r="J135" s="18">
        <v>49.529618731343284</v>
      </c>
      <c r="K135" s="18">
        <v>14.974458568656701</v>
      </c>
      <c r="L135" s="23">
        <v>214</v>
      </c>
      <c r="M135" s="63">
        <v>112.05581443592465</v>
      </c>
      <c r="N135" s="23">
        <v>6.0359999999999996</v>
      </c>
      <c r="O135" s="40">
        <v>269.5</v>
      </c>
      <c r="P135" s="3">
        <v>31.062000000000001</v>
      </c>
      <c r="Q135" s="21"/>
      <c r="R135" s="3"/>
      <c r="S135" s="3"/>
      <c r="T135" s="3"/>
      <c r="U135" s="3"/>
    </row>
    <row r="136" spans="1:21" x14ac:dyDescent="0.2">
      <c r="A136" s="6"/>
      <c r="B136" s="2"/>
      <c r="C136" s="4"/>
      <c r="D136" s="3">
        <v>313539</v>
      </c>
      <c r="E136">
        <v>5</v>
      </c>
      <c r="F136" s="16">
        <v>0.60930805970149238</v>
      </c>
      <c r="G136" s="13">
        <v>0.22572094029850731</v>
      </c>
      <c r="H136" s="16"/>
      <c r="I136" s="18"/>
      <c r="J136" s="18"/>
      <c r="K136" s="23"/>
      <c r="L136" s="23"/>
      <c r="M136" s="63"/>
      <c r="N136" s="23"/>
      <c r="O136" s="40"/>
      <c r="P136" s="25"/>
      <c r="Q136" s="21"/>
      <c r="R136" s="3"/>
      <c r="S136" s="3"/>
      <c r="T136" s="3"/>
      <c r="U136" s="3"/>
    </row>
    <row r="137" spans="1:21" x14ac:dyDescent="0.2">
      <c r="A137" s="6"/>
      <c r="B137" s="2"/>
      <c r="C137" s="4"/>
      <c r="D137" s="3">
        <v>313538</v>
      </c>
      <c r="E137">
        <v>10</v>
      </c>
      <c r="F137" s="16">
        <v>0.62315597014925372</v>
      </c>
      <c r="G137" s="13">
        <v>0.26754162985074598</v>
      </c>
      <c r="H137" s="16"/>
      <c r="I137" s="18"/>
      <c r="J137" s="18"/>
      <c r="K137" s="23"/>
      <c r="L137" s="23"/>
      <c r="M137" s="63"/>
      <c r="N137" s="23"/>
      <c r="O137" s="40"/>
      <c r="P137" s="25"/>
      <c r="Q137" s="21"/>
      <c r="R137" s="3"/>
      <c r="S137" s="3"/>
      <c r="T137" s="3"/>
      <c r="U137" s="3"/>
    </row>
    <row r="138" spans="1:21" x14ac:dyDescent="0.2">
      <c r="A138" s="6"/>
      <c r="B138" s="2"/>
      <c r="C138" s="4"/>
      <c r="D138" s="3">
        <v>313537</v>
      </c>
      <c r="E138">
        <v>20</v>
      </c>
      <c r="F138" s="16">
        <v>2.0564059701492541</v>
      </c>
      <c r="G138" s="13">
        <v>0.53144682985074565</v>
      </c>
      <c r="H138" s="16"/>
      <c r="I138" s="18"/>
      <c r="J138" s="18"/>
      <c r="K138" s="23"/>
      <c r="L138" s="23"/>
      <c r="M138" s="63"/>
      <c r="N138" s="23"/>
      <c r="O138" s="40"/>
      <c r="P138" s="25"/>
      <c r="Q138" s="21"/>
      <c r="R138" s="3"/>
      <c r="S138" s="3"/>
      <c r="T138" s="3"/>
      <c r="U138" s="3"/>
    </row>
    <row r="139" spans="1:21" x14ac:dyDescent="0.2">
      <c r="A139" s="6"/>
      <c r="B139" s="2"/>
      <c r="C139" s="4"/>
      <c r="D139" s="3">
        <v>313536</v>
      </c>
      <c r="E139">
        <v>30</v>
      </c>
      <c r="F139" s="16">
        <v>0.53314455223880597</v>
      </c>
      <c r="G139" s="13">
        <v>0.21838154776119381</v>
      </c>
      <c r="H139" s="16"/>
      <c r="I139" s="18"/>
      <c r="J139" s="18"/>
      <c r="K139" s="23"/>
      <c r="L139" s="23"/>
      <c r="M139" s="63"/>
      <c r="N139" s="23"/>
      <c r="O139" s="40"/>
      <c r="P139" s="25"/>
      <c r="Q139" s="21"/>
      <c r="R139" s="3"/>
      <c r="S139" s="3"/>
      <c r="T139" s="3"/>
      <c r="U139" s="3"/>
    </row>
    <row r="140" spans="1:21" x14ac:dyDescent="0.2">
      <c r="A140" s="6"/>
      <c r="B140" s="2"/>
      <c r="C140" s="4"/>
      <c r="D140" s="3">
        <v>313535</v>
      </c>
      <c r="E140">
        <v>40</v>
      </c>
      <c r="F140" s="16">
        <v>0.32542589552238799</v>
      </c>
      <c r="G140" s="13">
        <v>0.12920100447761187</v>
      </c>
      <c r="H140" s="16"/>
      <c r="I140" s="18"/>
      <c r="J140" s="18"/>
      <c r="K140" s="23"/>
      <c r="L140" s="23"/>
      <c r="M140" s="63">
        <v>84.477779619942595</v>
      </c>
      <c r="N140" s="23">
        <v>6.4969999999999999</v>
      </c>
      <c r="O140" s="40">
        <v>290</v>
      </c>
      <c r="P140" s="3">
        <v>32.387999999999998</v>
      </c>
      <c r="Q140" s="21"/>
      <c r="R140" s="3"/>
      <c r="S140" s="3"/>
      <c r="T140" s="3"/>
      <c r="U140" s="3"/>
    </row>
    <row r="141" spans="1:21" x14ac:dyDescent="0.2">
      <c r="A141" s="6"/>
      <c r="B141" s="2"/>
      <c r="C141" s="4"/>
      <c r="D141" s="3">
        <v>313534</v>
      </c>
      <c r="E141">
        <v>50</v>
      </c>
      <c r="F141" s="16">
        <v>1.466306865671642</v>
      </c>
      <c r="G141" s="13">
        <v>0.37873633432835774</v>
      </c>
      <c r="H141" s="16"/>
      <c r="I141" s="18"/>
      <c r="J141" s="18"/>
      <c r="K141" s="23"/>
      <c r="L141" s="23"/>
      <c r="M141" s="63"/>
      <c r="N141" s="23"/>
      <c r="O141" s="40"/>
      <c r="P141" s="25"/>
      <c r="Q141" s="21"/>
      <c r="R141" s="3"/>
      <c r="S141" s="3"/>
      <c r="T141" s="3"/>
      <c r="U141" s="3"/>
    </row>
    <row r="142" spans="1:21" x14ac:dyDescent="0.2">
      <c r="A142" s="6"/>
      <c r="B142" s="2"/>
      <c r="C142" s="4"/>
      <c r="D142" s="3">
        <v>313533</v>
      </c>
      <c r="E142">
        <v>75</v>
      </c>
      <c r="F142" s="16">
        <v>3.0595718283582089E-2</v>
      </c>
      <c r="G142" s="13">
        <v>6.8282444216417909E-2</v>
      </c>
      <c r="H142" s="16"/>
      <c r="I142" s="18"/>
      <c r="J142" s="18"/>
      <c r="K142" s="23"/>
      <c r="L142" s="23"/>
      <c r="M142" s="63"/>
      <c r="N142" s="23"/>
      <c r="O142" s="40"/>
      <c r="P142" s="25"/>
      <c r="Q142" s="21"/>
      <c r="R142" s="3"/>
      <c r="S142" s="3"/>
      <c r="T142" s="3"/>
      <c r="U142" s="3"/>
    </row>
    <row r="143" spans="1:21" x14ac:dyDescent="0.2">
      <c r="A143" s="6"/>
      <c r="B143" s="2"/>
      <c r="C143" s="4"/>
      <c r="D143" s="3">
        <v>313532</v>
      </c>
      <c r="E143">
        <v>100</v>
      </c>
      <c r="F143" s="16">
        <v>2.5196473880597016E-2</v>
      </c>
      <c r="G143" s="13">
        <v>8.574000111940297E-2</v>
      </c>
      <c r="H143" s="16"/>
      <c r="I143" s="18"/>
      <c r="J143" s="18"/>
      <c r="K143" s="23"/>
      <c r="L143" s="23"/>
      <c r="M143" s="63"/>
      <c r="N143" s="23"/>
      <c r="O143" s="40"/>
      <c r="P143" s="25"/>
      <c r="Q143" s="21"/>
      <c r="R143" s="3"/>
      <c r="S143" s="3"/>
      <c r="T143" s="3"/>
      <c r="U143" s="3"/>
    </row>
    <row r="144" spans="1:21" x14ac:dyDescent="0.2">
      <c r="A144" s="6"/>
      <c r="B144" s="2"/>
      <c r="C144" s="4"/>
      <c r="D144" s="3">
        <v>313531</v>
      </c>
      <c r="E144">
        <v>149</v>
      </c>
      <c r="F144" s="16">
        <v>1.9797229477611939E-2</v>
      </c>
      <c r="G144" s="13">
        <v>6.9434283022388063E-2</v>
      </c>
      <c r="H144" s="16"/>
      <c r="I144" s="18"/>
      <c r="J144" s="18"/>
      <c r="K144" s="23"/>
      <c r="L144" s="23"/>
      <c r="M144" s="42">
        <v>59.851890072091365</v>
      </c>
      <c r="N144" s="23">
        <v>4.2469999999999999</v>
      </c>
      <c r="O144" s="40">
        <v>189.5</v>
      </c>
      <c r="P144" s="3">
        <v>33.664999999999999</v>
      </c>
      <c r="Q144" s="21"/>
      <c r="R144" s="3"/>
      <c r="S144" s="3"/>
      <c r="T144" s="3"/>
      <c r="U144" s="3"/>
    </row>
    <row r="145" spans="1:21" x14ac:dyDescent="0.2">
      <c r="A145" s="6">
        <v>39303</v>
      </c>
      <c r="B145" s="2" t="s">
        <v>141</v>
      </c>
      <c r="C145" s="4" t="s">
        <v>62</v>
      </c>
      <c r="D145" s="3">
        <v>314032</v>
      </c>
      <c r="E145">
        <v>1</v>
      </c>
      <c r="F145" s="16">
        <v>0.54785225000000004</v>
      </c>
      <c r="G145" s="13">
        <v>0.29136800000000007</v>
      </c>
      <c r="H145" s="81">
        <v>40.877525121031752</v>
      </c>
      <c r="I145" s="50">
        <v>30.453004408888891</v>
      </c>
      <c r="J145" s="49">
        <v>36.436047565476194</v>
      </c>
      <c r="K145" s="50">
        <v>20.112829653333332</v>
      </c>
      <c r="L145" s="23">
        <v>221</v>
      </c>
      <c r="M145" s="63">
        <v>103.54483009424249</v>
      </c>
      <c r="N145" s="23">
        <v>5.6745000000000001</v>
      </c>
      <c r="O145" s="40">
        <v>253.5</v>
      </c>
      <c r="P145" s="3">
        <v>31.119</v>
      </c>
      <c r="Q145" s="16">
        <v>6.2E-2</v>
      </c>
      <c r="R145" s="13">
        <v>0.54349999999999998</v>
      </c>
      <c r="S145" s="13">
        <v>9.5000000000000001E-2</v>
      </c>
      <c r="T145" s="13">
        <v>0.32</v>
      </c>
      <c r="U145" s="13">
        <v>3.3500000000000002E-2</v>
      </c>
    </row>
    <row r="146" spans="1:21" x14ac:dyDescent="0.2">
      <c r="A146" s="6"/>
      <c r="B146" s="2"/>
      <c r="C146" s="4"/>
      <c r="D146" s="3">
        <v>314031</v>
      </c>
      <c r="E146">
        <v>5</v>
      </c>
      <c r="F146" s="16">
        <v>0.56121449999999995</v>
      </c>
      <c r="G146" s="13">
        <v>0.26143656000000004</v>
      </c>
      <c r="H146" s="16"/>
      <c r="I146" s="23"/>
      <c r="J146" s="18"/>
      <c r="K146" s="18"/>
      <c r="L146" s="23"/>
      <c r="M146" s="63"/>
      <c r="N146" s="21"/>
      <c r="O146" s="25"/>
      <c r="P146" s="25"/>
      <c r="Q146" s="16">
        <v>0.11</v>
      </c>
      <c r="R146" s="13">
        <v>1.1535000000000002</v>
      </c>
      <c r="S146" s="13">
        <v>0.1905</v>
      </c>
      <c r="T146" s="13">
        <v>0.62450000000000006</v>
      </c>
      <c r="U146" s="13">
        <v>6.4000000000000001E-2</v>
      </c>
    </row>
    <row r="147" spans="1:21" x14ac:dyDescent="0.2">
      <c r="A147" s="6"/>
      <c r="B147" s="2"/>
      <c r="C147" s="4"/>
      <c r="D147" s="3">
        <v>314030</v>
      </c>
      <c r="E147">
        <v>10</v>
      </c>
      <c r="F147" s="16">
        <v>0.60130125000000001</v>
      </c>
      <c r="G147" s="13">
        <v>0.25507943999999999</v>
      </c>
      <c r="H147" s="16"/>
      <c r="I147" s="18"/>
      <c r="J147" s="18"/>
      <c r="K147" s="23"/>
      <c r="L147" s="23"/>
      <c r="M147" s="63"/>
      <c r="N147" s="21"/>
      <c r="O147" s="25"/>
      <c r="P147" s="25"/>
      <c r="Q147" s="16">
        <v>0.105</v>
      </c>
      <c r="R147" s="13">
        <v>1.181</v>
      </c>
      <c r="S147" s="13">
        <v>0.23649999999999999</v>
      </c>
      <c r="T147" s="13">
        <v>0.40500000000000003</v>
      </c>
      <c r="U147" s="13">
        <v>6.4000000000000001E-2</v>
      </c>
    </row>
    <row r="148" spans="1:21" x14ac:dyDescent="0.2">
      <c r="A148" s="6"/>
      <c r="B148" s="2"/>
      <c r="C148" s="4"/>
      <c r="D148" s="3">
        <v>314029</v>
      </c>
      <c r="E148">
        <v>20</v>
      </c>
      <c r="F148" s="16">
        <v>1.1625157500000003</v>
      </c>
      <c r="G148" s="13">
        <v>0.59995319999999985</v>
      </c>
      <c r="H148" s="16"/>
      <c r="I148" s="16"/>
      <c r="J148" s="16"/>
      <c r="K148" s="23"/>
      <c r="L148" s="23"/>
      <c r="M148" s="63"/>
      <c r="N148" s="21"/>
      <c r="O148" s="25"/>
      <c r="P148" s="25"/>
      <c r="Q148" s="16">
        <v>0.1195</v>
      </c>
      <c r="R148" s="13">
        <v>1.208</v>
      </c>
      <c r="S148" s="13">
        <v>0.3105</v>
      </c>
      <c r="T148" s="13">
        <v>0.3135</v>
      </c>
      <c r="U148" s="13">
        <v>6.7500000000000004E-2</v>
      </c>
    </row>
    <row r="149" spans="1:21" x14ac:dyDescent="0.2">
      <c r="A149" s="6"/>
      <c r="B149" s="2"/>
      <c r="C149" s="4"/>
      <c r="D149" s="3">
        <v>314028</v>
      </c>
      <c r="E149">
        <v>30</v>
      </c>
      <c r="F149" s="16">
        <v>1.13579125</v>
      </c>
      <c r="G149" s="13">
        <v>0.69319096000000024</v>
      </c>
      <c r="H149" s="16"/>
      <c r="I149" s="16"/>
      <c r="J149" s="16"/>
      <c r="K149" s="3"/>
      <c r="L149" s="23"/>
      <c r="M149" s="63"/>
      <c r="N149" s="21"/>
      <c r="O149" s="25"/>
      <c r="P149" s="25"/>
      <c r="Q149" s="16">
        <v>0.19800000000000001</v>
      </c>
      <c r="R149" s="13">
        <v>1.131</v>
      </c>
      <c r="S149" s="13">
        <v>0.46199999999999997</v>
      </c>
      <c r="T149" s="13">
        <v>0.41949999999999998</v>
      </c>
      <c r="U149" s="13">
        <v>7.6999999999999999E-2</v>
      </c>
    </row>
    <row r="150" spans="1:21" x14ac:dyDescent="0.2">
      <c r="A150" s="6"/>
      <c r="B150" s="2"/>
      <c r="C150" s="4"/>
      <c r="D150" s="3">
        <v>314027</v>
      </c>
      <c r="E150">
        <v>40</v>
      </c>
      <c r="F150" s="16">
        <v>0.38814603174603179</v>
      </c>
      <c r="G150" s="13">
        <v>0.25029304888888892</v>
      </c>
      <c r="H150" s="16"/>
      <c r="I150" s="16"/>
      <c r="J150" s="16"/>
      <c r="K150" s="23"/>
      <c r="L150" s="23"/>
      <c r="M150" s="63">
        <v>84.392014923010919</v>
      </c>
      <c r="N150" s="23">
        <v>6.4615</v>
      </c>
      <c r="O150" s="40">
        <v>288.5</v>
      </c>
      <c r="P150" s="3">
        <v>32.253</v>
      </c>
      <c r="Q150" s="16">
        <v>4.42</v>
      </c>
      <c r="R150" s="13">
        <v>4.4420000000000002</v>
      </c>
      <c r="S150" s="13">
        <v>0.72450000000000003</v>
      </c>
      <c r="T150" s="13">
        <v>0.876</v>
      </c>
      <c r="U150" s="13">
        <v>0.26050000000000001</v>
      </c>
    </row>
    <row r="151" spans="1:21" x14ac:dyDescent="0.2">
      <c r="A151" s="6"/>
      <c r="B151" s="2"/>
      <c r="C151" s="4"/>
      <c r="D151" s="3">
        <v>314026</v>
      </c>
      <c r="E151">
        <v>50</v>
      </c>
      <c r="F151" s="16">
        <v>0.1785471746031746</v>
      </c>
      <c r="G151" s="13">
        <v>0.14295864888888893</v>
      </c>
      <c r="H151" s="16"/>
      <c r="I151" s="16"/>
      <c r="J151" s="16"/>
      <c r="K151" s="23"/>
      <c r="L151" s="23"/>
      <c r="M151" s="63"/>
      <c r="N151" s="23"/>
      <c r="O151" s="40"/>
      <c r="P151" s="25"/>
      <c r="Q151" s="16">
        <v>6.9055</v>
      </c>
      <c r="R151" s="13">
        <v>6.4119999999999999</v>
      </c>
      <c r="S151" s="13">
        <v>0.84450000000000003</v>
      </c>
      <c r="T151" s="13">
        <v>0.40400000000000003</v>
      </c>
      <c r="U151" s="13">
        <v>0.20400000000000001</v>
      </c>
    </row>
    <row r="152" spans="1:21" x14ac:dyDescent="0.2">
      <c r="A152" s="6"/>
      <c r="B152" s="2"/>
      <c r="C152" s="4"/>
      <c r="D152" s="3">
        <v>314025</v>
      </c>
      <c r="E152">
        <v>75</v>
      </c>
      <c r="F152" s="16">
        <v>3.9677707936507933E-2</v>
      </c>
      <c r="G152" s="13">
        <v>0.15375335822222225</v>
      </c>
      <c r="H152" s="16"/>
      <c r="I152" s="16"/>
      <c r="J152" s="16"/>
      <c r="K152" s="23"/>
      <c r="L152" s="23"/>
      <c r="N152" s="40"/>
      <c r="O152" s="40"/>
      <c r="P152" s="25"/>
      <c r="Q152" s="16">
        <v>8.0329999999999995</v>
      </c>
      <c r="R152" s="13">
        <v>7.9969999999999999</v>
      </c>
      <c r="S152" s="13">
        <v>0.83</v>
      </c>
      <c r="T152" s="13">
        <v>0.27750000000000002</v>
      </c>
      <c r="U152" s="13">
        <v>9.5000000000000001E-2</v>
      </c>
    </row>
    <row r="153" spans="1:21" x14ac:dyDescent="0.2">
      <c r="A153" s="6"/>
      <c r="B153" s="2"/>
      <c r="C153" s="4"/>
      <c r="D153" s="3">
        <v>314024</v>
      </c>
      <c r="E153">
        <v>100</v>
      </c>
      <c r="F153" s="16">
        <v>2.7363936507936511E-2</v>
      </c>
      <c r="G153" s="13">
        <v>0.10444596622222223</v>
      </c>
      <c r="H153" s="16"/>
      <c r="I153" s="16"/>
      <c r="J153" s="16"/>
      <c r="K153" s="23"/>
      <c r="L153" s="23"/>
      <c r="N153" s="40"/>
      <c r="O153" s="40"/>
      <c r="P153" s="25"/>
      <c r="Q153" s="16">
        <v>8.5629999999999988</v>
      </c>
      <c r="R153" s="13">
        <v>8.7405000000000008</v>
      </c>
      <c r="S153" s="13">
        <v>1.026</v>
      </c>
      <c r="T153" s="13">
        <v>0.17449999999999999</v>
      </c>
      <c r="U153" s="13">
        <v>8.3499999999999991E-2</v>
      </c>
    </row>
    <row r="154" spans="1:21" x14ac:dyDescent="0.2">
      <c r="A154" s="6"/>
      <c r="B154" s="2"/>
      <c r="C154" s="4"/>
      <c r="D154" s="3">
        <v>314023</v>
      </c>
      <c r="E154">
        <v>144</v>
      </c>
      <c r="F154" s="16">
        <v>1.6418361904761911E-2</v>
      </c>
      <c r="G154" s="13">
        <v>6.5743189333333313E-2</v>
      </c>
      <c r="H154" s="16"/>
      <c r="I154" s="18"/>
      <c r="J154" s="16"/>
      <c r="K154" s="23"/>
      <c r="L154" s="23"/>
      <c r="M154" s="41">
        <v>55.50078290455766</v>
      </c>
      <c r="N154" s="23">
        <v>3.827</v>
      </c>
      <c r="O154" s="40">
        <v>171</v>
      </c>
      <c r="P154" s="3">
        <v>33.997999999999998</v>
      </c>
      <c r="Q154" s="16">
        <v>15.0595</v>
      </c>
      <c r="R154" s="13">
        <v>16.600000000000001</v>
      </c>
      <c r="S154" s="13">
        <v>1.3365</v>
      </c>
      <c r="T154" s="13">
        <v>0.47149999999999997</v>
      </c>
      <c r="U154" s="13">
        <v>0.1195</v>
      </c>
    </row>
    <row r="155" spans="1:21" x14ac:dyDescent="0.2">
      <c r="A155" s="6">
        <v>39323</v>
      </c>
      <c r="B155" s="2" t="s">
        <v>142</v>
      </c>
      <c r="C155" s="4" t="s">
        <v>56</v>
      </c>
      <c r="D155" s="71">
        <v>306530</v>
      </c>
      <c r="E155">
        <v>1</v>
      </c>
      <c r="F155" s="16">
        <v>0.68547156716417912</v>
      </c>
      <c r="G155" s="13">
        <v>0.22378223283582072</v>
      </c>
      <c r="H155" s="16">
        <v>21.911032897388061</v>
      </c>
      <c r="I155" s="23">
        <v>24.133196535111932</v>
      </c>
      <c r="J155" s="18">
        <v>19.853645960820895</v>
      </c>
      <c r="K155" s="18">
        <v>17.928362589179098</v>
      </c>
      <c r="L155" s="23">
        <v>241</v>
      </c>
      <c r="M155" s="41">
        <v>106.84963414911174</v>
      </c>
      <c r="N155" s="23">
        <v>6.0049999999999999</v>
      </c>
      <c r="O155" s="40">
        <v>268</v>
      </c>
      <c r="P155" s="3">
        <v>30.637</v>
      </c>
      <c r="Q155" s="16">
        <v>0.14499999999999999</v>
      </c>
      <c r="R155" s="13">
        <v>0.66249999999999998</v>
      </c>
      <c r="S155" s="13">
        <v>0.16299999999999998</v>
      </c>
      <c r="T155" s="13">
        <v>0.45399999999999996</v>
      </c>
      <c r="U155" s="13">
        <v>6.2E-2</v>
      </c>
    </row>
    <row r="156" spans="1:21" x14ac:dyDescent="0.2">
      <c r="A156" s="6"/>
      <c r="B156" s="2"/>
      <c r="C156" s="4"/>
      <c r="D156" s="53">
        <v>306529</v>
      </c>
      <c r="E156">
        <v>5</v>
      </c>
      <c r="F156" s="16">
        <v>0.59546014925373136</v>
      </c>
      <c r="G156" s="13">
        <v>0.25812505074626846</v>
      </c>
      <c r="H156" s="16"/>
      <c r="I156" s="23"/>
      <c r="J156" s="18"/>
      <c r="K156" s="18"/>
      <c r="L156" s="23"/>
      <c r="M156" s="41"/>
      <c r="N156" s="23"/>
      <c r="O156" s="40"/>
      <c r="P156" s="25"/>
      <c r="Q156" s="16">
        <v>0.1065</v>
      </c>
      <c r="R156" s="13">
        <v>0.94350000000000001</v>
      </c>
      <c r="S156" s="13">
        <v>0.1865</v>
      </c>
      <c r="T156" s="13">
        <v>0.52899999999999991</v>
      </c>
      <c r="U156" s="13">
        <v>6.0999999999999999E-2</v>
      </c>
    </row>
    <row r="157" spans="1:21" x14ac:dyDescent="0.2">
      <c r="A157" s="6"/>
      <c r="B157" s="2"/>
      <c r="C157" s="4"/>
      <c r="D157" s="71">
        <v>306528</v>
      </c>
      <c r="E157">
        <v>10</v>
      </c>
      <c r="F157" s="16">
        <v>0.31157798507462686</v>
      </c>
      <c r="G157" s="13">
        <v>0.18943941492537308</v>
      </c>
      <c r="H157" s="16"/>
      <c r="I157" s="16"/>
      <c r="J157" s="18"/>
      <c r="K157" s="23"/>
      <c r="L157" s="23"/>
      <c r="M157" s="40"/>
      <c r="N157" s="23"/>
      <c r="O157" s="40"/>
      <c r="P157" s="40"/>
      <c r="Q157" s="16">
        <v>9.6500000000000002E-2</v>
      </c>
      <c r="R157" s="13">
        <v>1.008</v>
      </c>
      <c r="S157" s="13">
        <v>0.23</v>
      </c>
      <c r="T157" s="13">
        <v>0.193</v>
      </c>
      <c r="U157" s="13">
        <v>5.8499999999999996E-2</v>
      </c>
    </row>
    <row r="158" spans="1:21" x14ac:dyDescent="0.2">
      <c r="A158" s="6"/>
      <c r="B158" s="2"/>
      <c r="C158" s="4"/>
      <c r="D158" s="53">
        <v>306527</v>
      </c>
      <c r="E158">
        <v>20</v>
      </c>
      <c r="F158" s="16">
        <v>0.40851335820895518</v>
      </c>
      <c r="G158" s="13">
        <v>0.45434994179104471</v>
      </c>
      <c r="H158" s="16"/>
      <c r="I158" s="16"/>
      <c r="J158" s="18"/>
      <c r="K158" s="23"/>
      <c r="L158" s="23"/>
      <c r="M158" s="41"/>
      <c r="N158" s="23"/>
      <c r="O158" s="40"/>
      <c r="P158" s="48"/>
      <c r="Q158" s="16">
        <v>0.111</v>
      </c>
      <c r="R158" s="13">
        <v>1.7295</v>
      </c>
      <c r="S158" s="13">
        <v>0.4395</v>
      </c>
      <c r="T158" s="13">
        <v>0.42699999999999999</v>
      </c>
      <c r="U158" s="13">
        <v>6.7500000000000004E-2</v>
      </c>
    </row>
    <row r="159" spans="1:21" x14ac:dyDescent="0.2">
      <c r="A159" s="6"/>
      <c r="B159" s="2"/>
      <c r="C159" s="4"/>
      <c r="D159" s="71">
        <v>306526</v>
      </c>
      <c r="E159">
        <v>30</v>
      </c>
      <c r="F159" s="16">
        <v>0.6093080597014926</v>
      </c>
      <c r="G159" s="13">
        <v>0.61540114029850723</v>
      </c>
      <c r="H159" s="16"/>
      <c r="I159" s="18"/>
      <c r="J159" s="18"/>
      <c r="K159" s="23"/>
      <c r="L159" s="23"/>
      <c r="M159" s="40"/>
      <c r="N159" s="23"/>
      <c r="O159" s="40"/>
      <c r="P159" s="25"/>
      <c r="Q159" s="16">
        <v>2.1949999999999998</v>
      </c>
      <c r="R159" s="13">
        <v>3.3325</v>
      </c>
      <c r="S159" s="13">
        <v>0.57099999999999995</v>
      </c>
      <c r="T159" s="13">
        <v>0.70250000000000001</v>
      </c>
      <c r="U159" s="13">
        <v>0.21299999999999999</v>
      </c>
    </row>
    <row r="160" spans="1:21" x14ac:dyDescent="0.2">
      <c r="A160" s="6"/>
      <c r="B160" s="2"/>
      <c r="C160" s="4"/>
      <c r="D160" s="53">
        <v>306525</v>
      </c>
      <c r="E160">
        <v>40</v>
      </c>
      <c r="F160" s="16">
        <v>0.22156656716417913</v>
      </c>
      <c r="G160" s="13">
        <v>0.33511943283582091</v>
      </c>
      <c r="H160" s="16"/>
      <c r="I160" s="18"/>
      <c r="J160" s="18"/>
      <c r="K160" s="23"/>
      <c r="L160" s="23"/>
      <c r="M160" s="41">
        <v>90.706022335151374</v>
      </c>
      <c r="N160" s="23">
        <v>6.8540000000000001</v>
      </c>
      <c r="O160" s="40">
        <v>306.5</v>
      </c>
      <c r="P160" s="3">
        <v>32.365000000000002</v>
      </c>
      <c r="Q160" s="16">
        <v>3.3815</v>
      </c>
      <c r="R160" s="13">
        <v>4.0549999999999997</v>
      </c>
      <c r="S160" s="13">
        <v>0.69850000000000001</v>
      </c>
      <c r="T160" s="13">
        <v>1.335</v>
      </c>
      <c r="U160" s="13">
        <v>0.3075</v>
      </c>
    </row>
    <row r="161" spans="1:21" x14ac:dyDescent="0.2">
      <c r="A161" s="6"/>
      <c r="B161" s="2"/>
      <c r="C161" s="4"/>
      <c r="D161" s="71">
        <v>306524</v>
      </c>
      <c r="E161">
        <v>50</v>
      </c>
      <c r="F161" s="16">
        <v>7.7389169776119413E-2</v>
      </c>
      <c r="G161" s="13">
        <v>0.12519048022388057</v>
      </c>
      <c r="H161" s="16"/>
      <c r="I161" s="18"/>
      <c r="J161" s="18"/>
      <c r="K161" s="23"/>
      <c r="L161" s="23"/>
      <c r="M161" s="49"/>
      <c r="N161" s="83"/>
      <c r="O161" s="40"/>
      <c r="P161" s="25"/>
      <c r="Q161" s="16">
        <v>6.4719999999999995</v>
      </c>
      <c r="R161" s="13">
        <v>6.7565</v>
      </c>
      <c r="S161" s="13">
        <v>0.92649999999999999</v>
      </c>
      <c r="T161" s="13">
        <v>0.81800000000000006</v>
      </c>
      <c r="U161" s="13">
        <v>0.1125</v>
      </c>
    </row>
    <row r="162" spans="1:21" x14ac:dyDescent="0.2">
      <c r="A162" s="6"/>
      <c r="B162" s="2"/>
      <c r="C162" s="4"/>
      <c r="D162" s="53">
        <v>306523</v>
      </c>
      <c r="E162">
        <v>75</v>
      </c>
      <c r="F162" s="16">
        <v>1.0954998134328355E-2</v>
      </c>
      <c r="G162" s="13">
        <v>5.4614317365671634E-2</v>
      </c>
      <c r="H162" s="16"/>
      <c r="I162" s="18"/>
      <c r="J162" s="18"/>
      <c r="K162" s="23"/>
      <c r="L162" s="23"/>
      <c r="M162" s="49"/>
      <c r="N162" s="83"/>
      <c r="O162" s="40"/>
      <c r="P162" s="25"/>
      <c r="Q162" s="16">
        <v>8.9580000000000002</v>
      </c>
      <c r="R162" s="13">
        <v>9.9770000000000003</v>
      </c>
      <c r="S162" s="13">
        <v>0.93399999999999994</v>
      </c>
      <c r="T162" s="13">
        <v>0.373</v>
      </c>
      <c r="U162" s="13">
        <v>6.7000000000000004E-2</v>
      </c>
    </row>
    <row r="163" spans="1:21" x14ac:dyDescent="0.2">
      <c r="A163" s="6"/>
      <c r="B163" s="2"/>
      <c r="C163" s="4"/>
      <c r="D163" s="71">
        <v>306522</v>
      </c>
      <c r="E163">
        <v>100</v>
      </c>
      <c r="F163" s="16">
        <v>1.971899664179104E-2</v>
      </c>
      <c r="G163" s="13">
        <v>7.4231067358208946E-2</v>
      </c>
      <c r="H163" s="16"/>
      <c r="I163" s="18"/>
      <c r="J163" s="18"/>
      <c r="K163" s="23"/>
      <c r="L163" s="23"/>
      <c r="M163" s="49"/>
      <c r="N163" s="83"/>
      <c r="O163" s="40"/>
      <c r="P163" s="25"/>
      <c r="Q163" s="16">
        <v>9.6724999999999994</v>
      </c>
      <c r="R163" s="13">
        <v>8.3034999999999997</v>
      </c>
      <c r="S163" s="13">
        <v>1.004</v>
      </c>
      <c r="T163" s="13">
        <v>0.58400000000000007</v>
      </c>
      <c r="U163" s="13">
        <v>6.25E-2</v>
      </c>
    </row>
    <row r="164" spans="1:21" x14ac:dyDescent="0.2">
      <c r="A164" s="6"/>
      <c r="B164" s="2"/>
      <c r="C164" s="4"/>
      <c r="D164" s="53">
        <v>306521</v>
      </c>
      <c r="E164">
        <v>140</v>
      </c>
      <c r="F164" s="16">
        <v>8.763998507462685E-3</v>
      </c>
      <c r="G164" s="13">
        <v>4.3104265992537305E-2</v>
      </c>
      <c r="H164" s="16"/>
      <c r="I164" s="18"/>
      <c r="J164" s="18"/>
      <c r="K164" s="23"/>
      <c r="L164" s="23"/>
      <c r="M164" s="41">
        <v>60.487889254614501</v>
      </c>
      <c r="N164" s="23">
        <v>4.2185000000000006</v>
      </c>
      <c r="O164" s="40">
        <v>188.5</v>
      </c>
      <c r="P164" s="3">
        <v>33.911999999999999</v>
      </c>
      <c r="Q164" s="16">
        <v>14.198</v>
      </c>
      <c r="R164" s="13">
        <v>16.138000000000002</v>
      </c>
      <c r="S164" s="13">
        <v>1.2915000000000001</v>
      </c>
      <c r="T164" s="13">
        <v>0.39349999999999996</v>
      </c>
      <c r="U164" s="13">
        <v>8.0999999999999989E-2</v>
      </c>
    </row>
    <row r="165" spans="1:21" x14ac:dyDescent="0.2">
      <c r="A165" s="6">
        <v>39336</v>
      </c>
      <c r="B165" s="2" t="s">
        <v>143</v>
      </c>
      <c r="C165" s="4" t="s">
        <v>56</v>
      </c>
      <c r="D165" s="71">
        <v>306540</v>
      </c>
      <c r="E165">
        <v>1</v>
      </c>
      <c r="F165" s="16">
        <v>0.57221731343283588</v>
      </c>
      <c r="G165" s="13">
        <v>0.36228508656716402</v>
      </c>
      <c r="H165" s="16">
        <v>25.310078152052238</v>
      </c>
      <c r="I165" s="18">
        <v>24.476011496697751</v>
      </c>
      <c r="J165" s="18">
        <v>20.194226194029849</v>
      </c>
      <c r="K165" s="23">
        <v>16.968612505970142</v>
      </c>
      <c r="L165" s="23">
        <v>254</v>
      </c>
      <c r="M165" s="41">
        <v>103.15413873325566</v>
      </c>
      <c r="N165" s="23">
        <v>5.8614999999999995</v>
      </c>
      <c r="O165" s="40">
        <v>262</v>
      </c>
      <c r="P165" s="3">
        <v>30.277000000000001</v>
      </c>
      <c r="Q165" s="16">
        <v>0.14949999999999999</v>
      </c>
      <c r="R165" s="13">
        <v>0.83650000000000002</v>
      </c>
      <c r="S165" s="13">
        <v>0.24199999999999999</v>
      </c>
      <c r="T165" s="13">
        <v>0.45750000000000002</v>
      </c>
      <c r="U165" s="13">
        <v>6.7000000000000004E-2</v>
      </c>
    </row>
    <row r="166" spans="1:21" x14ac:dyDescent="0.2">
      <c r="A166" s="6"/>
      <c r="B166" s="2"/>
      <c r="C166" s="4"/>
      <c r="D166" s="3">
        <v>306539</v>
      </c>
      <c r="E166">
        <v>5</v>
      </c>
      <c r="F166" s="16">
        <v>0.53645373134328356</v>
      </c>
      <c r="G166" s="13">
        <v>0.30220226865671618</v>
      </c>
      <c r="H166" s="16"/>
      <c r="I166" s="3"/>
      <c r="J166" s="18"/>
      <c r="K166" s="23"/>
      <c r="L166" s="23"/>
      <c r="M166" s="41"/>
      <c r="N166" s="18"/>
      <c r="O166" s="40"/>
      <c r="P166" s="25"/>
      <c r="Q166" s="16">
        <v>0.10200000000000001</v>
      </c>
      <c r="R166" s="13">
        <v>0.63</v>
      </c>
      <c r="S166" s="13">
        <v>0.20850000000000002</v>
      </c>
      <c r="T166" s="13">
        <v>0.48299999999999998</v>
      </c>
      <c r="U166" s="13">
        <v>0.06</v>
      </c>
    </row>
    <row r="167" spans="1:21" x14ac:dyDescent="0.2">
      <c r="A167" s="6"/>
      <c r="B167" s="2"/>
      <c r="C167" s="4"/>
      <c r="D167" s="71">
        <v>306538</v>
      </c>
      <c r="E167">
        <v>10</v>
      </c>
      <c r="F167" s="16">
        <v>0.6079808955223881</v>
      </c>
      <c r="G167" s="13">
        <v>0.49425270447761172</v>
      </c>
      <c r="H167" s="16"/>
      <c r="I167" s="16"/>
      <c r="J167" s="16"/>
      <c r="K167" s="3"/>
      <c r="L167" s="23"/>
      <c r="M167" s="63"/>
      <c r="N167" s="21"/>
      <c r="O167" s="25"/>
      <c r="P167" s="25"/>
      <c r="Q167" s="16">
        <v>9.7000000000000003E-2</v>
      </c>
      <c r="R167" s="13">
        <v>0.67800000000000005</v>
      </c>
      <c r="S167" s="13">
        <v>0.18099999999999999</v>
      </c>
      <c r="T167" s="13">
        <v>0.878</v>
      </c>
      <c r="U167" s="13">
        <v>6.3E-2</v>
      </c>
    </row>
    <row r="168" spans="1:21" x14ac:dyDescent="0.2">
      <c r="A168" s="6"/>
      <c r="B168" s="2"/>
      <c r="C168" s="4"/>
      <c r="D168" s="3">
        <v>306537</v>
      </c>
      <c r="E168">
        <v>20</v>
      </c>
      <c r="F168" s="16">
        <v>0.57221731343283588</v>
      </c>
      <c r="G168" s="13">
        <v>0.45813148656716407</v>
      </c>
      <c r="H168" s="16"/>
      <c r="I168" s="18"/>
      <c r="J168" s="16"/>
      <c r="K168" s="23"/>
      <c r="L168" s="23"/>
      <c r="M168" s="40"/>
      <c r="N168" s="18"/>
      <c r="O168" s="40"/>
      <c r="P168" s="25"/>
      <c r="Q168" s="16">
        <v>0.58450000000000002</v>
      </c>
      <c r="R168" s="13">
        <v>1.8534999999999999</v>
      </c>
      <c r="S168" s="13">
        <v>0.44500000000000001</v>
      </c>
      <c r="T168" s="13">
        <v>0.73199999999999998</v>
      </c>
      <c r="U168" s="13">
        <v>0.14000000000000001</v>
      </c>
    </row>
    <row r="169" spans="1:21" x14ac:dyDescent="0.2">
      <c r="A169" s="6"/>
      <c r="B169" s="2"/>
      <c r="C169" s="4"/>
      <c r="D169" s="71">
        <v>306536</v>
      </c>
      <c r="E169">
        <v>30</v>
      </c>
      <c r="F169" s="16">
        <v>0.24926238805970147</v>
      </c>
      <c r="G169" s="13">
        <v>0.26103311194029843</v>
      </c>
      <c r="H169" s="16"/>
      <c r="I169" s="18"/>
      <c r="J169" s="16"/>
      <c r="K169" s="23"/>
      <c r="L169" s="23"/>
      <c r="M169" s="63"/>
      <c r="N169" s="21"/>
      <c r="O169" s="25"/>
      <c r="P169" s="25"/>
      <c r="Q169" s="16">
        <v>4.7119999999999997</v>
      </c>
      <c r="R169" s="13">
        <v>5.4284999999999997</v>
      </c>
      <c r="S169" s="13">
        <v>0.73750000000000004</v>
      </c>
      <c r="T169" s="13">
        <v>0.72050000000000003</v>
      </c>
      <c r="U169" s="13">
        <v>0.23050000000000001</v>
      </c>
    </row>
    <row r="170" spans="1:21" x14ac:dyDescent="0.2">
      <c r="A170" s="6"/>
      <c r="B170" s="2"/>
      <c r="C170" s="4"/>
      <c r="D170" s="3">
        <v>306535</v>
      </c>
      <c r="E170">
        <v>40</v>
      </c>
      <c r="F170" s="16">
        <v>0.22849052238805972</v>
      </c>
      <c r="G170" s="13">
        <v>0.27252687761194022</v>
      </c>
      <c r="H170" s="16"/>
      <c r="I170" s="18"/>
      <c r="J170" s="16"/>
      <c r="K170" s="23"/>
      <c r="L170" s="23"/>
      <c r="M170" s="40">
        <v>87.223196027902802</v>
      </c>
      <c r="N170" s="23">
        <v>6.7484999999999999</v>
      </c>
      <c r="O170" s="40">
        <v>301.5</v>
      </c>
      <c r="P170" s="3">
        <v>32.222999999999999</v>
      </c>
      <c r="Q170" s="16">
        <v>5.4850000000000003</v>
      </c>
      <c r="R170" s="13">
        <v>5.4755000000000003</v>
      </c>
      <c r="S170" s="13">
        <v>0.95199999999999996</v>
      </c>
      <c r="T170" s="13">
        <v>0.97299999999999998</v>
      </c>
      <c r="U170" s="13">
        <v>0.216</v>
      </c>
    </row>
    <row r="171" spans="1:21" x14ac:dyDescent="0.2">
      <c r="A171" s="6"/>
      <c r="B171" s="2"/>
      <c r="C171" s="4"/>
      <c r="D171" s="71">
        <v>306534</v>
      </c>
      <c r="E171">
        <v>50</v>
      </c>
      <c r="F171" s="16">
        <v>0.20079470149253731</v>
      </c>
      <c r="G171" s="13">
        <v>0.1796073985074626</v>
      </c>
      <c r="H171" s="16"/>
      <c r="I171" s="18"/>
      <c r="J171" s="16"/>
      <c r="K171" s="23"/>
      <c r="L171" s="23"/>
      <c r="M171" s="41"/>
      <c r="N171" s="18"/>
      <c r="O171" s="40"/>
      <c r="P171" s="41"/>
      <c r="Q171" s="16">
        <v>5.2530000000000001</v>
      </c>
      <c r="R171" s="13">
        <v>5.694</v>
      </c>
      <c r="S171" s="13">
        <v>0.77700000000000002</v>
      </c>
      <c r="T171" s="13">
        <v>0.21400000000000002</v>
      </c>
      <c r="U171" s="13">
        <v>9.2499999999999999E-2</v>
      </c>
    </row>
    <row r="172" spans="1:21" x14ac:dyDescent="0.2">
      <c r="A172" s="6"/>
      <c r="B172" s="2"/>
      <c r="C172" s="4"/>
      <c r="D172" s="3">
        <v>306533</v>
      </c>
      <c r="E172">
        <v>75</v>
      </c>
      <c r="F172" s="16">
        <v>5.2192695895522383E-2</v>
      </c>
      <c r="G172" s="13">
        <v>9.2507054104477626E-2</v>
      </c>
      <c r="H172" s="16"/>
      <c r="I172" s="18"/>
      <c r="J172" s="16"/>
      <c r="K172" s="23"/>
      <c r="L172" s="23"/>
      <c r="M172" s="40"/>
      <c r="N172" s="18"/>
      <c r="O172" s="40"/>
      <c r="P172" s="41"/>
      <c r="Q172" s="16">
        <v>8.2439999999999998</v>
      </c>
      <c r="R172" s="13">
        <v>8.7294999999999998</v>
      </c>
      <c r="S172" s="13">
        <v>1.0655000000000001</v>
      </c>
      <c r="T172" s="13">
        <v>0.55099999999999993</v>
      </c>
      <c r="U172" s="13">
        <v>7.4499999999999997E-2</v>
      </c>
    </row>
    <row r="173" spans="1:21" x14ac:dyDescent="0.2">
      <c r="A173" s="6"/>
      <c r="B173" s="2"/>
      <c r="C173" s="4"/>
      <c r="D173" s="71">
        <v>306532</v>
      </c>
      <c r="E173">
        <v>100</v>
      </c>
      <c r="F173" s="16">
        <v>3.0595718283582089E-2</v>
      </c>
      <c r="G173" s="13">
        <v>6.345911921641792E-2</v>
      </c>
      <c r="H173" s="16"/>
      <c r="I173" s="18"/>
      <c r="J173" s="16"/>
      <c r="K173" s="23"/>
      <c r="L173" s="23"/>
      <c r="M173" s="40"/>
      <c r="N173" s="18"/>
      <c r="O173" s="40"/>
      <c r="P173" s="41"/>
      <c r="Q173" s="16">
        <v>9.1395</v>
      </c>
      <c r="R173" s="13">
        <v>10.1935</v>
      </c>
      <c r="S173" s="13">
        <v>1.0154999999999998</v>
      </c>
      <c r="T173" s="13">
        <v>0.40900000000000003</v>
      </c>
      <c r="U173" s="13">
        <v>8.5499999999999993E-2</v>
      </c>
    </row>
    <row r="174" spans="1:21" x14ac:dyDescent="0.2">
      <c r="A174" s="6"/>
      <c r="B174" s="2"/>
      <c r="C174" s="4"/>
      <c r="D174" s="3">
        <v>306531</v>
      </c>
      <c r="E174">
        <v>140</v>
      </c>
      <c r="F174" s="16">
        <v>1.5336997388059694E-2</v>
      </c>
      <c r="G174" s="13">
        <v>4.4360439111940306E-2</v>
      </c>
      <c r="H174" s="16"/>
      <c r="I174" s="18"/>
      <c r="J174" s="16"/>
      <c r="K174" s="23"/>
      <c r="L174" s="23"/>
      <c r="M174" s="40">
        <v>72.071230792764908</v>
      </c>
      <c r="N174" s="23">
        <v>5.0220000000000002</v>
      </c>
      <c r="O174" s="40">
        <v>224.5</v>
      </c>
      <c r="P174" s="3">
        <v>33.460999999999999</v>
      </c>
      <c r="Q174" s="16">
        <v>12.310500000000001</v>
      </c>
      <c r="R174" s="13">
        <v>13.935500000000001</v>
      </c>
      <c r="S174" s="13">
        <v>1.1795</v>
      </c>
      <c r="T174" s="13">
        <v>0.35450000000000004</v>
      </c>
      <c r="U174" s="13">
        <v>8.2500000000000004E-2</v>
      </c>
    </row>
    <row r="175" spans="1:21" x14ac:dyDescent="0.2">
      <c r="A175" s="6">
        <v>39353</v>
      </c>
      <c r="B175" s="2" t="s">
        <v>153</v>
      </c>
      <c r="C175" s="4" t="s">
        <v>62</v>
      </c>
      <c r="D175" s="53">
        <v>322010</v>
      </c>
      <c r="E175" s="52">
        <v>2</v>
      </c>
      <c r="F175" s="47">
        <v>0.67854761194029856</v>
      </c>
      <c r="G175" s="48">
        <v>0.44410248805970132</v>
      </c>
      <c r="H175" s="16">
        <v>36.484034473880591</v>
      </c>
      <c r="I175" s="13">
        <v>29.364161641119388</v>
      </c>
      <c r="J175" s="18">
        <v>31.71078722014925</v>
      </c>
      <c r="K175" s="18">
        <v>22.798569467350735</v>
      </c>
      <c r="L175" s="23">
        <v>271</v>
      </c>
      <c r="M175" s="41">
        <v>100.40739418068128</v>
      </c>
      <c r="N175" s="41">
        <v>5.8120000000000003</v>
      </c>
      <c r="O175" s="41">
        <v>259.5</v>
      </c>
      <c r="P175" s="13">
        <v>30.138999999999999</v>
      </c>
      <c r="Q175" s="21">
        <v>7.9500000000000001E-2</v>
      </c>
      <c r="R175" s="3">
        <v>0.95300000000000007</v>
      </c>
      <c r="S175" s="3">
        <v>0.23349999999999999</v>
      </c>
      <c r="T175" s="3"/>
      <c r="U175" s="3"/>
    </row>
    <row r="176" spans="1:21" x14ac:dyDescent="0.2">
      <c r="A176" s="6"/>
      <c r="B176" s="2"/>
      <c r="C176" s="4"/>
      <c r="D176" s="53">
        <v>322009</v>
      </c>
      <c r="E176" s="52">
        <v>10</v>
      </c>
      <c r="F176" s="47">
        <v>0.67162365671641799</v>
      </c>
      <c r="G176" s="48">
        <v>0.46958264328358185</v>
      </c>
      <c r="H176" s="16"/>
      <c r="I176" s="13"/>
      <c r="J176" s="18"/>
      <c r="K176" s="23"/>
      <c r="L176" s="23"/>
      <c r="M176" s="41"/>
      <c r="N176" s="41"/>
      <c r="O176" s="41"/>
      <c r="P176" s="25"/>
      <c r="Q176" s="21">
        <v>8.9499999999999996E-2</v>
      </c>
      <c r="R176" s="3">
        <v>1.0859999999999999</v>
      </c>
      <c r="S176" s="3">
        <v>0.23</v>
      </c>
      <c r="T176" s="3"/>
      <c r="U176" s="3"/>
    </row>
    <row r="177" spans="1:21" x14ac:dyDescent="0.2">
      <c r="A177" s="6"/>
      <c r="B177" s="2"/>
      <c r="C177" s="4"/>
      <c r="D177" s="53">
        <v>322008</v>
      </c>
      <c r="E177" s="52">
        <v>19</v>
      </c>
      <c r="F177" s="47">
        <v>0.87934231343283586</v>
      </c>
      <c r="G177" s="48">
        <v>0.74432518656716384</v>
      </c>
      <c r="H177" s="16"/>
      <c r="I177" s="16"/>
      <c r="J177" s="18"/>
      <c r="K177" s="23"/>
      <c r="L177" s="23"/>
      <c r="M177" s="41"/>
      <c r="N177" s="41"/>
      <c r="O177" s="41"/>
      <c r="P177" s="25"/>
      <c r="Q177" s="21">
        <v>0.9365</v>
      </c>
      <c r="R177" s="3">
        <v>2.1909999999999998</v>
      </c>
      <c r="S177" s="3">
        <v>0.47549999999999998</v>
      </c>
      <c r="T177" s="3"/>
      <c r="U177" s="3"/>
    </row>
    <row r="178" spans="1:21" x14ac:dyDescent="0.2">
      <c r="A178" s="6"/>
      <c r="B178" s="2"/>
      <c r="C178" s="4"/>
      <c r="D178" s="53">
        <v>322007</v>
      </c>
      <c r="E178" s="52">
        <v>29</v>
      </c>
      <c r="F178" s="47">
        <v>0.78933089552238811</v>
      </c>
      <c r="G178" s="48">
        <v>0.50960310447761159</v>
      </c>
      <c r="H178" s="52"/>
      <c r="I178" s="16"/>
      <c r="J178" s="18"/>
      <c r="K178" s="23"/>
      <c r="L178" s="23"/>
      <c r="M178" s="41"/>
      <c r="N178" s="41"/>
      <c r="O178" s="41"/>
      <c r="P178" s="25"/>
      <c r="Q178" s="21">
        <v>0.54549999999999998</v>
      </c>
      <c r="R178" s="3">
        <v>2.0510000000000002</v>
      </c>
      <c r="S178" s="3">
        <v>0.53800000000000003</v>
      </c>
      <c r="T178" s="3"/>
      <c r="U178" s="3"/>
    </row>
    <row r="179" spans="1:21" x14ac:dyDescent="0.2">
      <c r="A179" s="6"/>
      <c r="B179" s="2"/>
      <c r="C179" s="4"/>
      <c r="D179" s="53">
        <v>322006</v>
      </c>
      <c r="E179" s="52">
        <v>39</v>
      </c>
      <c r="F179" s="47">
        <v>0.40158940298507462</v>
      </c>
      <c r="G179" s="48">
        <v>0.27571189701492527</v>
      </c>
      <c r="H179" s="52"/>
      <c r="I179" s="16"/>
      <c r="J179" s="18"/>
      <c r="K179" s="23"/>
      <c r="L179" s="23"/>
      <c r="M179" s="41">
        <v>86.898905380431472</v>
      </c>
      <c r="N179" s="41">
        <v>6.6535000000000002</v>
      </c>
      <c r="O179" s="41">
        <v>297.5</v>
      </c>
      <c r="P179" s="13">
        <v>32.460999999999999</v>
      </c>
      <c r="Q179" s="21">
        <v>5.7614999999999998</v>
      </c>
      <c r="R179" s="3">
        <v>4.9325000000000001</v>
      </c>
      <c r="S179" s="3">
        <v>0.85299999999999998</v>
      </c>
      <c r="T179" s="3"/>
      <c r="U179" s="3"/>
    </row>
    <row r="180" spans="1:21" x14ac:dyDescent="0.2">
      <c r="A180" s="6"/>
      <c r="B180" s="2"/>
      <c r="C180" s="4"/>
      <c r="D180" s="53">
        <v>322005</v>
      </c>
      <c r="E180" s="52">
        <v>50</v>
      </c>
      <c r="F180" s="47">
        <v>0.17637531716417915</v>
      </c>
      <c r="G180" s="48">
        <v>0.1299058203358209</v>
      </c>
      <c r="H180" s="52"/>
      <c r="I180" s="16"/>
      <c r="J180" s="18"/>
      <c r="K180" s="23"/>
      <c r="L180" s="23"/>
      <c r="M180" s="41"/>
      <c r="N180" s="41"/>
      <c r="O180" s="41"/>
      <c r="P180" s="3"/>
      <c r="Q180" s="21">
        <v>7.9355000000000002</v>
      </c>
      <c r="R180" s="3">
        <v>7.1620000000000008</v>
      </c>
      <c r="S180" s="3">
        <v>0.96899999999999997</v>
      </c>
      <c r="T180" s="3"/>
      <c r="U180" s="3"/>
    </row>
    <row r="181" spans="1:21" x14ac:dyDescent="0.2">
      <c r="A181" s="6"/>
      <c r="B181" s="2"/>
      <c r="C181" s="4"/>
      <c r="D181" s="53">
        <v>322004</v>
      </c>
      <c r="E181" s="52">
        <v>59</v>
      </c>
      <c r="F181" s="47">
        <v>8.9987406716417917E-2</v>
      </c>
      <c r="G181" s="48">
        <v>8.3652293283582049E-2</v>
      </c>
      <c r="H181" s="52"/>
      <c r="I181" s="16"/>
      <c r="J181" s="18"/>
      <c r="K181" s="23"/>
      <c r="L181" s="23"/>
      <c r="M181" s="41"/>
      <c r="N181" s="41"/>
      <c r="O181" s="41"/>
      <c r="P181" s="25"/>
      <c r="Q181" s="21">
        <v>8.7934999999999999</v>
      </c>
      <c r="R181" s="3">
        <v>8.3955000000000002</v>
      </c>
      <c r="S181" s="3">
        <v>0.95550000000000002</v>
      </c>
      <c r="T181" s="3"/>
      <c r="U181" s="3"/>
    </row>
    <row r="182" spans="1:21" x14ac:dyDescent="0.2">
      <c r="A182" s="6"/>
      <c r="B182" s="2"/>
      <c r="C182" s="4"/>
      <c r="D182" s="53">
        <v>322003</v>
      </c>
      <c r="E182" s="52">
        <v>80</v>
      </c>
      <c r="F182" s="47">
        <v>4.7471658582089557E-2</v>
      </c>
      <c r="G182" s="48">
        <v>8.5624265417910406E-2</v>
      </c>
      <c r="H182" s="51"/>
      <c r="I182" s="16"/>
      <c r="J182" s="18"/>
      <c r="K182" s="23"/>
      <c r="L182" s="23"/>
      <c r="M182" s="41"/>
      <c r="N182" s="41"/>
      <c r="O182" s="41"/>
      <c r="P182" s="25"/>
      <c r="Q182" s="21">
        <v>10.334</v>
      </c>
      <c r="R182" s="3">
        <v>10.29</v>
      </c>
      <c r="S182" s="3">
        <v>1.0935000000000001</v>
      </c>
      <c r="T182" s="3"/>
      <c r="U182" s="3"/>
    </row>
    <row r="183" spans="1:21" x14ac:dyDescent="0.2">
      <c r="A183" s="6"/>
      <c r="B183" s="2"/>
      <c r="C183" s="4"/>
      <c r="D183" s="53">
        <v>322002</v>
      </c>
      <c r="E183" s="52">
        <v>103</v>
      </c>
      <c r="F183" s="47">
        <v>3.94379932835821E-2</v>
      </c>
      <c r="G183" s="48">
        <v>7.0170414716417884E-2</v>
      </c>
      <c r="H183" s="51"/>
      <c r="I183" s="16"/>
      <c r="J183" s="18"/>
      <c r="K183" s="23"/>
      <c r="L183" s="23"/>
      <c r="M183" s="41"/>
      <c r="N183" s="41"/>
      <c r="O183" s="41"/>
      <c r="P183" s="41"/>
      <c r="Q183" s="21">
        <v>11.3445</v>
      </c>
      <c r="R183" s="3">
        <v>11.519500000000001</v>
      </c>
      <c r="S183" s="3">
        <v>1.1484999999999999</v>
      </c>
      <c r="T183" s="3"/>
      <c r="U183" s="3"/>
    </row>
    <row r="184" spans="1:21" x14ac:dyDescent="0.2">
      <c r="A184" s="6"/>
      <c r="B184" s="2"/>
      <c r="C184" s="4"/>
      <c r="D184" s="53">
        <v>322001</v>
      </c>
      <c r="E184" s="52">
        <v>158</v>
      </c>
      <c r="F184" s="47">
        <v>2.0449329850746271E-2</v>
      </c>
      <c r="G184" s="48">
        <v>4.2184046149253723E-2</v>
      </c>
      <c r="H184" s="51"/>
      <c r="I184" s="16"/>
      <c r="J184" s="18"/>
      <c r="K184" s="23"/>
      <c r="L184" s="23"/>
      <c r="M184" s="41">
        <v>63.650654520785423</v>
      </c>
      <c r="N184" s="41">
        <v>4.4154999999999998</v>
      </c>
      <c r="O184" s="41">
        <v>197</v>
      </c>
      <c r="P184" s="13">
        <v>33.902000000000001</v>
      </c>
      <c r="Q184" s="21">
        <v>14.1775</v>
      </c>
      <c r="R184" s="3">
        <v>15.51</v>
      </c>
      <c r="S184" s="3">
        <v>1.304</v>
      </c>
      <c r="T184" s="3"/>
      <c r="U184" s="3"/>
    </row>
    <row r="185" spans="1:21" x14ac:dyDescent="0.2">
      <c r="A185" s="34">
        <v>39366</v>
      </c>
      <c r="B185" s="2" t="s">
        <v>157</v>
      </c>
      <c r="C185" s="4" t="s">
        <v>62</v>
      </c>
      <c r="D185" s="17">
        <v>322193</v>
      </c>
      <c r="E185" s="52">
        <v>4.5</v>
      </c>
      <c r="F185" s="47">
        <v>0.36004567164179102</v>
      </c>
      <c r="G185" s="48">
        <v>0.19664032835820897</v>
      </c>
      <c r="H185" s="16">
        <v>20.400850376865673</v>
      </c>
      <c r="I185" s="18">
        <v>19.659532518134323</v>
      </c>
      <c r="J185" s="18">
        <v>16.870472294776121</v>
      </c>
      <c r="K185" s="18">
        <v>13.171018080223876</v>
      </c>
      <c r="L185" s="23">
        <v>284</v>
      </c>
      <c r="M185" s="41">
        <v>96.836244602163418</v>
      </c>
      <c r="N185" s="41">
        <v>5.6494999999999997</v>
      </c>
      <c r="O185" s="41">
        <v>252</v>
      </c>
      <c r="P185" s="13">
        <v>30.533999999999999</v>
      </c>
      <c r="Q185" s="21">
        <v>9.4999999999999998E-3</v>
      </c>
      <c r="R185" s="3">
        <v>1.1720000000000002</v>
      </c>
      <c r="S185" s="3">
        <v>0.17099999999999999</v>
      </c>
      <c r="T185" s="60"/>
      <c r="U185" s="60"/>
    </row>
    <row r="186" spans="1:21" x14ac:dyDescent="0.2">
      <c r="A186" s="6"/>
      <c r="B186" s="2"/>
      <c r="C186" s="4"/>
      <c r="D186" s="17">
        <v>322192</v>
      </c>
      <c r="E186">
        <v>11</v>
      </c>
      <c r="F186" s="47">
        <v>0.36004567164179108</v>
      </c>
      <c r="G186" s="48">
        <v>0.21519652835820874</v>
      </c>
      <c r="H186" s="16"/>
      <c r="I186" s="18"/>
      <c r="J186" s="18"/>
      <c r="K186" s="23"/>
      <c r="L186" s="23"/>
      <c r="M186" s="41"/>
      <c r="N186" s="41"/>
      <c r="O186" s="41"/>
      <c r="P186" s="40"/>
      <c r="Q186" s="21">
        <v>7.0000000000000001E-3</v>
      </c>
      <c r="R186" s="3">
        <v>1.1835</v>
      </c>
      <c r="S186" s="3">
        <v>0.17349999999999999</v>
      </c>
      <c r="T186" s="60"/>
      <c r="U186" s="60"/>
    </row>
    <row r="187" spans="1:21" x14ac:dyDescent="0.2">
      <c r="A187" s="6"/>
      <c r="B187" s="2"/>
      <c r="C187" s="4"/>
      <c r="D187" s="17">
        <v>322191</v>
      </c>
      <c r="E187">
        <v>20</v>
      </c>
      <c r="F187" s="47">
        <v>0.63700388059701485</v>
      </c>
      <c r="G187" s="48">
        <v>0.45781191940298493</v>
      </c>
      <c r="H187" s="16"/>
      <c r="I187" s="16"/>
      <c r="J187" s="18"/>
      <c r="K187" s="23"/>
      <c r="L187" s="23"/>
      <c r="M187" s="41"/>
      <c r="N187" s="41"/>
      <c r="O187" s="41"/>
      <c r="P187" s="40"/>
      <c r="Q187" s="21">
        <v>0.36649999999999999</v>
      </c>
      <c r="R187" s="3">
        <v>1.6945000000000001</v>
      </c>
      <c r="S187" s="3">
        <v>0.32250000000000001</v>
      </c>
      <c r="T187" s="60"/>
      <c r="U187" s="60"/>
    </row>
    <row r="188" spans="1:21" x14ac:dyDescent="0.2">
      <c r="A188" s="6"/>
      <c r="B188" s="2"/>
      <c r="C188" s="4"/>
      <c r="D188" s="17">
        <v>322190</v>
      </c>
      <c r="E188">
        <v>30</v>
      </c>
      <c r="F188" s="47">
        <v>0.3461977611940299</v>
      </c>
      <c r="G188" s="48">
        <v>0.34038163880596994</v>
      </c>
      <c r="H188" s="16"/>
      <c r="I188" s="16"/>
      <c r="J188" s="18"/>
      <c r="K188" s="23"/>
      <c r="L188" s="23"/>
      <c r="M188" s="41"/>
      <c r="N188" s="41"/>
      <c r="O188" s="41"/>
      <c r="P188" s="40"/>
      <c r="Q188" s="21">
        <v>2.8250000000000002</v>
      </c>
      <c r="R188" s="3">
        <v>4.2439999999999998</v>
      </c>
      <c r="S188" s="3">
        <v>0.72449999999999992</v>
      </c>
      <c r="T188" s="60"/>
      <c r="U188" s="60"/>
    </row>
    <row r="189" spans="1:21" x14ac:dyDescent="0.2">
      <c r="A189" s="6"/>
      <c r="B189" s="2"/>
      <c r="C189" s="4"/>
      <c r="D189" s="17">
        <v>322189</v>
      </c>
      <c r="E189">
        <v>40</v>
      </c>
      <c r="F189" s="47">
        <v>0.10798488805970148</v>
      </c>
      <c r="G189" s="48">
        <v>0.1476513369402985</v>
      </c>
      <c r="H189" s="52"/>
      <c r="I189" s="16"/>
      <c r="J189" s="18"/>
      <c r="K189" s="23"/>
      <c r="L189" s="23"/>
      <c r="M189" s="41"/>
      <c r="N189" s="41"/>
      <c r="O189" s="41"/>
      <c r="P189" s="40"/>
      <c r="Q189" s="21">
        <v>5.4685000000000006</v>
      </c>
      <c r="R189" s="3">
        <v>6.2795000000000005</v>
      </c>
      <c r="S189" s="3">
        <v>0.84599999999999997</v>
      </c>
      <c r="T189" s="60"/>
      <c r="U189" s="60"/>
    </row>
    <row r="190" spans="1:21" x14ac:dyDescent="0.2">
      <c r="A190" s="6"/>
      <c r="B190" s="2"/>
      <c r="C190" s="4"/>
      <c r="D190" s="17">
        <v>322188</v>
      </c>
      <c r="E190">
        <v>51</v>
      </c>
      <c r="F190" s="47">
        <v>0.11158438432835821</v>
      </c>
      <c r="G190" s="48">
        <v>0.1247585406716418</v>
      </c>
      <c r="H190" s="52"/>
      <c r="I190" s="16"/>
      <c r="J190" s="18"/>
      <c r="K190" s="23"/>
      <c r="L190" s="23"/>
      <c r="M190" s="41"/>
      <c r="N190" s="41"/>
      <c r="O190" s="41"/>
      <c r="P190" s="40"/>
      <c r="Q190" s="21">
        <v>5.4395000000000007</v>
      </c>
      <c r="R190" s="3">
        <v>6.2744999999999997</v>
      </c>
      <c r="S190" s="3">
        <v>0.85</v>
      </c>
      <c r="T190" s="60"/>
      <c r="U190" s="60"/>
    </row>
    <row r="191" spans="1:21" x14ac:dyDescent="0.2">
      <c r="A191" s="6"/>
      <c r="B191" s="2"/>
      <c r="C191" s="4"/>
      <c r="D191" s="17">
        <v>322187</v>
      </c>
      <c r="E191">
        <v>61</v>
      </c>
      <c r="F191" s="47">
        <v>6.8651321641791052E-2</v>
      </c>
      <c r="G191" s="48">
        <v>9.7718583358208919E-2</v>
      </c>
      <c r="H191" s="52"/>
      <c r="I191" s="16"/>
      <c r="J191" s="18"/>
      <c r="K191" s="23"/>
      <c r="L191" s="23"/>
      <c r="M191" s="41"/>
      <c r="N191" s="41"/>
      <c r="O191" s="41"/>
      <c r="P191" s="40"/>
      <c r="Q191" s="21">
        <v>7.1050000000000004</v>
      </c>
      <c r="R191" s="3">
        <v>7.6310000000000002</v>
      </c>
      <c r="S191" s="3">
        <v>0.91549999999999998</v>
      </c>
      <c r="T191" s="60"/>
      <c r="U191" s="60"/>
    </row>
    <row r="192" spans="1:21" x14ac:dyDescent="0.2">
      <c r="A192" s="6"/>
      <c r="B192" s="2"/>
      <c r="C192" s="4"/>
      <c r="D192" s="17">
        <v>322186</v>
      </c>
      <c r="E192">
        <v>80</v>
      </c>
      <c r="F192" s="47">
        <v>4.6741325373134336E-2</v>
      </c>
      <c r="G192" s="48">
        <v>8.244001262686565E-2</v>
      </c>
      <c r="H192" s="52"/>
      <c r="I192" s="16"/>
      <c r="J192" s="18"/>
      <c r="K192" s="23"/>
      <c r="L192" s="23"/>
      <c r="M192" s="41"/>
      <c r="N192" s="41"/>
      <c r="O192" s="41"/>
      <c r="P192" s="40"/>
      <c r="Q192" s="21">
        <v>8.516</v>
      </c>
      <c r="R192" s="3">
        <v>9.6144999999999996</v>
      </c>
      <c r="S192" s="3">
        <v>0.99649999999999994</v>
      </c>
      <c r="T192" s="60"/>
      <c r="U192" s="60"/>
    </row>
    <row r="193" spans="1:21" x14ac:dyDescent="0.2">
      <c r="A193" s="6"/>
      <c r="B193" s="2"/>
      <c r="C193" s="4"/>
      <c r="D193" s="17">
        <v>322185</v>
      </c>
      <c r="E193">
        <v>100</v>
      </c>
      <c r="F193" s="47">
        <v>3.3595327611940298E-2</v>
      </c>
      <c r="G193" s="48">
        <v>9.1671424388059697E-2</v>
      </c>
      <c r="H193" s="52"/>
      <c r="I193" s="16"/>
      <c r="J193" s="18"/>
      <c r="K193" s="23"/>
      <c r="L193" s="23"/>
      <c r="M193" s="41"/>
      <c r="N193" s="41"/>
      <c r="O193" s="41"/>
      <c r="P193" s="40"/>
      <c r="Q193" s="21">
        <v>8.7965</v>
      </c>
      <c r="R193" s="3">
        <v>10.311499999999999</v>
      </c>
      <c r="S193" s="3">
        <v>1.0105</v>
      </c>
      <c r="T193" s="60"/>
      <c r="U193" s="60"/>
    </row>
    <row r="194" spans="1:21" x14ac:dyDescent="0.2">
      <c r="A194" s="6"/>
      <c r="B194" s="2"/>
      <c r="C194" s="4"/>
      <c r="D194" s="17">
        <v>322184</v>
      </c>
      <c r="E194">
        <v>146</v>
      </c>
      <c r="F194" s="57"/>
      <c r="G194" s="48"/>
      <c r="H194" s="52"/>
      <c r="I194" s="47"/>
      <c r="J194" s="48"/>
      <c r="K194" s="23"/>
      <c r="L194" s="23"/>
      <c r="M194" s="41">
        <v>64.693974005961053</v>
      </c>
      <c r="N194" s="41">
        <v>4.5439999999999996</v>
      </c>
      <c r="O194" s="41">
        <v>203</v>
      </c>
      <c r="P194" s="13">
        <v>33.784999999999997</v>
      </c>
      <c r="Q194" s="21">
        <v>13.3475</v>
      </c>
      <c r="R194" s="3">
        <v>14.5465</v>
      </c>
      <c r="S194" s="3">
        <v>1.2090000000000001</v>
      </c>
      <c r="T194" s="60"/>
      <c r="U194" s="60"/>
    </row>
    <row r="195" spans="1:21" x14ac:dyDescent="0.2">
      <c r="A195" s="6">
        <v>39373</v>
      </c>
      <c r="B195" s="2" t="s">
        <v>156</v>
      </c>
      <c r="C195" s="4" t="s">
        <v>62</v>
      </c>
      <c r="D195" s="17">
        <v>322492</v>
      </c>
      <c r="E195">
        <v>5</v>
      </c>
      <c r="F195" s="47">
        <v>0.81010276119402991</v>
      </c>
      <c r="G195" s="48">
        <v>0.49810933880596964</v>
      </c>
      <c r="H195" s="16">
        <v>29.525054776119404</v>
      </c>
      <c r="I195" s="18">
        <v>26.224580008880583</v>
      </c>
      <c r="J195" s="18">
        <v>26.567205279850747</v>
      </c>
      <c r="K195" s="23">
        <v>18.055218800149241</v>
      </c>
      <c r="L195" s="23">
        <v>291</v>
      </c>
      <c r="M195" s="41">
        <v>95.357215051013185</v>
      </c>
      <c r="N195" s="41">
        <v>5.8879999999999999</v>
      </c>
      <c r="O195" s="41">
        <v>263</v>
      </c>
      <c r="P195" s="13">
        <v>30.338999999999999</v>
      </c>
      <c r="Q195" s="21">
        <v>0.2495</v>
      </c>
      <c r="R195" s="3">
        <v>1.9275</v>
      </c>
      <c r="S195" s="3">
        <v>0.32250000000000001</v>
      </c>
      <c r="T195" s="13"/>
      <c r="U195" s="13"/>
    </row>
    <row r="196" spans="1:21" x14ac:dyDescent="0.2">
      <c r="A196" s="34"/>
      <c r="B196" s="2"/>
      <c r="C196" s="4"/>
      <c r="D196" s="3">
        <v>322491</v>
      </c>
      <c r="E196">
        <v>11</v>
      </c>
      <c r="F196" s="47">
        <v>1.0801370149253731</v>
      </c>
      <c r="G196" s="48">
        <v>0.55280858507462649</v>
      </c>
      <c r="H196" s="16"/>
      <c r="I196" s="18"/>
      <c r="J196" s="18"/>
      <c r="K196" s="23"/>
      <c r="L196" s="23"/>
      <c r="M196" s="41"/>
      <c r="N196" s="41"/>
      <c r="O196" s="41"/>
      <c r="P196" s="42"/>
      <c r="Q196" s="21">
        <v>0.25600000000000001</v>
      </c>
      <c r="R196" s="3">
        <v>1.9744999999999999</v>
      </c>
      <c r="S196" s="3">
        <v>0.32800000000000001</v>
      </c>
      <c r="T196" s="13"/>
      <c r="U196" s="13"/>
    </row>
    <row r="197" spans="1:21" x14ac:dyDescent="0.2">
      <c r="A197" s="6"/>
      <c r="B197" s="2"/>
      <c r="C197" s="4"/>
      <c r="D197" s="17">
        <v>322490</v>
      </c>
      <c r="E197">
        <v>20</v>
      </c>
      <c r="F197" s="47">
        <v>0.90011417910447777</v>
      </c>
      <c r="G197" s="48">
        <v>0.547269420895522</v>
      </c>
      <c r="H197" s="16"/>
      <c r="I197" s="16"/>
      <c r="J197" s="16"/>
      <c r="K197" s="21"/>
      <c r="L197" s="23"/>
      <c r="M197" s="41"/>
      <c r="N197" s="41"/>
      <c r="O197" s="41"/>
      <c r="P197" s="46"/>
      <c r="Q197" s="21">
        <v>0.23899999999999999</v>
      </c>
      <c r="R197" s="3">
        <v>1.9535</v>
      </c>
      <c r="S197" s="3">
        <v>0.31900000000000001</v>
      </c>
      <c r="T197" s="13"/>
      <c r="U197" s="13"/>
    </row>
    <row r="198" spans="1:21" x14ac:dyDescent="0.2">
      <c r="A198" s="6"/>
      <c r="B198" s="2"/>
      <c r="C198" s="4"/>
      <c r="D198" s="3">
        <v>322489</v>
      </c>
      <c r="E198">
        <v>31</v>
      </c>
      <c r="F198" s="47">
        <v>0.17997481343283583</v>
      </c>
      <c r="G198" s="48">
        <v>0.22036116156716412</v>
      </c>
      <c r="H198" s="52"/>
      <c r="I198" s="16"/>
      <c r="J198" s="16"/>
      <c r="K198" s="21"/>
      <c r="L198" s="23"/>
      <c r="M198" s="41"/>
      <c r="N198" s="41"/>
      <c r="O198" s="41"/>
      <c r="P198" s="42"/>
      <c r="Q198" s="21">
        <v>2.5979999999999999</v>
      </c>
      <c r="R198" s="3">
        <v>4.0285000000000002</v>
      </c>
      <c r="S198" s="3">
        <v>0.64050000000000007</v>
      </c>
      <c r="T198" s="13"/>
      <c r="U198" s="13"/>
    </row>
    <row r="199" spans="1:21" x14ac:dyDescent="0.2">
      <c r="A199" s="6"/>
      <c r="B199" s="2"/>
      <c r="C199" s="4"/>
      <c r="D199" s="17">
        <v>322488</v>
      </c>
      <c r="E199">
        <v>40</v>
      </c>
      <c r="F199" s="47">
        <v>0.11878337686567164</v>
      </c>
      <c r="G199" s="48">
        <v>0.18026277313432837</v>
      </c>
      <c r="H199" s="52"/>
      <c r="I199" s="16"/>
      <c r="J199" s="16"/>
      <c r="K199" s="21"/>
      <c r="L199" s="23"/>
      <c r="M199" s="41">
        <v>85.894291169092995</v>
      </c>
      <c r="N199" s="41">
        <v>6.1895000000000007</v>
      </c>
      <c r="O199" s="41">
        <v>276.5</v>
      </c>
      <c r="P199" s="13">
        <v>32.15</v>
      </c>
      <c r="Q199" s="21">
        <v>4.8294999999999995</v>
      </c>
      <c r="R199" s="3">
        <v>5.1875</v>
      </c>
      <c r="S199" s="3">
        <v>0.79449999999999998</v>
      </c>
      <c r="T199" s="13"/>
      <c r="U199" s="13"/>
    </row>
    <row r="200" spans="1:21" x14ac:dyDescent="0.2">
      <c r="A200" s="6"/>
      <c r="B200" s="2"/>
      <c r="C200" s="4"/>
      <c r="D200" s="3">
        <v>322487</v>
      </c>
      <c r="E200">
        <v>51</v>
      </c>
      <c r="F200" s="47">
        <v>8.0336652985074614E-2</v>
      </c>
      <c r="G200" s="48">
        <v>0.1388801630149254</v>
      </c>
      <c r="H200" s="52"/>
      <c r="I200" s="16"/>
      <c r="J200" s="16"/>
      <c r="K200" s="21"/>
      <c r="L200" s="23"/>
      <c r="M200" s="41"/>
      <c r="N200" s="41"/>
      <c r="O200" s="41"/>
      <c r="P200" s="25"/>
      <c r="Q200" s="21">
        <v>6.1754999999999995</v>
      </c>
      <c r="R200" s="3">
        <v>6.2850000000000001</v>
      </c>
      <c r="S200" s="3">
        <v>0.86549999999999994</v>
      </c>
      <c r="T200" s="13"/>
      <c r="U200" s="13"/>
    </row>
    <row r="201" spans="1:21" x14ac:dyDescent="0.2">
      <c r="A201" s="6"/>
      <c r="B201" s="2"/>
      <c r="C201" s="4"/>
      <c r="D201" s="17">
        <v>322486</v>
      </c>
      <c r="E201">
        <v>61</v>
      </c>
      <c r="F201" s="47">
        <v>4.3819992537313425E-2</v>
      </c>
      <c r="G201" s="48">
        <v>9.1233224462686557E-2</v>
      </c>
      <c r="H201" s="52"/>
      <c r="I201" s="16"/>
      <c r="J201" s="16"/>
      <c r="K201" s="21"/>
      <c r="L201" s="23"/>
      <c r="M201" s="41"/>
      <c r="N201" s="41"/>
      <c r="O201" s="41"/>
      <c r="P201" s="46"/>
      <c r="Q201" s="21">
        <v>7.718</v>
      </c>
      <c r="R201" s="3">
        <v>8.2140000000000004</v>
      </c>
      <c r="S201" s="3">
        <v>0.94299999999999995</v>
      </c>
      <c r="T201" s="13"/>
      <c r="U201" s="13"/>
    </row>
    <row r="202" spans="1:21" x14ac:dyDescent="0.2">
      <c r="A202" s="6"/>
      <c r="B202" s="2"/>
      <c r="C202" s="4"/>
      <c r="D202" s="3">
        <v>322485</v>
      </c>
      <c r="E202">
        <v>80</v>
      </c>
      <c r="F202" s="47">
        <v>4.6741325373134329E-2</v>
      </c>
      <c r="G202" s="48">
        <v>0.12745775162686565</v>
      </c>
      <c r="H202" s="52"/>
      <c r="I202" s="16"/>
      <c r="J202" s="16"/>
      <c r="K202" s="21"/>
      <c r="L202" s="23"/>
      <c r="M202" s="41"/>
      <c r="N202" s="41"/>
      <c r="O202" s="41"/>
      <c r="P202" s="46"/>
      <c r="Q202" s="21">
        <v>8.3919999999999995</v>
      </c>
      <c r="R202" s="3">
        <v>9.7249999999999996</v>
      </c>
      <c r="S202" s="3">
        <v>0.96950000000000003</v>
      </c>
      <c r="T202" s="13"/>
      <c r="U202" s="13"/>
    </row>
    <row r="203" spans="1:21" x14ac:dyDescent="0.2">
      <c r="A203" s="6"/>
      <c r="B203" s="2"/>
      <c r="C203" s="4"/>
      <c r="D203" s="17">
        <v>322484</v>
      </c>
      <c r="E203">
        <v>101</v>
      </c>
      <c r="F203" s="47">
        <v>2.3370662686567161E-2</v>
      </c>
      <c r="G203" s="48">
        <v>8.0365866313432816E-2</v>
      </c>
      <c r="H203" s="52"/>
      <c r="I203" s="16"/>
      <c r="J203" s="16"/>
      <c r="K203" s="21"/>
      <c r="L203" s="23"/>
      <c r="M203" s="41"/>
      <c r="N203" s="41"/>
      <c r="O203" s="41"/>
      <c r="P203" s="46"/>
      <c r="Q203" s="21">
        <v>10.6715</v>
      </c>
      <c r="R203" s="3">
        <v>11.423500000000001</v>
      </c>
      <c r="S203" s="3">
        <v>1.0780000000000001</v>
      </c>
      <c r="T203" s="13"/>
      <c r="U203" s="13"/>
    </row>
    <row r="204" spans="1:21" x14ac:dyDescent="0.2">
      <c r="A204" s="6"/>
      <c r="B204" s="2"/>
      <c r="C204" s="4"/>
      <c r="D204" s="3">
        <v>322483</v>
      </c>
      <c r="E204">
        <v>150</v>
      </c>
      <c r="F204" s="47">
        <v>1.3145997761194033E-2</v>
      </c>
      <c r="G204" s="48">
        <v>5.7316550238805955E-2</v>
      </c>
      <c r="H204" s="52"/>
      <c r="I204" s="16"/>
      <c r="J204" s="16"/>
      <c r="K204" s="21"/>
      <c r="L204" s="23"/>
      <c r="M204" s="41">
        <v>60.757518276432634</v>
      </c>
      <c r="N204" s="41">
        <v>4.173</v>
      </c>
      <c r="O204" s="41">
        <v>186.5</v>
      </c>
      <c r="P204" s="13">
        <v>34.055999999999997</v>
      </c>
      <c r="Q204" s="21">
        <v>14.155999999999999</v>
      </c>
      <c r="R204" s="3">
        <v>15.1205</v>
      </c>
      <c r="S204" s="3">
        <v>1.2235</v>
      </c>
      <c r="T204" s="13"/>
      <c r="U204" s="13"/>
    </row>
    <row r="205" spans="1:21" x14ac:dyDescent="0.2">
      <c r="A205" s="6">
        <v>39392</v>
      </c>
      <c r="B205" s="2" t="s">
        <v>165</v>
      </c>
      <c r="C205" s="4" t="s">
        <v>56</v>
      </c>
      <c r="D205" s="17">
        <v>306550</v>
      </c>
      <c r="E205">
        <v>1</v>
      </c>
      <c r="F205" s="16">
        <v>0.74086320895522406</v>
      </c>
      <c r="G205" s="13">
        <v>0.63229559104477584</v>
      </c>
      <c r="H205" s="16">
        <v>30.501594948694031</v>
      </c>
      <c r="I205" s="18">
        <v>37.745784738805966</v>
      </c>
      <c r="J205" s="18">
        <v>27.653493526119401</v>
      </c>
      <c r="K205" s="18">
        <v>25.979211411380586</v>
      </c>
      <c r="L205" s="23">
        <v>310</v>
      </c>
      <c r="M205" s="63">
        <v>96.19</v>
      </c>
      <c r="N205" s="31">
        <v>6.2365000000000004</v>
      </c>
      <c r="O205" s="84">
        <v>278.5</v>
      </c>
      <c r="P205" s="3">
        <v>30.956</v>
      </c>
      <c r="Q205" s="16">
        <v>1.0645</v>
      </c>
      <c r="R205" s="13">
        <v>2.976</v>
      </c>
      <c r="S205" s="13">
        <v>0.45550000000000002</v>
      </c>
      <c r="T205" s="13">
        <v>0.78049999999999997</v>
      </c>
      <c r="U205" s="13">
        <v>0.15</v>
      </c>
    </row>
    <row r="206" spans="1:21" x14ac:dyDescent="0.2">
      <c r="A206" s="6"/>
      <c r="B206" s="2"/>
      <c r="C206" s="4"/>
      <c r="D206" s="3">
        <v>306549</v>
      </c>
      <c r="E206">
        <v>5</v>
      </c>
      <c r="F206" s="16">
        <v>0.71316738805970148</v>
      </c>
      <c r="G206" s="13">
        <v>0.61360091194029809</v>
      </c>
      <c r="H206" s="16"/>
      <c r="I206" s="16"/>
      <c r="J206" s="16"/>
      <c r="K206" s="3"/>
      <c r="L206" s="23"/>
      <c r="M206" s="42"/>
      <c r="N206" s="18"/>
      <c r="O206" s="40"/>
      <c r="P206" s="42"/>
      <c r="Q206" s="16">
        <v>1.0379999999999998</v>
      </c>
      <c r="R206" s="13">
        <v>3.0069999999999997</v>
      </c>
      <c r="S206" s="13">
        <v>0.46450000000000002</v>
      </c>
      <c r="T206" s="13">
        <v>0.36249999999999999</v>
      </c>
      <c r="U206" s="13">
        <v>0.14399999999999999</v>
      </c>
    </row>
    <row r="207" spans="1:21" x14ac:dyDescent="0.2">
      <c r="A207" s="6"/>
      <c r="B207" s="2"/>
      <c r="C207" s="4"/>
      <c r="D207" s="17">
        <v>306548</v>
      </c>
      <c r="E207">
        <v>10</v>
      </c>
      <c r="F207" s="16">
        <v>0.72009134328358204</v>
      </c>
      <c r="G207" s="13">
        <v>0.65306745671641775</v>
      </c>
      <c r="H207" s="16"/>
      <c r="I207" s="16"/>
      <c r="J207" s="16"/>
      <c r="K207" s="3"/>
      <c r="L207" s="23"/>
      <c r="M207" s="63"/>
      <c r="N207" s="18"/>
      <c r="O207" s="40"/>
      <c r="P207" s="46"/>
      <c r="Q207" s="16">
        <v>0.94350000000000001</v>
      </c>
      <c r="R207" s="13">
        <v>2.7250000000000001</v>
      </c>
      <c r="S207" s="13">
        <v>0.40100000000000002</v>
      </c>
      <c r="T207" s="13">
        <v>0.34749999999999998</v>
      </c>
      <c r="U207" s="13">
        <v>0.13250000000000001</v>
      </c>
    </row>
    <row r="208" spans="1:21" x14ac:dyDescent="0.2">
      <c r="A208" s="6"/>
      <c r="B208" s="2"/>
      <c r="C208" s="4"/>
      <c r="D208" s="3">
        <v>306547</v>
      </c>
      <c r="E208">
        <v>20</v>
      </c>
      <c r="F208" s="16">
        <v>0.69239552238805968</v>
      </c>
      <c r="G208" s="13">
        <v>0.60653847761194002</v>
      </c>
      <c r="H208" s="16"/>
      <c r="I208" s="16"/>
      <c r="J208" s="16"/>
      <c r="K208" s="3"/>
      <c r="L208" s="23"/>
      <c r="M208" s="42"/>
      <c r="N208" s="18"/>
      <c r="O208" s="40"/>
      <c r="P208" s="42"/>
      <c r="Q208" s="16">
        <v>1.0960000000000001</v>
      </c>
      <c r="R208" s="13">
        <v>2.9895</v>
      </c>
      <c r="S208" s="13">
        <v>0.46</v>
      </c>
      <c r="T208" s="13">
        <v>0.999</v>
      </c>
      <c r="U208" s="13">
        <v>0.1925</v>
      </c>
    </row>
    <row r="209" spans="1:21" x14ac:dyDescent="0.2">
      <c r="A209" s="6"/>
      <c r="B209" s="2"/>
      <c r="C209" s="4"/>
      <c r="D209" s="17">
        <v>306546</v>
      </c>
      <c r="E209">
        <v>30</v>
      </c>
      <c r="F209" s="16">
        <v>0.59546014925373125</v>
      </c>
      <c r="G209" s="13">
        <v>0.56430235074626856</v>
      </c>
      <c r="H209" s="16"/>
      <c r="I209" s="16"/>
      <c r="J209" s="16"/>
      <c r="K209" s="3"/>
      <c r="L209" s="23"/>
      <c r="M209" s="63"/>
      <c r="N209" s="18"/>
      <c r="O209" s="40"/>
      <c r="P209" s="46"/>
      <c r="Q209" s="16">
        <v>1.1339999999999999</v>
      </c>
      <c r="R209" s="13">
        <v>2.9995000000000003</v>
      </c>
      <c r="S209" s="13">
        <v>0.47499999999999998</v>
      </c>
      <c r="T209" s="13">
        <v>0.628</v>
      </c>
      <c r="U209" s="13">
        <v>0.156</v>
      </c>
    </row>
    <row r="210" spans="1:21" x14ac:dyDescent="0.2">
      <c r="A210" s="6"/>
      <c r="B210" s="2"/>
      <c r="C210" s="4"/>
      <c r="D210" s="3">
        <v>306545</v>
      </c>
      <c r="E210">
        <v>40</v>
      </c>
      <c r="F210" s="16">
        <v>0.36004567164179102</v>
      </c>
      <c r="G210" s="13">
        <v>0.40075852835820885</v>
      </c>
      <c r="H210" s="16"/>
      <c r="I210" s="16"/>
      <c r="J210" s="16"/>
      <c r="K210" s="3"/>
      <c r="L210" s="23"/>
      <c r="M210" s="63">
        <v>92.66</v>
      </c>
      <c r="N210" s="23">
        <v>6.1055000000000001</v>
      </c>
      <c r="O210" s="40">
        <v>272.5</v>
      </c>
      <c r="P210" s="3">
        <v>31.422999999999998</v>
      </c>
      <c r="Q210" s="16">
        <v>2.8404999999999996</v>
      </c>
      <c r="R210" s="13">
        <v>4.1914999999999996</v>
      </c>
      <c r="S210" s="13">
        <v>0.59699999999999998</v>
      </c>
      <c r="T210" s="13">
        <v>0.44750000000000001</v>
      </c>
      <c r="U210" s="13">
        <v>0.1925</v>
      </c>
    </row>
    <row r="211" spans="1:21" x14ac:dyDescent="0.2">
      <c r="A211" s="6"/>
      <c r="B211" s="2"/>
      <c r="C211" s="4"/>
      <c r="D211" s="17">
        <v>306544</v>
      </c>
      <c r="E211">
        <v>50</v>
      </c>
      <c r="F211" s="16">
        <v>6.8390429104477624E-2</v>
      </c>
      <c r="G211" s="13">
        <v>0.14142420839552236</v>
      </c>
      <c r="H211" s="16"/>
      <c r="I211" s="16"/>
      <c r="J211" s="16"/>
      <c r="K211" s="3"/>
      <c r="L211" s="23"/>
      <c r="M211" s="63"/>
      <c r="N211" s="31"/>
      <c r="O211" s="84"/>
      <c r="P211" s="56"/>
      <c r="Q211" s="16">
        <v>6.4870000000000001</v>
      </c>
      <c r="R211" s="13">
        <v>7.0374999999999996</v>
      </c>
      <c r="S211" s="13">
        <v>0.92300000000000004</v>
      </c>
      <c r="T211" s="13">
        <v>9.0999999999999998E-2</v>
      </c>
      <c r="U211" s="13">
        <v>0.1045</v>
      </c>
    </row>
    <row r="212" spans="1:21" x14ac:dyDescent="0.2">
      <c r="A212" s="6"/>
      <c r="B212" s="2"/>
      <c r="C212" s="4"/>
      <c r="D212" s="3">
        <v>306543</v>
      </c>
      <c r="E212">
        <v>75</v>
      </c>
      <c r="F212" s="16">
        <v>4.6793451492537302E-2</v>
      </c>
      <c r="G212" s="13">
        <v>0.13166957350746267</v>
      </c>
      <c r="H212" s="16"/>
      <c r="I212" s="16"/>
      <c r="J212" s="16"/>
      <c r="K212" s="3"/>
      <c r="L212" s="23"/>
      <c r="M212" s="63"/>
      <c r="N212" s="31"/>
      <c r="O212" s="84"/>
      <c r="P212" s="56"/>
      <c r="Q212" s="16">
        <v>7.7995000000000001</v>
      </c>
      <c r="R212" s="13">
        <v>8.5824999999999996</v>
      </c>
      <c r="S212" s="13">
        <v>0.99250000000000005</v>
      </c>
      <c r="T212" s="13">
        <v>7.0000000000000007E-2</v>
      </c>
      <c r="U212" s="13">
        <v>6.6500000000000004E-2</v>
      </c>
    </row>
    <row r="213" spans="1:21" x14ac:dyDescent="0.2">
      <c r="A213" s="6"/>
      <c r="B213" s="2"/>
      <c r="C213" s="4"/>
      <c r="D213" s="17">
        <v>306542</v>
      </c>
      <c r="E213">
        <v>100</v>
      </c>
      <c r="F213" s="16">
        <v>1.9797229477611943E-2</v>
      </c>
      <c r="G213" s="13">
        <v>0.10802088302238806</v>
      </c>
      <c r="H213" s="16"/>
      <c r="I213" s="16"/>
      <c r="J213" s="16"/>
      <c r="K213" s="3"/>
      <c r="L213" s="23"/>
      <c r="M213" s="63"/>
      <c r="N213" s="31"/>
      <c r="O213" s="84"/>
      <c r="P213" s="56"/>
      <c r="Q213" s="16">
        <v>9.3565000000000005</v>
      </c>
      <c r="R213" s="13">
        <v>11.131499999999999</v>
      </c>
      <c r="S213" s="13">
        <v>1.1040000000000001</v>
      </c>
      <c r="T213" s="13">
        <v>0.15849999999999997</v>
      </c>
      <c r="U213" s="13">
        <v>6.5500000000000003E-2</v>
      </c>
    </row>
    <row r="214" spans="1:21" x14ac:dyDescent="0.2">
      <c r="A214" s="6"/>
      <c r="B214" s="2"/>
      <c r="C214" s="4"/>
      <c r="D214" s="3">
        <v>306541</v>
      </c>
      <c r="E214" s="29">
        <v>140</v>
      </c>
      <c r="F214" s="16">
        <v>8.9987406716417924E-3</v>
      </c>
      <c r="G214" s="13">
        <v>0.15981763432835816</v>
      </c>
      <c r="H214" s="16"/>
      <c r="I214" s="16"/>
      <c r="J214" s="16"/>
      <c r="K214" s="3"/>
      <c r="L214" s="23"/>
      <c r="M214" s="42">
        <v>64.790000000000006</v>
      </c>
      <c r="N214" s="18">
        <v>4.5730000000000004</v>
      </c>
      <c r="O214" s="40">
        <v>204.5</v>
      </c>
      <c r="P214" s="3">
        <v>33.722000000000001</v>
      </c>
      <c r="Q214" s="16">
        <v>12.902999999999999</v>
      </c>
      <c r="R214" s="13">
        <v>15.1365</v>
      </c>
      <c r="S214" s="13">
        <v>1.2849999999999999</v>
      </c>
      <c r="T214" s="13">
        <v>0.55049999999999999</v>
      </c>
      <c r="U214" s="13">
        <v>0.12</v>
      </c>
    </row>
    <row r="215" spans="1:21" x14ac:dyDescent="0.2">
      <c r="A215" s="6">
        <v>39427</v>
      </c>
      <c r="B215" s="2" t="s">
        <v>169</v>
      </c>
      <c r="C215" s="4" t="s">
        <v>56</v>
      </c>
      <c r="D215" s="3">
        <v>306560</v>
      </c>
      <c r="E215">
        <v>1</v>
      </c>
      <c r="F215" s="16">
        <v>0.23288761904761907</v>
      </c>
      <c r="G215" s="13">
        <v>0.1436916609523809</v>
      </c>
      <c r="H215" s="16">
        <v>21.561922809523814</v>
      </c>
      <c r="I215" s="18">
        <v>18.152049230476187</v>
      </c>
      <c r="J215" s="18">
        <v>14.435150920634921</v>
      </c>
      <c r="K215" s="18">
        <v>7.5409399193650772</v>
      </c>
      <c r="L215" s="23">
        <v>345</v>
      </c>
      <c r="M215" s="63">
        <v>93.499005096733455</v>
      </c>
      <c r="N215" s="31">
        <v>6.7984999999999998</v>
      </c>
      <c r="O215" s="84">
        <v>303.5</v>
      </c>
      <c r="P215" s="3">
        <v>31.076000000000001</v>
      </c>
      <c r="Q215" s="16">
        <v>3.0780000000000003</v>
      </c>
      <c r="R215" s="13">
        <v>4.2729999999999997</v>
      </c>
      <c r="S215" s="13">
        <v>0.62</v>
      </c>
      <c r="T215" s="13">
        <v>1.3955</v>
      </c>
      <c r="U215" s="13">
        <v>0.22549999999999998</v>
      </c>
    </row>
    <row r="216" spans="1:21" x14ac:dyDescent="0.2">
      <c r="A216" s="6"/>
      <c r="B216" s="2"/>
      <c r="C216" s="4"/>
      <c r="D216" s="3">
        <v>306559</v>
      </c>
      <c r="E216">
        <v>5</v>
      </c>
      <c r="F216" s="16">
        <v>0.27946514285714286</v>
      </c>
      <c r="G216" s="13">
        <v>0.1606924571428571</v>
      </c>
      <c r="H216" s="16"/>
      <c r="I216" s="16"/>
      <c r="J216" s="16"/>
      <c r="K216" s="3"/>
      <c r="L216" s="23"/>
      <c r="M216" s="63"/>
      <c r="N216" s="21"/>
      <c r="O216" s="25"/>
      <c r="P216" s="25"/>
      <c r="Q216" s="16">
        <v>3.0575000000000001</v>
      </c>
      <c r="R216" s="13">
        <v>4.3155000000000001</v>
      </c>
      <c r="S216" s="13">
        <v>0.61949999999999994</v>
      </c>
      <c r="T216" s="13">
        <v>1.298</v>
      </c>
      <c r="U216" s="13">
        <v>0.20450000000000002</v>
      </c>
    </row>
    <row r="217" spans="1:21" x14ac:dyDescent="0.2">
      <c r="A217" s="6"/>
      <c r="B217" s="2"/>
      <c r="C217" s="4"/>
      <c r="D217" s="3">
        <v>306558</v>
      </c>
      <c r="E217">
        <v>10</v>
      </c>
      <c r="F217" s="16">
        <v>0.28722806349206353</v>
      </c>
      <c r="G217" s="13">
        <v>0.15782017650793637</v>
      </c>
      <c r="H217" s="16"/>
      <c r="I217" s="16"/>
      <c r="J217" s="16"/>
      <c r="K217" s="3"/>
      <c r="L217" s="23"/>
      <c r="M217" s="63"/>
      <c r="N217" s="31"/>
      <c r="O217" s="31"/>
      <c r="P217" s="30"/>
      <c r="Q217" s="16">
        <v>3.1044999999999998</v>
      </c>
      <c r="R217" s="13">
        <v>4.2759999999999998</v>
      </c>
      <c r="S217" s="13">
        <v>0.61850000000000005</v>
      </c>
      <c r="T217" s="13">
        <v>1.1244999999999998</v>
      </c>
      <c r="U217" s="13">
        <v>0.2135</v>
      </c>
    </row>
    <row r="218" spans="1:21" x14ac:dyDescent="0.2">
      <c r="A218" s="6"/>
      <c r="B218" s="2"/>
      <c r="C218" s="4"/>
      <c r="D218" s="3">
        <v>306557</v>
      </c>
      <c r="E218">
        <v>20</v>
      </c>
      <c r="F218" s="16">
        <v>0.33380558730158738</v>
      </c>
      <c r="G218" s="13">
        <v>0.14058649269841264</v>
      </c>
      <c r="H218" s="16"/>
      <c r="I218" s="16"/>
      <c r="J218" s="16"/>
      <c r="K218" s="3"/>
      <c r="L218" s="23"/>
      <c r="M218" s="63"/>
      <c r="N218" s="21"/>
      <c r="O218" s="25"/>
      <c r="P218" s="30"/>
      <c r="Q218" s="16">
        <v>3.048</v>
      </c>
      <c r="R218" s="13">
        <v>4.2465000000000002</v>
      </c>
      <c r="S218" s="13">
        <v>0.625</v>
      </c>
      <c r="T218" s="13">
        <v>1.0594999999999999</v>
      </c>
      <c r="U218" s="13">
        <v>0.20649999999999999</v>
      </c>
    </row>
    <row r="219" spans="1:21" x14ac:dyDescent="0.2">
      <c r="A219" s="6"/>
      <c r="B219" s="2"/>
      <c r="C219" s="4"/>
      <c r="D219" s="3">
        <v>306556</v>
      </c>
      <c r="E219">
        <v>30</v>
      </c>
      <c r="F219" s="16">
        <v>0.27946514285714286</v>
      </c>
      <c r="G219" s="13">
        <v>0.1411298971428572</v>
      </c>
      <c r="H219" s="16"/>
      <c r="I219" s="16"/>
      <c r="J219" s="16"/>
      <c r="K219" s="3"/>
      <c r="L219" s="23"/>
      <c r="M219" s="63"/>
      <c r="N219" s="21"/>
      <c r="O219" s="25"/>
      <c r="P219" s="25"/>
      <c r="Q219" s="16">
        <v>3.0564999999999998</v>
      </c>
      <c r="R219" s="13">
        <v>4.2815000000000003</v>
      </c>
      <c r="S219" s="13">
        <v>0.62250000000000005</v>
      </c>
      <c r="T219" s="13">
        <v>1.1469999999999998</v>
      </c>
      <c r="U219" s="13">
        <v>0.2135</v>
      </c>
    </row>
    <row r="220" spans="1:21" x14ac:dyDescent="0.2">
      <c r="A220" s="6"/>
      <c r="B220" s="2"/>
      <c r="C220" s="4"/>
      <c r="D220" s="3">
        <v>306555</v>
      </c>
      <c r="E220">
        <v>40</v>
      </c>
      <c r="F220" s="16">
        <v>0.28722806349206348</v>
      </c>
      <c r="G220" s="13">
        <v>0.16271081650793653</v>
      </c>
      <c r="H220" s="16"/>
      <c r="I220" s="16"/>
      <c r="J220" s="16"/>
      <c r="K220" s="3"/>
      <c r="L220" s="23"/>
      <c r="M220" s="63">
        <v>93.690430343086263</v>
      </c>
      <c r="N220" s="23">
        <v>6.806</v>
      </c>
      <c r="O220" s="40">
        <v>304</v>
      </c>
      <c r="P220" s="3">
        <v>31.088000000000001</v>
      </c>
      <c r="Q220" s="16">
        <v>3.0694999999999997</v>
      </c>
      <c r="R220" s="13">
        <v>4.3089999999999993</v>
      </c>
      <c r="S220" s="13">
        <v>0.63100000000000001</v>
      </c>
      <c r="T220" s="13">
        <v>0.97799999999999998</v>
      </c>
      <c r="U220" s="13">
        <v>0.20499999999999999</v>
      </c>
    </row>
    <row r="221" spans="1:21" x14ac:dyDescent="0.2">
      <c r="A221" s="6"/>
      <c r="B221" s="2"/>
      <c r="C221" s="4"/>
      <c r="D221" s="3">
        <v>306554</v>
      </c>
      <c r="E221">
        <v>50</v>
      </c>
      <c r="F221" s="16">
        <v>0.26393930158730161</v>
      </c>
      <c r="G221" s="13">
        <v>0.15176509841269842</v>
      </c>
      <c r="H221" s="16"/>
      <c r="I221" s="16"/>
      <c r="J221" s="16"/>
      <c r="K221" s="3"/>
      <c r="L221" s="23"/>
      <c r="M221" s="63"/>
      <c r="N221" s="23"/>
      <c r="O221" s="40"/>
      <c r="P221" s="30"/>
      <c r="Q221" s="16">
        <v>3.0775000000000001</v>
      </c>
      <c r="R221" s="13">
        <v>4.359</v>
      </c>
      <c r="S221" s="13">
        <v>0.61099999999999999</v>
      </c>
      <c r="T221" s="13">
        <v>1.0285</v>
      </c>
      <c r="U221" s="13">
        <v>0.20450000000000002</v>
      </c>
    </row>
    <row r="222" spans="1:21" x14ac:dyDescent="0.2">
      <c r="A222" s="6"/>
      <c r="B222" s="2"/>
      <c r="C222" s="4"/>
      <c r="D222" s="3">
        <v>306553</v>
      </c>
      <c r="E222">
        <v>75</v>
      </c>
      <c r="F222" s="16">
        <v>5.199147936507937E-2</v>
      </c>
      <c r="G222" s="13">
        <v>0.13419274463492062</v>
      </c>
      <c r="H222" s="16"/>
      <c r="I222" s="16"/>
      <c r="J222" s="16"/>
      <c r="K222" s="3"/>
      <c r="L222" s="23"/>
      <c r="M222" s="63"/>
      <c r="N222" s="30"/>
      <c r="O222" s="30"/>
      <c r="P222" s="30"/>
      <c r="Q222" s="16">
        <v>7.07</v>
      </c>
      <c r="R222" s="13">
        <v>7.8145000000000007</v>
      </c>
      <c r="S222" s="13">
        <v>0.97750000000000004</v>
      </c>
      <c r="T222" s="13">
        <v>0.57050000000000001</v>
      </c>
      <c r="U222" s="13">
        <v>0.105</v>
      </c>
    </row>
    <row r="223" spans="1:21" x14ac:dyDescent="0.2">
      <c r="A223" s="6"/>
      <c r="B223" s="2"/>
      <c r="C223" s="4"/>
      <c r="D223" s="3">
        <v>306552</v>
      </c>
      <c r="E223">
        <v>100</v>
      </c>
      <c r="F223" s="16">
        <v>4.2414101587301585E-2</v>
      </c>
      <c r="G223" s="13">
        <v>0.10584370641269839</v>
      </c>
      <c r="H223" s="16"/>
      <c r="I223" s="16"/>
      <c r="J223" s="16"/>
      <c r="K223" s="3"/>
      <c r="L223" s="23"/>
      <c r="M223" s="63"/>
      <c r="N223" s="30"/>
      <c r="O223" s="30"/>
      <c r="P223" s="30"/>
      <c r="Q223" s="16">
        <v>8.6850000000000005</v>
      </c>
      <c r="R223" s="13">
        <v>10.1005</v>
      </c>
      <c r="S223" s="13">
        <v>1.0139999999999998</v>
      </c>
      <c r="T223" s="13">
        <v>0.3155</v>
      </c>
      <c r="U223" s="13">
        <v>0.08</v>
      </c>
    </row>
    <row r="224" spans="1:21" x14ac:dyDescent="0.2">
      <c r="A224" s="6"/>
      <c r="B224" s="2"/>
      <c r="C224" s="4"/>
      <c r="D224" s="3">
        <v>306551</v>
      </c>
      <c r="E224" s="29">
        <v>140</v>
      </c>
      <c r="F224" s="16">
        <v>5.7464266666666673E-2</v>
      </c>
      <c r="G224" s="13">
        <v>9.5965325333333323E-2</v>
      </c>
      <c r="H224" s="16"/>
      <c r="I224" s="16"/>
      <c r="J224" s="16"/>
      <c r="K224" s="3"/>
      <c r="L224" s="23"/>
      <c r="M224" s="63">
        <v>75.384476845591749</v>
      </c>
      <c r="N224" s="23">
        <v>5.6144999999999996</v>
      </c>
      <c r="O224" s="40">
        <v>251</v>
      </c>
      <c r="P224" s="3">
        <v>33.040999999999997</v>
      </c>
      <c r="Q224" s="16">
        <v>9.3635000000000002</v>
      </c>
      <c r="R224" s="13">
        <v>11.939500000000001</v>
      </c>
      <c r="S224" s="13">
        <v>1.0489999999999999</v>
      </c>
      <c r="T224" s="13">
        <v>0.44950000000000001</v>
      </c>
      <c r="U224" s="13">
        <v>8.8499999999999995E-2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A7" sqref="A7:IV7"/>
    </sheetView>
  </sheetViews>
  <sheetFormatPr defaultRowHeight="12.75" x14ac:dyDescent="0.2"/>
  <cols>
    <col min="12" max="12" width="12.7109375" customWidth="1"/>
    <col min="13" max="13" width="10.85546875" customWidth="1"/>
  </cols>
  <sheetData>
    <row r="1" spans="1:21" x14ac:dyDescent="0.2">
      <c r="A1" s="8" t="s">
        <v>77</v>
      </c>
      <c r="B1" s="2"/>
      <c r="C1" s="4"/>
      <c r="D1" s="3"/>
      <c r="F1" s="16"/>
      <c r="G1" s="18"/>
      <c r="H1" s="16"/>
      <c r="I1" s="13"/>
      <c r="J1" s="16"/>
      <c r="K1" s="13"/>
      <c r="L1" s="23"/>
      <c r="M1" s="63"/>
      <c r="N1" s="21"/>
      <c r="O1" s="25"/>
      <c r="P1" s="25"/>
      <c r="Q1" s="16"/>
      <c r="R1" s="16"/>
      <c r="S1" s="16"/>
      <c r="T1" s="16"/>
      <c r="U1" s="16"/>
    </row>
    <row r="2" spans="1:21" x14ac:dyDescent="0.2">
      <c r="A2" s="6" t="s">
        <v>35</v>
      </c>
      <c r="B2" s="2"/>
      <c r="C2" s="4"/>
      <c r="D2" s="3"/>
      <c r="F2" s="16"/>
      <c r="G2" s="18"/>
      <c r="H2" s="16"/>
      <c r="I2" s="13"/>
      <c r="J2" s="16"/>
      <c r="K2" s="13"/>
      <c r="L2" s="23"/>
      <c r="M2" s="46" t="s">
        <v>52</v>
      </c>
      <c r="N2" s="21" t="s">
        <v>38</v>
      </c>
      <c r="O2" s="25" t="s">
        <v>38</v>
      </c>
      <c r="P2" s="21" t="s">
        <v>51</v>
      </c>
      <c r="Q2" s="16"/>
      <c r="R2" s="16"/>
      <c r="S2" s="16"/>
      <c r="T2" s="16"/>
      <c r="U2" s="16"/>
    </row>
    <row r="3" spans="1:21" x14ac:dyDescent="0.2">
      <c r="A3" s="6" t="s">
        <v>5</v>
      </c>
      <c r="B3" s="2"/>
      <c r="C3" s="4"/>
      <c r="D3" s="3"/>
      <c r="F3" s="16"/>
      <c r="G3" s="18"/>
      <c r="H3" s="16"/>
      <c r="I3" s="13"/>
      <c r="J3" s="16"/>
      <c r="K3" s="13"/>
      <c r="L3" s="23"/>
      <c r="M3" s="46" t="s">
        <v>45</v>
      </c>
      <c r="N3" s="21" t="s">
        <v>39</v>
      </c>
      <c r="O3" s="25" t="s">
        <v>39</v>
      </c>
      <c r="P3" s="21" t="s">
        <v>46</v>
      </c>
      <c r="Q3" s="16"/>
      <c r="R3" s="16" t="s">
        <v>34</v>
      </c>
      <c r="S3" s="16"/>
      <c r="T3" s="16"/>
      <c r="U3" s="16"/>
    </row>
    <row r="4" spans="1:21" x14ac:dyDescent="0.2">
      <c r="A4" s="6" t="s">
        <v>6</v>
      </c>
      <c r="B4" s="2"/>
      <c r="C4" s="4"/>
      <c r="D4" s="21" t="s">
        <v>44</v>
      </c>
      <c r="F4" s="16"/>
      <c r="G4" s="18"/>
      <c r="H4" s="16" t="s">
        <v>18</v>
      </c>
      <c r="I4" s="16"/>
      <c r="J4" s="16" t="s">
        <v>19</v>
      </c>
      <c r="K4" s="13"/>
      <c r="L4" s="23"/>
      <c r="M4" s="46" t="s">
        <v>36</v>
      </c>
      <c r="N4" s="21" t="s">
        <v>36</v>
      </c>
      <c r="O4" s="25" t="s">
        <v>36</v>
      </c>
      <c r="P4" s="25"/>
      <c r="Q4" s="16" t="s">
        <v>25</v>
      </c>
      <c r="R4" s="16" t="s">
        <v>25</v>
      </c>
      <c r="S4" s="16" t="s">
        <v>25</v>
      </c>
      <c r="T4" s="16" t="s">
        <v>25</v>
      </c>
      <c r="U4" s="16" t="s">
        <v>25</v>
      </c>
    </row>
    <row r="5" spans="1:21" x14ac:dyDescent="0.2">
      <c r="A5" s="27" t="s">
        <v>7</v>
      </c>
      <c r="B5" s="35" t="s">
        <v>40</v>
      </c>
      <c r="C5" s="28" t="s">
        <v>41</v>
      </c>
      <c r="D5" s="21" t="s">
        <v>8</v>
      </c>
      <c r="E5" s="21" t="s">
        <v>0</v>
      </c>
      <c r="F5" s="16" t="s">
        <v>9</v>
      </c>
      <c r="G5" s="16" t="s">
        <v>10</v>
      </c>
      <c r="H5" s="16" t="s">
        <v>3</v>
      </c>
      <c r="I5" s="16" t="s">
        <v>10</v>
      </c>
      <c r="J5" s="16" t="s">
        <v>3</v>
      </c>
      <c r="K5" s="16" t="s">
        <v>10</v>
      </c>
      <c r="L5" s="21" t="s">
        <v>43</v>
      </c>
      <c r="M5" s="46" t="s">
        <v>57</v>
      </c>
      <c r="N5" s="21" t="s">
        <v>42</v>
      </c>
      <c r="O5" s="25" t="s">
        <v>37</v>
      </c>
      <c r="P5" s="25" t="s">
        <v>83</v>
      </c>
      <c r="Q5" s="16" t="s">
        <v>55</v>
      </c>
      <c r="R5" s="16" t="s">
        <v>50</v>
      </c>
      <c r="S5" s="16" t="s">
        <v>84</v>
      </c>
      <c r="T5" s="16" t="s">
        <v>85</v>
      </c>
      <c r="U5" s="16" t="s">
        <v>86</v>
      </c>
    </row>
    <row r="7" spans="1:21" x14ac:dyDescent="0.2">
      <c r="A7" s="87" t="s">
        <v>178</v>
      </c>
      <c r="B7" s="87" t="s">
        <v>179</v>
      </c>
      <c r="C7" s="87" t="s">
        <v>180</v>
      </c>
      <c r="D7" s="87" t="s">
        <v>181</v>
      </c>
      <c r="E7" s="87" t="s">
        <v>182</v>
      </c>
      <c r="F7" s="87" t="s">
        <v>183</v>
      </c>
      <c r="G7" s="87" t="s">
        <v>184</v>
      </c>
      <c r="H7" s="18" t="s">
        <v>185</v>
      </c>
      <c r="I7" s="87" t="s">
        <v>186</v>
      </c>
      <c r="J7" s="18" t="s">
        <v>187</v>
      </c>
      <c r="K7" s="87" t="s">
        <v>188</v>
      </c>
      <c r="L7" s="18" t="s">
        <v>189</v>
      </c>
      <c r="M7" s="88" t="s">
        <v>190</v>
      </c>
      <c r="N7" s="89" t="s">
        <v>191</v>
      </c>
      <c r="O7" s="88" t="s">
        <v>192</v>
      </c>
      <c r="P7" s="48" t="s">
        <v>193</v>
      </c>
      <c r="Q7" s="89" t="s">
        <v>194</v>
      </c>
      <c r="R7" s="89" t="s">
        <v>195</v>
      </c>
      <c r="S7" s="48" t="s">
        <v>196</v>
      </c>
      <c r="T7" s="48" t="s">
        <v>197</v>
      </c>
      <c r="U7" s="48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STN2SUM</vt:lpstr>
      <vt:lpstr>ChlPlt</vt:lpstr>
      <vt:lpstr>STN2PLT</vt:lpstr>
      <vt:lpstr>DIARY</vt:lpstr>
      <vt:lpstr>1uM_Nut</vt:lpstr>
      <vt:lpstr>FLUORCALIB</vt:lpstr>
      <vt:lpstr>Work</vt:lpstr>
      <vt:lpstr>BIOLSUMS_FOR_RELOAD</vt:lpstr>
      <vt:lpstr>MAP</vt:lpstr>
      <vt:lpstr>README</vt:lpstr>
      <vt:lpstr>DIARY!Print_Area</vt:lpstr>
      <vt:lpstr>STN2PLT!Print_Area</vt:lpstr>
      <vt:lpstr>STN2SUM!Print_Area</vt:lpstr>
      <vt:lpstr>Work!Print_Area</vt:lpstr>
    </vt:vector>
  </TitlesOfParts>
  <Company>Dept. Of Fisheries and Oceans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 User</dc:creator>
  <cp:lastModifiedBy>Landry, Claudette</cp:lastModifiedBy>
  <cp:lastPrinted>2008-02-26T15:41:19Z</cp:lastPrinted>
  <dcterms:created xsi:type="dcterms:W3CDTF">2000-03-27T17:24:05Z</dcterms:created>
  <dcterms:modified xsi:type="dcterms:W3CDTF">2019-07-23T16:18:48Z</dcterms:modified>
</cp:coreProperties>
</file>