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RYCL\Documents\summer projects\Biochem Fixed Stations\convertingtoBCDBCS\Gordanas scripts\original Biolsums\"/>
    </mc:Choice>
  </mc:AlternateContent>
  <bookViews>
    <workbookView xWindow="-15" yWindow="6165" windowWidth="25230" windowHeight="6225" activeTab="7"/>
  </bookViews>
  <sheets>
    <sheet name="STN2SUM" sheetId="1" r:id="rId1"/>
    <sheet name="ChlPlt" sheetId="5" r:id="rId2"/>
    <sheet name="STN2PLT" sheetId="2" r:id="rId3"/>
    <sheet name="DIARY" sheetId="3" r:id="rId4"/>
    <sheet name="1uM_Nut" sheetId="7" r:id="rId5"/>
    <sheet name="FLUORCALIB" sheetId="6" r:id="rId6"/>
    <sheet name="Work" sheetId="8" r:id="rId7"/>
    <sheet name="BIOLSUMS_FOR_RELOAD" sheetId="9" r:id="rId8"/>
    <sheet name="MAP" sheetId="10" r:id="rId9"/>
    <sheet name="README" sheetId="11" r:id="rId10"/>
  </sheets>
  <definedNames>
    <definedName name="_xlnm.Print_Area" localSheetId="3">DIARY!$A$1:$G$22</definedName>
    <definedName name="_xlnm.Print_Area" localSheetId="2">STN2PLT!$A$6:$S$236</definedName>
    <definedName name="_xlnm.Print_Area" localSheetId="0">STN2SUM!$A$2:$G$21</definedName>
  </definedNames>
  <calcPr calcId="162913"/>
</workbook>
</file>

<file path=xl/calcChain.xml><?xml version="1.0" encoding="utf-8"?>
<calcChain xmlns="http://schemas.openxmlformats.org/spreadsheetml/2006/main">
  <c r="AU156" i="2" l="1"/>
  <c r="AT156" i="2"/>
  <c r="AS156" i="2"/>
  <c r="AU166" i="2"/>
  <c r="AO166" i="2" s="1"/>
  <c r="AT166" i="2"/>
  <c r="AS166" i="2"/>
  <c r="AU176" i="2"/>
  <c r="AO176" i="2"/>
  <c r="AT176" i="2"/>
  <c r="AS176" i="2"/>
  <c r="AU186" i="2"/>
  <c r="AO186" i="2"/>
  <c r="AT186" i="2"/>
  <c r="AS186" i="2"/>
  <c r="I137" i="7"/>
  <c r="I156" i="7"/>
  <c r="H137" i="7"/>
  <c r="H146" i="7"/>
  <c r="H156" i="7"/>
  <c r="H166" i="7"/>
  <c r="B19" i="1"/>
  <c r="I65" i="7"/>
  <c r="I77" i="7"/>
  <c r="I96" i="7"/>
  <c r="H178" i="7"/>
  <c r="H99" i="7"/>
  <c r="H87" i="7"/>
  <c r="H67" i="7"/>
  <c r="H56" i="7"/>
  <c r="AL62" i="2"/>
  <c r="AN62" i="2" s="1"/>
  <c r="AL60" i="2"/>
  <c r="AO60" i="2" s="1"/>
  <c r="AC60" i="2"/>
  <c r="AF60" i="2" s="1"/>
  <c r="V62" i="2"/>
  <c r="V60" i="2"/>
  <c r="AJ19" i="1"/>
  <c r="AK21" i="1"/>
  <c r="AJ21" i="1"/>
  <c r="AK19" i="1"/>
  <c r="AI21" i="1"/>
  <c r="AH21" i="1"/>
  <c r="AI19" i="1"/>
  <c r="AH19" i="1"/>
  <c r="AG21" i="1"/>
  <c r="AF21" i="1"/>
  <c r="AG19" i="1"/>
  <c r="AF19" i="1"/>
  <c r="AD19" i="1"/>
  <c r="AE19" i="1"/>
  <c r="AD21" i="1"/>
  <c r="AE21" i="1"/>
  <c r="AC21" i="1"/>
  <c r="AB21" i="1"/>
  <c r="AC19" i="1"/>
  <c r="AB19" i="1"/>
  <c r="Z19" i="1"/>
  <c r="AA19" i="1"/>
  <c r="Z21" i="1"/>
  <c r="AA21" i="1"/>
  <c r="X19" i="1"/>
  <c r="Y19" i="1"/>
  <c r="X21" i="1"/>
  <c r="Y21" i="1"/>
  <c r="V19" i="1"/>
  <c r="W19" i="1"/>
  <c r="V21" i="1"/>
  <c r="W21" i="1"/>
  <c r="T19" i="1"/>
  <c r="V45" i="2"/>
  <c r="X45" i="2"/>
  <c r="V44" i="2"/>
  <c r="Y44" i="2" s="1"/>
  <c r="V43" i="2"/>
  <c r="W43" i="2" s="1"/>
  <c r="V42" i="2"/>
  <c r="V41" i="2"/>
  <c r="V40" i="2"/>
  <c r="X40" i="2"/>
  <c r="V39" i="2"/>
  <c r="V38" i="2"/>
  <c r="V37" i="2"/>
  <c r="V36" i="2"/>
  <c r="U21" i="1"/>
  <c r="T21" i="1"/>
  <c r="U19" i="1"/>
  <c r="P21" i="1"/>
  <c r="Q21" i="1"/>
  <c r="Q19" i="1"/>
  <c r="P19" i="1"/>
  <c r="N19" i="1"/>
  <c r="S21" i="1"/>
  <c r="S19" i="1"/>
  <c r="R21" i="1"/>
  <c r="R19" i="1"/>
  <c r="L19" i="1"/>
  <c r="N21" i="1"/>
  <c r="O19" i="1"/>
  <c r="M19" i="1"/>
  <c r="M21" i="1"/>
  <c r="L21" i="1"/>
  <c r="V75" i="2"/>
  <c r="X75" i="2"/>
  <c r="H21" i="1"/>
  <c r="H19" i="1"/>
  <c r="F19" i="1"/>
  <c r="K21" i="1"/>
  <c r="J21" i="1"/>
  <c r="K19" i="1"/>
  <c r="J19" i="1"/>
  <c r="V55" i="2"/>
  <c r="D19" i="1"/>
  <c r="AR21" i="1"/>
  <c r="AR19" i="1"/>
  <c r="AL86" i="2"/>
  <c r="AL87" i="2"/>
  <c r="AN87" i="2"/>
  <c r="AL88" i="2"/>
  <c r="AL89" i="2"/>
  <c r="AN89" i="2"/>
  <c r="AL90" i="2"/>
  <c r="AN90" i="2" s="1"/>
  <c r="AL91" i="2"/>
  <c r="AN91" i="2"/>
  <c r="AL92" i="2"/>
  <c r="AL93" i="2"/>
  <c r="AM93" i="2" s="1"/>
  <c r="AN93" i="2"/>
  <c r="AL94" i="2"/>
  <c r="AN94" i="2" s="1"/>
  <c r="AL95" i="2"/>
  <c r="AM95" i="2" s="1"/>
  <c r="AT96" i="2"/>
  <c r="AL96" i="2"/>
  <c r="AO87" i="2"/>
  <c r="AO89" i="2"/>
  <c r="AO91" i="2"/>
  <c r="AO93" i="2"/>
  <c r="AO94" i="2"/>
  <c r="AU96" i="2"/>
  <c r="AM87" i="2"/>
  <c r="AM89" i="2"/>
  <c r="AM91" i="2"/>
  <c r="AS96" i="2"/>
  <c r="W5" i="8"/>
  <c r="X5" i="8"/>
  <c r="Y5" i="8"/>
  <c r="W6" i="8"/>
  <c r="X6" i="8"/>
  <c r="Y6" i="8"/>
  <c r="W7" i="8"/>
  <c r="X7" i="8"/>
  <c r="Y7" i="8"/>
  <c r="W8" i="8"/>
  <c r="X8" i="8"/>
  <c r="Y8" i="8"/>
  <c r="W9" i="8"/>
  <c r="X9" i="8"/>
  <c r="Y9" i="8"/>
  <c r="W10" i="8"/>
  <c r="X10" i="8"/>
  <c r="Y10" i="8"/>
  <c r="W11" i="8"/>
  <c r="X11" i="8"/>
  <c r="Y11" i="8"/>
  <c r="W12" i="8"/>
  <c r="X12" i="8"/>
  <c r="Y12" i="8"/>
  <c r="W13" i="8"/>
  <c r="X13" i="8"/>
  <c r="Y13" i="8"/>
  <c r="W14" i="8"/>
  <c r="X14" i="8"/>
  <c r="Y14" i="8"/>
  <c r="W15" i="8"/>
  <c r="X15" i="8"/>
  <c r="Y15" i="8"/>
  <c r="W16" i="8"/>
  <c r="X16" i="8"/>
  <c r="Y16" i="8"/>
  <c r="W17" i="8"/>
  <c r="X17" i="8"/>
  <c r="Y17" i="8"/>
  <c r="W18" i="8"/>
  <c r="X18" i="8"/>
  <c r="Y18" i="8"/>
  <c r="W19" i="8"/>
  <c r="X19" i="8"/>
  <c r="Y19" i="8"/>
  <c r="W20" i="8"/>
  <c r="X20" i="8"/>
  <c r="Y20" i="8"/>
  <c r="W21" i="8"/>
  <c r="X21" i="8"/>
  <c r="Y21" i="8"/>
  <c r="W22" i="8"/>
  <c r="X22" i="8"/>
  <c r="Y22" i="8"/>
  <c r="X4" i="8"/>
  <c r="Y4" i="8"/>
  <c r="W4" i="8"/>
  <c r="AL186" i="2"/>
  <c r="AN186" i="2" s="1"/>
  <c r="AL185" i="2"/>
  <c r="AO185" i="2"/>
  <c r="AL184" i="2"/>
  <c r="AO184" i="2" s="1"/>
  <c r="AL183" i="2"/>
  <c r="AM183" i="2" s="1"/>
  <c r="AN183" i="2"/>
  <c r="AL182" i="2"/>
  <c r="AM182" i="2" s="1"/>
  <c r="AL181" i="2"/>
  <c r="AN181" i="2"/>
  <c r="AL180" i="2"/>
  <c r="AL179" i="2"/>
  <c r="AO179" i="2" s="1"/>
  <c r="AN179" i="2"/>
  <c r="AM179" i="2"/>
  <c r="AL178" i="2"/>
  <c r="AO178" i="2" s="1"/>
  <c r="AL177" i="2"/>
  <c r="AO177" i="2" s="1"/>
  <c r="AL176" i="2"/>
  <c r="AN176" i="2" s="1"/>
  <c r="AM176" i="2"/>
  <c r="AL175" i="2"/>
  <c r="AM175" i="2" s="1"/>
  <c r="AL174" i="2"/>
  <c r="AL173" i="2"/>
  <c r="AM173" i="2" s="1"/>
  <c r="AL172" i="2"/>
  <c r="AL171" i="2"/>
  <c r="AM171" i="2" s="1"/>
  <c r="AL170" i="2"/>
  <c r="AL169" i="2"/>
  <c r="AM169" i="2" s="1"/>
  <c r="AL168" i="2"/>
  <c r="AL167" i="2"/>
  <c r="AO167" i="2" s="1"/>
  <c r="AN167" i="2"/>
  <c r="AM167" i="2"/>
  <c r="AL166" i="2"/>
  <c r="AL165" i="2"/>
  <c r="AM165" i="2"/>
  <c r="AL164" i="2"/>
  <c r="AL163" i="2"/>
  <c r="AO163" i="2" s="1"/>
  <c r="AN163" i="2"/>
  <c r="AM163" i="2"/>
  <c r="AL162" i="2"/>
  <c r="AM162" i="2" s="1"/>
  <c r="AL161" i="2"/>
  <c r="AM161" i="2" s="1"/>
  <c r="AN161" i="2"/>
  <c r="AL160" i="2"/>
  <c r="AM160" i="2" s="1"/>
  <c r="AL159" i="2"/>
  <c r="AL158" i="2"/>
  <c r="AL157" i="2"/>
  <c r="AO157" i="2" s="1"/>
  <c r="AL156" i="2"/>
  <c r="AN156" i="2"/>
  <c r="AM156" i="2"/>
  <c r="AL155" i="2"/>
  <c r="AO155" i="2" s="1"/>
  <c r="AL154" i="2"/>
  <c r="AL153" i="2"/>
  <c r="AO153" i="2" s="1"/>
  <c r="AM153" i="2"/>
  <c r="AL152" i="2"/>
  <c r="AM152" i="2" s="1"/>
  <c r="AL151" i="2"/>
  <c r="AL150" i="2"/>
  <c r="AL149" i="2"/>
  <c r="AO149" i="2"/>
  <c r="AL148" i="2"/>
  <c r="AL147" i="2"/>
  <c r="AO147" i="2"/>
  <c r="AN147" i="2"/>
  <c r="AM147" i="2"/>
  <c r="AU146" i="2"/>
  <c r="AT146" i="2"/>
  <c r="AS146" i="2"/>
  <c r="AL146" i="2"/>
  <c r="AL145" i="2"/>
  <c r="AO145" i="2"/>
  <c r="AN145" i="2"/>
  <c r="AM145" i="2"/>
  <c r="AL144" i="2"/>
  <c r="AM144" i="2"/>
  <c r="AL143" i="2"/>
  <c r="AL142" i="2"/>
  <c r="AO142" i="2" s="1"/>
  <c r="AL141" i="2"/>
  <c r="AM141" i="2" s="1"/>
  <c r="AL140" i="2"/>
  <c r="AL139" i="2"/>
  <c r="AN139" i="2" s="1"/>
  <c r="AO139" i="2"/>
  <c r="AM139" i="2"/>
  <c r="AL138" i="2"/>
  <c r="AM138" i="2" s="1"/>
  <c r="AL137" i="2"/>
  <c r="AU136" i="2"/>
  <c r="AT136" i="2"/>
  <c r="AS136" i="2"/>
  <c r="AM136" i="2"/>
  <c r="AL136" i="2"/>
  <c r="AO136" i="2" s="1"/>
  <c r="AL135" i="2"/>
  <c r="AN135" i="2"/>
  <c r="AL134" i="2"/>
  <c r="AN134" i="2" s="1"/>
  <c r="AL133" i="2"/>
  <c r="AL132" i="2"/>
  <c r="AL131" i="2"/>
  <c r="AO131" i="2"/>
  <c r="AN131" i="2"/>
  <c r="AM131" i="2"/>
  <c r="AL130" i="2"/>
  <c r="AO130" i="2"/>
  <c r="AL129" i="2"/>
  <c r="AO129" i="2" s="1"/>
  <c r="AL128" i="2"/>
  <c r="AO128" i="2"/>
  <c r="AN128" i="2"/>
  <c r="AM128" i="2"/>
  <c r="AL127" i="2"/>
  <c r="AN127" i="2"/>
  <c r="AO127" i="2"/>
  <c r="AM127" i="2"/>
  <c r="AU126" i="2"/>
  <c r="AO126" i="2"/>
  <c r="AT126" i="2"/>
  <c r="AN126" i="2" s="1"/>
  <c r="AS126" i="2"/>
  <c r="AL126" i="2"/>
  <c r="AM126" i="2"/>
  <c r="AL125" i="2"/>
  <c r="AL124" i="2"/>
  <c r="AO124" i="2"/>
  <c r="AN124" i="2"/>
  <c r="AM124" i="2"/>
  <c r="AL123" i="2"/>
  <c r="AO123" i="2"/>
  <c r="AN123" i="2"/>
  <c r="AM123" i="2"/>
  <c r="AL122" i="2"/>
  <c r="AO122" i="2"/>
  <c r="AL121" i="2"/>
  <c r="AL120" i="2"/>
  <c r="AN120" i="2" s="1"/>
  <c r="AO120" i="2"/>
  <c r="AM120" i="2"/>
  <c r="AL119" i="2"/>
  <c r="AO119" i="2"/>
  <c r="AL118" i="2"/>
  <c r="AO118" i="2"/>
  <c r="AN118" i="2"/>
  <c r="AM118" i="2"/>
  <c r="AL117" i="2"/>
  <c r="AO117" i="2"/>
  <c r="AN117" i="2"/>
  <c r="AM117" i="2"/>
  <c r="AU116" i="2"/>
  <c r="AT116" i="2"/>
  <c r="AS116" i="2"/>
  <c r="AL116" i="2"/>
  <c r="AL115" i="2"/>
  <c r="AO115" i="2" s="1"/>
  <c r="AM115" i="2"/>
  <c r="AL114" i="2"/>
  <c r="AN114" i="2" s="1"/>
  <c r="AL113" i="2"/>
  <c r="AL112" i="2"/>
  <c r="AO112" i="2"/>
  <c r="AN112" i="2"/>
  <c r="AM112" i="2"/>
  <c r="AL111" i="2"/>
  <c r="AL110" i="2"/>
  <c r="AL109" i="2"/>
  <c r="AN109" i="2" s="1"/>
  <c r="AO109" i="2"/>
  <c r="AM109" i="2"/>
  <c r="AL108" i="2"/>
  <c r="AO108" i="2" s="1"/>
  <c r="AL107" i="2"/>
  <c r="AN107" i="2"/>
  <c r="AO107" i="2"/>
  <c r="AU106" i="2"/>
  <c r="AT106" i="2"/>
  <c r="AN106" i="2" s="1"/>
  <c r="AS106" i="2"/>
  <c r="AL106" i="2"/>
  <c r="AO106" i="2" s="1"/>
  <c r="AM106" i="2"/>
  <c r="AL105" i="2"/>
  <c r="AL104" i="2"/>
  <c r="AO104" i="2" s="1"/>
  <c r="AM104" i="2"/>
  <c r="AL103" i="2"/>
  <c r="AO103" i="2" s="1"/>
  <c r="AL102" i="2"/>
  <c r="AL101" i="2"/>
  <c r="AO101" i="2"/>
  <c r="AN101" i="2"/>
  <c r="AM101" i="2"/>
  <c r="AL100" i="2"/>
  <c r="AO100" i="2"/>
  <c r="AN100" i="2"/>
  <c r="AM100" i="2"/>
  <c r="AL99" i="2"/>
  <c r="AL98" i="2"/>
  <c r="AM98" i="2" s="1"/>
  <c r="AN98" i="2"/>
  <c r="AL97" i="2"/>
  <c r="AM97" i="2" s="1"/>
  <c r="AU85" i="2"/>
  <c r="AO85" i="2" s="1"/>
  <c r="AT85" i="2"/>
  <c r="AS85" i="2"/>
  <c r="AL85" i="2"/>
  <c r="AN85" i="2"/>
  <c r="AL84" i="2"/>
  <c r="AO84" i="2" s="1"/>
  <c r="AM84" i="2"/>
  <c r="AL83" i="2"/>
  <c r="AO83" i="2" s="1"/>
  <c r="AL82" i="2"/>
  <c r="AO82" i="2" s="1"/>
  <c r="AN82" i="2"/>
  <c r="AM82" i="2"/>
  <c r="AL81" i="2"/>
  <c r="AM81" i="2" s="1"/>
  <c r="AL80" i="2"/>
  <c r="AL79" i="2"/>
  <c r="AM79" i="2" s="1"/>
  <c r="AL78" i="2"/>
  <c r="AO78" i="2" s="1"/>
  <c r="AL77" i="2"/>
  <c r="AO77" i="2" s="1"/>
  <c r="AL76" i="2"/>
  <c r="AM76" i="2" s="1"/>
  <c r="AO76" i="2"/>
  <c r="AN76" i="2"/>
  <c r="AU75" i="2"/>
  <c r="AT75" i="2"/>
  <c r="AS75" i="2"/>
  <c r="AL75" i="2"/>
  <c r="AL74" i="2"/>
  <c r="AM74" i="2" s="1"/>
  <c r="AN74" i="2"/>
  <c r="AL73" i="2"/>
  <c r="AM73" i="2" s="1"/>
  <c r="AL72" i="2"/>
  <c r="AL71" i="2"/>
  <c r="AO71" i="2"/>
  <c r="AN71" i="2"/>
  <c r="AM71" i="2"/>
  <c r="AL70" i="2"/>
  <c r="AM70" i="2"/>
  <c r="AL69" i="2"/>
  <c r="AL68" i="2"/>
  <c r="AO68" i="2" s="1"/>
  <c r="AN68" i="2"/>
  <c r="AM68" i="2"/>
  <c r="AL67" i="2"/>
  <c r="AM67" i="2" s="1"/>
  <c r="AL66" i="2"/>
  <c r="AL56" i="2"/>
  <c r="AL57" i="2"/>
  <c r="AL58" i="2"/>
  <c r="AM58" i="2"/>
  <c r="AO58" i="2"/>
  <c r="AL59" i="2"/>
  <c r="AL61" i="2"/>
  <c r="AM61" i="2" s="1"/>
  <c r="AO62" i="2"/>
  <c r="AL63" i="2"/>
  <c r="AO63" i="2"/>
  <c r="AL64" i="2"/>
  <c r="AU65" i="2"/>
  <c r="AL65" i="2"/>
  <c r="AN60" i="2"/>
  <c r="AN61" i="2"/>
  <c r="AN63" i="2"/>
  <c r="AT65" i="2"/>
  <c r="AM60" i="2"/>
  <c r="AM62" i="2"/>
  <c r="AM63" i="2"/>
  <c r="AS65" i="2"/>
  <c r="AM65" i="2" s="1"/>
  <c r="AL46" i="2"/>
  <c r="AO46" i="2"/>
  <c r="AL47" i="2"/>
  <c r="AO47" i="2" s="1"/>
  <c r="AL48" i="2"/>
  <c r="AM48" i="2"/>
  <c r="AO48" i="2"/>
  <c r="AL49" i="2"/>
  <c r="AO49" i="2" s="1"/>
  <c r="AL50" i="2"/>
  <c r="AM50" i="2"/>
  <c r="AL51" i="2"/>
  <c r="AN51" i="2" s="1"/>
  <c r="AL52" i="2"/>
  <c r="AM52" i="2" s="1"/>
  <c r="AL53" i="2"/>
  <c r="AL54" i="2"/>
  <c r="AO54" i="2"/>
  <c r="AU55" i="2"/>
  <c r="AL55" i="2"/>
  <c r="AN48" i="2"/>
  <c r="AT55" i="2"/>
  <c r="AM46" i="2"/>
  <c r="AM54" i="2"/>
  <c r="AS55" i="2"/>
  <c r="AL36" i="2"/>
  <c r="AL37" i="2"/>
  <c r="AL38" i="2"/>
  <c r="AL39" i="2"/>
  <c r="AO39" i="2" s="1"/>
  <c r="AL40" i="2"/>
  <c r="AM40" i="2" s="1"/>
  <c r="AO40" i="2"/>
  <c r="AL41" i="2"/>
  <c r="AO41" i="2" s="1"/>
  <c r="AL42" i="2"/>
  <c r="AN42" i="2" s="1"/>
  <c r="AL43" i="2"/>
  <c r="AO43" i="2" s="1"/>
  <c r="AL44" i="2"/>
  <c r="AM44" i="2" s="1"/>
  <c r="AU45" i="2"/>
  <c r="AL45" i="2"/>
  <c r="AO45" i="2"/>
  <c r="AN40" i="2"/>
  <c r="AT45" i="2"/>
  <c r="AN45" i="2"/>
  <c r="AM42" i="2"/>
  <c r="AS45" i="2"/>
  <c r="AL26" i="2"/>
  <c r="AL27" i="2"/>
  <c r="AO27" i="2" s="1"/>
  <c r="AL28" i="2"/>
  <c r="AL29" i="2"/>
  <c r="AM29" i="2" s="1"/>
  <c r="AL30" i="2"/>
  <c r="AO30" i="2" s="1"/>
  <c r="AL31" i="2"/>
  <c r="AL32" i="2"/>
  <c r="AO32" i="2" s="1"/>
  <c r="AL33" i="2"/>
  <c r="AO33" i="2"/>
  <c r="AL34" i="2"/>
  <c r="AU35" i="2"/>
  <c r="AL35" i="2"/>
  <c r="AM35" i="2"/>
  <c r="AT35" i="2"/>
  <c r="AN35" i="2" s="1"/>
  <c r="AM27" i="2"/>
  <c r="AM30" i="2"/>
  <c r="AS35" i="2"/>
  <c r="V109" i="2"/>
  <c r="Y109" i="2"/>
  <c r="V116" i="2"/>
  <c r="X116" i="2" s="1"/>
  <c r="AC111" i="2"/>
  <c r="AD111" i="2"/>
  <c r="AC109" i="2"/>
  <c r="V111" i="2"/>
  <c r="AC80" i="2"/>
  <c r="V78" i="2"/>
  <c r="V79" i="2"/>
  <c r="V80" i="2"/>
  <c r="X80" i="2" s="1"/>
  <c r="V81" i="2"/>
  <c r="Y81" i="2"/>
  <c r="V82" i="2"/>
  <c r="V83" i="2"/>
  <c r="V76" i="2"/>
  <c r="V77" i="2"/>
  <c r="V84" i="2"/>
  <c r="X84" i="2" s="1"/>
  <c r="V85" i="2"/>
  <c r="V53" i="2"/>
  <c r="V54" i="2"/>
  <c r="AC42" i="2"/>
  <c r="AD42" i="2"/>
  <c r="AE42" i="2"/>
  <c r="AF42" i="2"/>
  <c r="AC39" i="2"/>
  <c r="AC40" i="2"/>
  <c r="AD40" i="2" s="1"/>
  <c r="AC41" i="2"/>
  <c r="AE41" i="2" s="1"/>
  <c r="V21" i="2"/>
  <c r="V22" i="2"/>
  <c r="V23" i="2"/>
  <c r="V24" i="2"/>
  <c r="AQ21" i="1"/>
  <c r="AP21" i="1"/>
  <c r="AQ19" i="1"/>
  <c r="AP19" i="1"/>
  <c r="AO21" i="1"/>
  <c r="AN21" i="1"/>
  <c r="AO19" i="1"/>
  <c r="AN19" i="1"/>
  <c r="AM21" i="1"/>
  <c r="AL21" i="1"/>
  <c r="AM19" i="1"/>
  <c r="AL19" i="1"/>
  <c r="V86" i="2"/>
  <c r="V87" i="2"/>
  <c r="V88" i="2"/>
  <c r="V89" i="2"/>
  <c r="W89" i="2" s="1"/>
  <c r="V90" i="2"/>
  <c r="W90" i="2" s="1"/>
  <c r="X90" i="2"/>
  <c r="V91" i="2"/>
  <c r="X91" i="2" s="1"/>
  <c r="V92" i="2"/>
  <c r="Y92" i="2" s="1"/>
  <c r="X92" i="2"/>
  <c r="V93" i="2"/>
  <c r="X93" i="2"/>
  <c r="V94" i="2"/>
  <c r="Y94" i="2"/>
  <c r="V95" i="2"/>
  <c r="X95" i="2"/>
  <c r="V96" i="2"/>
  <c r="X96" i="2"/>
  <c r="Y90" i="2"/>
  <c r="Y96" i="2"/>
  <c r="W91" i="2"/>
  <c r="W92" i="2"/>
  <c r="W96" i="2"/>
  <c r="V106" i="2"/>
  <c r="W106" i="2"/>
  <c r="O21" i="1"/>
  <c r="C19" i="1"/>
  <c r="G19" i="1"/>
  <c r="AU25" i="2"/>
  <c r="AT25" i="2"/>
  <c r="AS25" i="2"/>
  <c r="AL25" i="2"/>
  <c r="AL24" i="2"/>
  <c r="AL23" i="2"/>
  <c r="AO23" i="2" s="1"/>
  <c r="AM23" i="2"/>
  <c r="AL22" i="2"/>
  <c r="AO22" i="2" s="1"/>
  <c r="AL21" i="2"/>
  <c r="AM21" i="2"/>
  <c r="AO21" i="2"/>
  <c r="AN21" i="2"/>
  <c r="AL20" i="2"/>
  <c r="AO20" i="2"/>
  <c r="AN20" i="2"/>
  <c r="AM20" i="2"/>
  <c r="AL19" i="2"/>
  <c r="AM19" i="2" s="1"/>
  <c r="AN19" i="2"/>
  <c r="AO19" i="2"/>
  <c r="AL18" i="2"/>
  <c r="AM18" i="2" s="1"/>
  <c r="AO18" i="2"/>
  <c r="AN18" i="2"/>
  <c r="AL17" i="2"/>
  <c r="AM17" i="2" s="1"/>
  <c r="AO17" i="2"/>
  <c r="AN17" i="2"/>
  <c r="AL16" i="2"/>
  <c r="AN16" i="2" s="1"/>
  <c r="AM16" i="2"/>
  <c r="AO16" i="2"/>
  <c r="AU15" i="2"/>
  <c r="AT15" i="2"/>
  <c r="AS15" i="2"/>
  <c r="AL15" i="2"/>
  <c r="AL14" i="2"/>
  <c r="AO14" i="2"/>
  <c r="AN14" i="2"/>
  <c r="AM14" i="2"/>
  <c r="AL13" i="2"/>
  <c r="AM13" i="2"/>
  <c r="AO13" i="2"/>
  <c r="AN13" i="2"/>
  <c r="AL12" i="2"/>
  <c r="AO12" i="2"/>
  <c r="AN12" i="2"/>
  <c r="AM12" i="2"/>
  <c r="AL11" i="2"/>
  <c r="AO11" i="2"/>
  <c r="AN11" i="2"/>
  <c r="AM11" i="2"/>
  <c r="AL10" i="2"/>
  <c r="AM10" i="2"/>
  <c r="AO10" i="2"/>
  <c r="AN10" i="2"/>
  <c r="AL9" i="2"/>
  <c r="AO9" i="2"/>
  <c r="AN9" i="2"/>
  <c r="AM9" i="2"/>
  <c r="AL8" i="2"/>
  <c r="AO8" i="2"/>
  <c r="AN8" i="2"/>
  <c r="AM8" i="2"/>
  <c r="AL7" i="2"/>
  <c r="AM7" i="2"/>
  <c r="AO7" i="2"/>
  <c r="AN7" i="2"/>
  <c r="AL6" i="2"/>
  <c r="AO6" i="2" s="1"/>
  <c r="AN6" i="2"/>
  <c r="AM6" i="2"/>
  <c r="C21" i="1"/>
  <c r="B21" i="1"/>
  <c r="AC163" i="2"/>
  <c r="AD163" i="2" s="1"/>
  <c r="AC162" i="2"/>
  <c r="AD162" i="2"/>
  <c r="AC161" i="2"/>
  <c r="AD161" i="2" s="1"/>
  <c r="AC160" i="2"/>
  <c r="AD160" i="2"/>
  <c r="AC159" i="2"/>
  <c r="AD159" i="2" s="1"/>
  <c r="AC158" i="2"/>
  <c r="AF158" i="2"/>
  <c r="AD158" i="2"/>
  <c r="AC157" i="2"/>
  <c r="AD157" i="2"/>
  <c r="V157" i="2"/>
  <c r="V158" i="2"/>
  <c r="W158" i="2"/>
  <c r="V159" i="2"/>
  <c r="W159" i="2" s="1"/>
  <c r="V160" i="2"/>
  <c r="W160" i="2"/>
  <c r="V161" i="2"/>
  <c r="X161" i="2" s="1"/>
  <c r="V162" i="2"/>
  <c r="V163" i="2"/>
  <c r="X163" i="2" s="1"/>
  <c r="V164" i="2"/>
  <c r="W164" i="2" s="1"/>
  <c r="V165" i="2"/>
  <c r="W165" i="2"/>
  <c r="V166" i="2"/>
  <c r="W166" i="2" s="1"/>
  <c r="V185" i="2"/>
  <c r="Y185" i="2"/>
  <c r="X185" i="2"/>
  <c r="W185" i="2"/>
  <c r="V184" i="2"/>
  <c r="Y184" i="2" s="1"/>
  <c r="X184" i="2"/>
  <c r="W184" i="2"/>
  <c r="V183" i="2"/>
  <c r="Y183" i="2" s="1"/>
  <c r="X183" i="2"/>
  <c r="W183" i="2"/>
  <c r="V177" i="2"/>
  <c r="W177" i="2" s="1"/>
  <c r="Y177" i="2"/>
  <c r="V178" i="2"/>
  <c r="W178" i="2" s="1"/>
  <c r="V179" i="2"/>
  <c r="V180" i="2"/>
  <c r="W180" i="2" s="1"/>
  <c r="V181" i="2"/>
  <c r="V182" i="2"/>
  <c r="V186" i="2"/>
  <c r="X186" i="2"/>
  <c r="Y186" i="2"/>
  <c r="X177" i="2"/>
  <c r="W182" i="2"/>
  <c r="W186" i="2"/>
  <c r="H188" i="7"/>
  <c r="I187" i="7"/>
  <c r="I45" i="7"/>
  <c r="H76" i="7"/>
  <c r="H45" i="7"/>
  <c r="AC102" i="2"/>
  <c r="AF102" i="2"/>
  <c r="AC101" i="2"/>
  <c r="AC100" i="2"/>
  <c r="AC99" i="2"/>
  <c r="AC98" i="2"/>
  <c r="AE98" i="2" s="1"/>
  <c r="V105" i="2"/>
  <c r="V104" i="2"/>
  <c r="Y104" i="2"/>
  <c r="V103" i="2"/>
  <c r="Y103" i="2" s="1"/>
  <c r="V102" i="2"/>
  <c r="V101" i="2"/>
  <c r="V100" i="2"/>
  <c r="W100" i="2" s="1"/>
  <c r="V99" i="2"/>
  <c r="V98" i="2"/>
  <c r="AC97" i="2"/>
  <c r="V97" i="2"/>
  <c r="W97" i="2" s="1"/>
  <c r="X97" i="2"/>
  <c r="X98" i="2"/>
  <c r="X99" i="2"/>
  <c r="X102" i="2"/>
  <c r="X104" i="2"/>
  <c r="X106" i="2"/>
  <c r="Y99" i="2"/>
  <c r="Y100" i="2"/>
  <c r="Y102" i="2"/>
  <c r="Y106" i="2"/>
  <c r="W99" i="2"/>
  <c r="W102" i="2"/>
  <c r="W104" i="2"/>
  <c r="I21" i="1"/>
  <c r="I19" i="1"/>
  <c r="E19" i="1"/>
  <c r="G21" i="1"/>
  <c r="F21" i="1"/>
  <c r="E21" i="1"/>
  <c r="D21" i="1"/>
  <c r="AC81" i="2"/>
  <c r="AF81" i="2"/>
  <c r="Y75" i="2"/>
  <c r="W75" i="2"/>
  <c r="V74" i="2"/>
  <c r="Y74" i="2"/>
  <c r="X74" i="2"/>
  <c r="W74" i="2"/>
  <c r="V73" i="2"/>
  <c r="Y73" i="2"/>
  <c r="X73" i="2"/>
  <c r="W73" i="2"/>
  <c r="V72" i="2"/>
  <c r="X72" i="2"/>
  <c r="Y72" i="2"/>
  <c r="W72" i="2"/>
  <c r="V71" i="2"/>
  <c r="W71" i="2"/>
  <c r="V70" i="2"/>
  <c r="V69" i="2"/>
  <c r="X69" i="2" s="1"/>
  <c r="Y69" i="2"/>
  <c r="W69" i="2"/>
  <c r="V68" i="2"/>
  <c r="Y68" i="2" s="1"/>
  <c r="V67" i="2"/>
  <c r="Y67" i="2"/>
  <c r="V66" i="2"/>
  <c r="X66" i="2" s="1"/>
  <c r="Y66" i="2"/>
  <c r="W66" i="2"/>
  <c r="V6" i="2"/>
  <c r="Y6" i="2" s="1"/>
  <c r="V7" i="2"/>
  <c r="Y7" i="2" s="1"/>
  <c r="V8" i="2"/>
  <c r="V9" i="2"/>
  <c r="V10" i="2"/>
  <c r="V11" i="2"/>
  <c r="V12" i="2"/>
  <c r="Y12" i="2" s="1"/>
  <c r="V13" i="2"/>
  <c r="V14" i="2"/>
  <c r="V15" i="2"/>
  <c r="V16" i="2"/>
  <c r="W16" i="2"/>
  <c r="V17" i="2"/>
  <c r="W17" i="2" s="1"/>
  <c r="V18" i="2"/>
  <c r="W18" i="2" s="1"/>
  <c r="V19" i="2"/>
  <c r="W19" i="2"/>
  <c r="V20" i="2"/>
  <c r="X20" i="2" s="1"/>
  <c r="W20" i="2"/>
  <c r="W21" i="2"/>
  <c r="W22" i="2"/>
  <c r="W23" i="2"/>
  <c r="W24" i="2"/>
  <c r="V25" i="2"/>
  <c r="W25" i="2" s="1"/>
  <c r="V26" i="2"/>
  <c r="X26" i="2"/>
  <c r="W26" i="2"/>
  <c r="V27" i="2"/>
  <c r="W27" i="2" s="1"/>
  <c r="V28" i="2"/>
  <c r="V29" i="2"/>
  <c r="W29" i="2" s="1"/>
  <c r="V30" i="2"/>
  <c r="W30" i="2"/>
  <c r="V31" i="2"/>
  <c r="W31" i="2" s="1"/>
  <c r="V32" i="2"/>
  <c r="W32" i="2"/>
  <c r="V33" i="2"/>
  <c r="V34" i="2"/>
  <c r="Y34" i="2"/>
  <c r="W34" i="2"/>
  <c r="V35" i="2"/>
  <c r="W35" i="2" s="1"/>
  <c r="W36" i="2"/>
  <c r="W37" i="2"/>
  <c r="W38" i="2"/>
  <c r="W39" i="2"/>
  <c r="W40" i="2"/>
  <c r="W41" i="2"/>
  <c r="W42" i="2"/>
  <c r="V46" i="2"/>
  <c r="V47" i="2"/>
  <c r="W47" i="2" s="1"/>
  <c r="V48" i="2"/>
  <c r="W48" i="2"/>
  <c r="V49" i="2"/>
  <c r="W49" i="2" s="1"/>
  <c r="V50" i="2"/>
  <c r="W50" i="2"/>
  <c r="V51" i="2"/>
  <c r="Y51" i="2" s="1"/>
  <c r="W51" i="2"/>
  <c r="V52" i="2"/>
  <c r="W52" i="2" s="1"/>
  <c r="W53" i="2"/>
  <c r="W54" i="2"/>
  <c r="V56" i="2"/>
  <c r="X56" i="2" s="1"/>
  <c r="V57" i="2"/>
  <c r="W57" i="2"/>
  <c r="X57" i="2"/>
  <c r="V58" i="2"/>
  <c r="Y58" i="2" s="1"/>
  <c r="X58" i="2"/>
  <c r="V59" i="2"/>
  <c r="X60" i="2"/>
  <c r="V61" i="2"/>
  <c r="V63" i="2"/>
  <c r="W63" i="2" s="1"/>
  <c r="X63" i="2"/>
  <c r="V64" i="2"/>
  <c r="X64" i="2" s="1"/>
  <c r="V65" i="2"/>
  <c r="Y65" i="2"/>
  <c r="Y56" i="2"/>
  <c r="Y57" i="2"/>
  <c r="Y60" i="2"/>
  <c r="Y63" i="2"/>
  <c r="W56" i="2"/>
  <c r="W58" i="2"/>
  <c r="W60" i="2"/>
  <c r="AT19" i="1"/>
  <c r="AT21" i="1"/>
  <c r="AC188" i="2"/>
  <c r="V188" i="2"/>
  <c r="V196" i="2"/>
  <c r="W196" i="2"/>
  <c r="V195" i="2"/>
  <c r="V194" i="2"/>
  <c r="W194" i="2"/>
  <c r="AC193" i="2"/>
  <c r="V193" i="2"/>
  <c r="AC192" i="2"/>
  <c r="AF192" i="2" s="1"/>
  <c r="AE192" i="2"/>
  <c r="AD192" i="2"/>
  <c r="V192" i="2"/>
  <c r="AC191" i="2"/>
  <c r="AF191" i="2"/>
  <c r="V191" i="2"/>
  <c r="W191" i="2" s="1"/>
  <c r="AC190" i="2"/>
  <c r="AF190" i="2" s="1"/>
  <c r="V190" i="2"/>
  <c r="W190" i="2"/>
  <c r="Y190" i="2"/>
  <c r="X190" i="2"/>
  <c r="AC189" i="2"/>
  <c r="AF189" i="2"/>
  <c r="AE189" i="2"/>
  <c r="AD189" i="2"/>
  <c r="V189" i="2"/>
  <c r="X189" i="2"/>
  <c r="Y189" i="2"/>
  <c r="W188" i="2"/>
  <c r="AC187" i="2"/>
  <c r="V187" i="2"/>
  <c r="W187" i="2"/>
  <c r="V216" i="2"/>
  <c r="V215" i="2"/>
  <c r="Y215" i="2" s="1"/>
  <c r="V214" i="2"/>
  <c r="Y214" i="2"/>
  <c r="AC213" i="2"/>
  <c r="AD213" i="2" s="1"/>
  <c r="V213" i="2"/>
  <c r="X213" i="2"/>
  <c r="AC212" i="2"/>
  <c r="AE212" i="2" s="1"/>
  <c r="V212" i="2"/>
  <c r="Y212" i="2" s="1"/>
  <c r="X212" i="2"/>
  <c r="AC211" i="2"/>
  <c r="AF211" i="2"/>
  <c r="AE211" i="2"/>
  <c r="AD211" i="2"/>
  <c r="V211" i="2"/>
  <c r="Y211" i="2"/>
  <c r="X211" i="2"/>
  <c r="W211" i="2"/>
  <c r="AC210" i="2"/>
  <c r="AE210" i="2"/>
  <c r="AF210" i="2"/>
  <c r="AD210" i="2"/>
  <c r="V210" i="2"/>
  <c r="Y210" i="2"/>
  <c r="X210" i="2"/>
  <c r="W210" i="2"/>
  <c r="AC209" i="2"/>
  <c r="AD209" i="2"/>
  <c r="V209" i="2"/>
  <c r="AC208" i="2"/>
  <c r="AF208" i="2" s="1"/>
  <c r="AE208" i="2"/>
  <c r="AD208" i="2"/>
  <c r="V208" i="2"/>
  <c r="Y208" i="2" s="1"/>
  <c r="AC207" i="2"/>
  <c r="AF207" i="2"/>
  <c r="V207" i="2"/>
  <c r="Y207" i="2" s="1"/>
  <c r="X207" i="2"/>
  <c r="W207" i="2"/>
  <c r="V206" i="2"/>
  <c r="Y206" i="2" s="1"/>
  <c r="X206" i="2"/>
  <c r="W206" i="2"/>
  <c r="V205" i="2"/>
  <c r="Y205" i="2" s="1"/>
  <c r="X205" i="2"/>
  <c r="W205" i="2"/>
  <c r="V204" i="2"/>
  <c r="W204" i="2" s="1"/>
  <c r="AC203" i="2"/>
  <c r="AE203" i="2" s="1"/>
  <c r="AF203" i="2"/>
  <c r="V203" i="2"/>
  <c r="X203" i="2" s="1"/>
  <c r="Y203" i="2"/>
  <c r="AC202" i="2"/>
  <c r="AD202" i="2"/>
  <c r="V202" i="2"/>
  <c r="Y202" i="2" s="1"/>
  <c r="X202" i="2"/>
  <c r="W202" i="2"/>
  <c r="AC201" i="2"/>
  <c r="AF201" i="2" s="1"/>
  <c r="AE201" i="2"/>
  <c r="AD201" i="2"/>
  <c r="V201" i="2"/>
  <c r="W201" i="2" s="1"/>
  <c r="AC200" i="2"/>
  <c r="AE200" i="2" s="1"/>
  <c r="AF200" i="2"/>
  <c r="V200" i="2"/>
  <c r="X200" i="2" s="1"/>
  <c r="Y200" i="2"/>
  <c r="AC199" i="2"/>
  <c r="AD199" i="2"/>
  <c r="V199" i="2"/>
  <c r="Y199" i="2" s="1"/>
  <c r="X199" i="2"/>
  <c r="W199" i="2"/>
  <c r="AC198" i="2"/>
  <c r="AF198" i="2" s="1"/>
  <c r="AE198" i="2"/>
  <c r="AD198" i="2"/>
  <c r="V198" i="2"/>
  <c r="Y198" i="2"/>
  <c r="X198" i="2"/>
  <c r="W198" i="2"/>
  <c r="AC197" i="2"/>
  <c r="AF197" i="2"/>
  <c r="AE197" i="2"/>
  <c r="AD197" i="2"/>
  <c r="V197" i="2"/>
  <c r="W197" i="2"/>
  <c r="Y197" i="2"/>
  <c r="AS19" i="1"/>
  <c r="AS21" i="1"/>
  <c r="AC183" i="2"/>
  <c r="AC182" i="2"/>
  <c r="AC181" i="2"/>
  <c r="AC180" i="2"/>
  <c r="AC179" i="2"/>
  <c r="AC178" i="2"/>
  <c r="AC177" i="2"/>
  <c r="V176" i="2"/>
  <c r="Y176" i="2"/>
  <c r="X176" i="2"/>
  <c r="W176" i="2"/>
  <c r="V175" i="2"/>
  <c r="Y175" i="2"/>
  <c r="X175" i="2"/>
  <c r="W175" i="2"/>
  <c r="V174" i="2"/>
  <c r="Y174" i="2"/>
  <c r="X174" i="2"/>
  <c r="W174" i="2"/>
  <c r="V173" i="2"/>
  <c r="Y173" i="2"/>
  <c r="X173" i="2"/>
  <c r="W173" i="2"/>
  <c r="V172" i="2"/>
  <c r="V171" i="2"/>
  <c r="X171" i="2" s="1"/>
  <c r="Y171" i="2"/>
  <c r="V170" i="2"/>
  <c r="W170" i="2"/>
  <c r="V169" i="2"/>
  <c r="Y169" i="2" s="1"/>
  <c r="V168" i="2"/>
  <c r="X168" i="2" s="1"/>
  <c r="AA167" i="2" s="1"/>
  <c r="Y168" i="2"/>
  <c r="V167" i="2"/>
  <c r="AC173" i="2"/>
  <c r="AD173" i="2" s="1"/>
  <c r="AC172" i="2"/>
  <c r="AF172" i="2"/>
  <c r="AE172" i="2"/>
  <c r="AD172" i="2"/>
  <c r="AC171" i="2"/>
  <c r="AF171" i="2"/>
  <c r="AE171" i="2"/>
  <c r="AD171" i="2"/>
  <c r="AC170" i="2"/>
  <c r="AF170" i="2"/>
  <c r="AE170" i="2"/>
  <c r="AD170" i="2"/>
  <c r="AC169" i="2"/>
  <c r="AF169" i="2"/>
  <c r="AE169" i="2"/>
  <c r="AD169" i="2"/>
  <c r="AC168" i="2"/>
  <c r="AF168" i="2"/>
  <c r="AE168" i="2"/>
  <c r="AD168" i="2"/>
  <c r="AC167" i="2"/>
  <c r="AF167" i="2"/>
  <c r="AE167" i="2"/>
  <c r="X6" i="2"/>
  <c r="X13" i="2"/>
  <c r="X14" i="2"/>
  <c r="Y8" i="2"/>
  <c r="Y10" i="2"/>
  <c r="Y11" i="2"/>
  <c r="Y15" i="2"/>
  <c r="AC6" i="2"/>
  <c r="AE6" i="2" s="1"/>
  <c r="AD6" i="2"/>
  <c r="AC7" i="2"/>
  <c r="AD7" i="2" s="1"/>
  <c r="AF7" i="2"/>
  <c r="AC8" i="2"/>
  <c r="AD8" i="2"/>
  <c r="AC9" i="2"/>
  <c r="AC10" i="2"/>
  <c r="AD10" i="2" s="1"/>
  <c r="AE10" i="2"/>
  <c r="AC11" i="2"/>
  <c r="AD11" i="2"/>
  <c r="AC12" i="2"/>
  <c r="AE7" i="2"/>
  <c r="AE8" i="2"/>
  <c r="AE11" i="2"/>
  <c r="AF8" i="2"/>
  <c r="AF10" i="2"/>
  <c r="AF11" i="2"/>
  <c r="X16" i="2"/>
  <c r="Y16" i="2"/>
  <c r="X17" i="2"/>
  <c r="X18" i="2"/>
  <c r="X19" i="2"/>
  <c r="X21" i="2"/>
  <c r="X22" i="2"/>
  <c r="X23" i="2"/>
  <c r="X24" i="2"/>
  <c r="X25" i="2"/>
  <c r="Y17" i="2"/>
  <c r="Y20" i="2"/>
  <c r="Y21" i="2"/>
  <c r="Y22" i="2"/>
  <c r="Y23" i="2"/>
  <c r="Y24" i="2"/>
  <c r="Y25" i="2"/>
  <c r="AC16" i="2"/>
  <c r="AE16" i="2" s="1"/>
  <c r="AD16" i="2"/>
  <c r="AC17" i="2"/>
  <c r="AF17" i="2"/>
  <c r="AC18" i="2"/>
  <c r="AE18" i="2" s="1"/>
  <c r="AC19" i="2"/>
  <c r="AD19" i="2"/>
  <c r="AC20" i="2"/>
  <c r="AD20" i="2" s="1"/>
  <c r="AC21" i="2"/>
  <c r="AD21" i="2"/>
  <c r="AC22" i="2"/>
  <c r="AE21" i="2"/>
  <c r="AF21" i="2"/>
  <c r="Y26" i="2"/>
  <c r="X27" i="2"/>
  <c r="X29" i="2"/>
  <c r="X30" i="2"/>
  <c r="X31" i="2"/>
  <c r="X33" i="2"/>
  <c r="X34" i="2"/>
  <c r="X35" i="2"/>
  <c r="Y27" i="2"/>
  <c r="Y29" i="2"/>
  <c r="Y30" i="2"/>
  <c r="Y31" i="2"/>
  <c r="Y35" i="2"/>
  <c r="AC26" i="2"/>
  <c r="AE26" i="2" s="1"/>
  <c r="AD26" i="2"/>
  <c r="AF26" i="2"/>
  <c r="AC27" i="2"/>
  <c r="AF27" i="2" s="1"/>
  <c r="AD27" i="2"/>
  <c r="AC28" i="2"/>
  <c r="AC29" i="2"/>
  <c r="AE29" i="2"/>
  <c r="AD29" i="2"/>
  <c r="AC30" i="2"/>
  <c r="AE30" i="2" s="1"/>
  <c r="AC31" i="2"/>
  <c r="AE31" i="2"/>
  <c r="AC32" i="2"/>
  <c r="AD32" i="2" s="1"/>
  <c r="AE27" i="2"/>
  <c r="AE28" i="2"/>
  <c r="AE32" i="2"/>
  <c r="AF31" i="2"/>
  <c r="AF32" i="2"/>
  <c r="X36" i="2"/>
  <c r="Y36" i="2"/>
  <c r="X37" i="2"/>
  <c r="X38" i="2"/>
  <c r="X39" i="2"/>
  <c r="X41" i="2"/>
  <c r="X42" i="2"/>
  <c r="X43" i="2"/>
  <c r="Y37" i="2"/>
  <c r="Y38" i="2"/>
  <c r="Y39" i="2"/>
  <c r="Y40" i="2"/>
  <c r="Y41" i="2"/>
  <c r="Y42" i="2"/>
  <c r="Y43" i="2"/>
  <c r="AC36" i="2"/>
  <c r="AC37" i="2"/>
  <c r="AD37" i="2" s="1"/>
  <c r="AC38" i="2"/>
  <c r="AD38" i="2" s="1"/>
  <c r="AE38" i="2"/>
  <c r="AH36" i="2" s="1"/>
  <c r="AD39" i="2"/>
  <c r="AD41" i="2"/>
  <c r="AE37" i="2"/>
  <c r="AE39" i="2"/>
  <c r="AE40" i="2"/>
  <c r="AF37" i="2"/>
  <c r="AF38" i="2"/>
  <c r="AF39" i="2"/>
  <c r="AF41" i="2"/>
  <c r="Y46" i="2"/>
  <c r="X47" i="2"/>
  <c r="X48" i="2"/>
  <c r="X50" i="2"/>
  <c r="X51" i="2"/>
  <c r="X52" i="2"/>
  <c r="X53" i="2"/>
  <c r="X54" i="2"/>
  <c r="Y47" i="2"/>
  <c r="Y48" i="2"/>
  <c r="Y50" i="2"/>
  <c r="Y52" i="2"/>
  <c r="Y53" i="2"/>
  <c r="Y54" i="2"/>
  <c r="AC46" i="2"/>
  <c r="AD46" i="2"/>
  <c r="AE46" i="2"/>
  <c r="AF46" i="2"/>
  <c r="AC47" i="2"/>
  <c r="AF47" i="2"/>
  <c r="AC48" i="2"/>
  <c r="AC49" i="2"/>
  <c r="AE49" i="2"/>
  <c r="AD49" i="2"/>
  <c r="AC50" i="2"/>
  <c r="AE50" i="2" s="1"/>
  <c r="AD50" i="2"/>
  <c r="AC51" i="2"/>
  <c r="AD51" i="2" s="1"/>
  <c r="AC52" i="2"/>
  <c r="AF49" i="2"/>
  <c r="AF50" i="2"/>
  <c r="AC56" i="2"/>
  <c r="AD56" i="2" s="1"/>
  <c r="AE56" i="2"/>
  <c r="AF56" i="2"/>
  <c r="AC57" i="2"/>
  <c r="AF57" i="2" s="1"/>
  <c r="AD57" i="2"/>
  <c r="AC58" i="2"/>
  <c r="AC59" i="2"/>
  <c r="AF59" i="2"/>
  <c r="AD59" i="2"/>
  <c r="AC61" i="2"/>
  <c r="AD61" i="2" s="1"/>
  <c r="AD62" i="2"/>
  <c r="AE57" i="2"/>
  <c r="AE62" i="2"/>
  <c r="AF58" i="2"/>
  <c r="AF61" i="2"/>
  <c r="AF62" i="2"/>
  <c r="AC66" i="2"/>
  <c r="AD66" i="2"/>
  <c r="AC67" i="2"/>
  <c r="AD67" i="2" s="1"/>
  <c r="AC68" i="2"/>
  <c r="AD68" i="2" s="1"/>
  <c r="AE68" i="2"/>
  <c r="AC69" i="2"/>
  <c r="AD69" i="2"/>
  <c r="AC70" i="2"/>
  <c r="AC71" i="2"/>
  <c r="AD72" i="2"/>
  <c r="AE67" i="2"/>
  <c r="AE69" i="2"/>
  <c r="AE72" i="2"/>
  <c r="AF67" i="2"/>
  <c r="AF69" i="2"/>
  <c r="AF72" i="2"/>
  <c r="W76" i="2"/>
  <c r="X76" i="2"/>
  <c r="Y76" i="2"/>
  <c r="W77" i="2"/>
  <c r="W78" i="2"/>
  <c r="W79" i="2"/>
  <c r="W80" i="2"/>
  <c r="W81" i="2"/>
  <c r="W83" i="2"/>
  <c r="W84" i="2"/>
  <c r="X77" i="2"/>
  <c r="X78" i="2"/>
  <c r="X79" i="2"/>
  <c r="X81" i="2"/>
  <c r="X82" i="2"/>
  <c r="X83" i="2"/>
  <c r="Y77" i="2"/>
  <c r="Y78" i="2"/>
  <c r="Y79" i="2"/>
  <c r="Y80" i="2"/>
  <c r="Y83" i="2"/>
  <c r="AC76" i="2"/>
  <c r="AD76" i="2"/>
  <c r="AF76" i="2"/>
  <c r="AC77" i="2"/>
  <c r="AE77" i="2" s="1"/>
  <c r="AD77" i="2"/>
  <c r="AC78" i="2"/>
  <c r="AC79" i="2"/>
  <c r="AD79" i="2" s="1"/>
  <c r="AD80" i="2"/>
  <c r="AD81" i="2"/>
  <c r="AD82" i="2"/>
  <c r="AE80" i="2"/>
  <c r="AE81" i="2"/>
  <c r="AE82" i="2"/>
  <c r="AF80" i="2"/>
  <c r="AF82" i="2"/>
  <c r="AC86" i="2"/>
  <c r="AF86" i="2" s="1"/>
  <c r="AD86" i="2"/>
  <c r="AE86" i="2"/>
  <c r="AC87" i="2"/>
  <c r="AC88" i="2"/>
  <c r="AD88" i="2"/>
  <c r="AC89" i="2"/>
  <c r="AD89" i="2" s="1"/>
  <c r="AC90" i="2"/>
  <c r="AD90" i="2"/>
  <c r="AC91" i="2"/>
  <c r="AD92" i="2"/>
  <c r="AE88" i="2"/>
  <c r="AE92" i="2"/>
  <c r="AF88" i="2"/>
  <c r="AF90" i="2"/>
  <c r="AF92" i="2"/>
  <c r="AD97" i="2"/>
  <c r="AE97" i="2"/>
  <c r="AF97" i="2"/>
  <c r="AD99" i="2"/>
  <c r="AD100" i="2"/>
  <c r="AD101" i="2"/>
  <c r="AD102" i="2"/>
  <c r="AD103" i="2"/>
  <c r="AE99" i="2"/>
  <c r="AE100" i="2"/>
  <c r="AE101" i="2"/>
  <c r="AE102" i="2"/>
  <c r="AE103" i="2"/>
  <c r="AF99" i="2"/>
  <c r="AF100" i="2"/>
  <c r="AF101" i="2"/>
  <c r="AF103" i="2"/>
  <c r="V107" i="2"/>
  <c r="Y107" i="2"/>
  <c r="W107" i="2"/>
  <c r="X107" i="2"/>
  <c r="V108" i="2"/>
  <c r="Y108" i="2"/>
  <c r="W108" i="2"/>
  <c r="W109" i="2"/>
  <c r="V110" i="2"/>
  <c r="X110" i="2"/>
  <c r="W110" i="2"/>
  <c r="W111" i="2"/>
  <c r="V112" i="2"/>
  <c r="W112" i="2"/>
  <c r="V113" i="2"/>
  <c r="V114" i="2"/>
  <c r="Y114" i="2" s="1"/>
  <c r="V115" i="2"/>
  <c r="X108" i="2"/>
  <c r="X109" i="2"/>
  <c r="X111" i="2"/>
  <c r="X112" i="2"/>
  <c r="Y111" i="2"/>
  <c r="Y112" i="2"/>
  <c r="AC107" i="2"/>
  <c r="AD107" i="2"/>
  <c r="AE107" i="2"/>
  <c r="AF107" i="2"/>
  <c r="AC108" i="2"/>
  <c r="AD108" i="2"/>
  <c r="AC110" i="2"/>
  <c r="AD110" i="2" s="1"/>
  <c r="AC112" i="2"/>
  <c r="AD112" i="2"/>
  <c r="AC113" i="2"/>
  <c r="AE108" i="2"/>
  <c r="AF108" i="2"/>
  <c r="AF112" i="2"/>
  <c r="V117" i="2"/>
  <c r="V118" i="2"/>
  <c r="W118" i="2" s="1"/>
  <c r="V119" i="2"/>
  <c r="Y119" i="2"/>
  <c r="W119" i="2"/>
  <c r="V120" i="2"/>
  <c r="W120" i="2"/>
  <c r="V121" i="2"/>
  <c r="Y121" i="2" s="1"/>
  <c r="V122" i="2"/>
  <c r="W122" i="2" s="1"/>
  <c r="V123" i="2"/>
  <c r="Y123" i="2" s="1"/>
  <c r="W123" i="2"/>
  <c r="V124" i="2"/>
  <c r="Y124" i="2" s="1"/>
  <c r="W124" i="2"/>
  <c r="V125" i="2"/>
  <c r="W125" i="2" s="1"/>
  <c r="V126" i="2"/>
  <c r="W126" i="2"/>
  <c r="X118" i="2"/>
  <c r="X119" i="2"/>
  <c r="X120" i="2"/>
  <c r="X123" i="2"/>
  <c r="X124" i="2"/>
  <c r="X126" i="2"/>
  <c r="Y120" i="2"/>
  <c r="Y125" i="2"/>
  <c r="AC117" i="2"/>
  <c r="AD117" i="2" s="1"/>
  <c r="AC118" i="2"/>
  <c r="AF118" i="2" s="1"/>
  <c r="AD118" i="2"/>
  <c r="AC119" i="2"/>
  <c r="AC120" i="2"/>
  <c r="AE120" i="2" s="1"/>
  <c r="AD120" i="2"/>
  <c r="AC121" i="2"/>
  <c r="AD121" i="2" s="1"/>
  <c r="AC122" i="2"/>
  <c r="AE122" i="2"/>
  <c r="AD123" i="2"/>
  <c r="AE118" i="2"/>
  <c r="AE121" i="2"/>
  <c r="AE123" i="2"/>
  <c r="AF121" i="2"/>
  <c r="AF123" i="2"/>
  <c r="V127" i="2"/>
  <c r="V128" i="2"/>
  <c r="V129" i="2"/>
  <c r="W129" i="2" s="1"/>
  <c r="V130" i="2"/>
  <c r="Y130" i="2" s="1"/>
  <c r="V131" i="2"/>
  <c r="X131" i="2" s="1"/>
  <c r="W131" i="2"/>
  <c r="V132" i="2"/>
  <c r="V133" i="2"/>
  <c r="W133" i="2"/>
  <c r="V134" i="2"/>
  <c r="Y134" i="2" s="1"/>
  <c r="V135" i="2"/>
  <c r="W135" i="2"/>
  <c r="V136" i="2"/>
  <c r="X129" i="2"/>
  <c r="X133" i="2"/>
  <c r="X135" i="2"/>
  <c r="Y129" i="2"/>
  <c r="Y131" i="2"/>
  <c r="Y133" i="2"/>
  <c r="Y135" i="2"/>
  <c r="AC127" i="2"/>
  <c r="AC128" i="2"/>
  <c r="AE128" i="2" s="1"/>
  <c r="AC129" i="2"/>
  <c r="AD129" i="2" s="1"/>
  <c r="AC130" i="2"/>
  <c r="AD130" i="2" s="1"/>
  <c r="AE130" i="2"/>
  <c r="AC131" i="2"/>
  <c r="AE131" i="2"/>
  <c r="AD131" i="2"/>
  <c r="AC132" i="2"/>
  <c r="AC133" i="2"/>
  <c r="AD133" i="2"/>
  <c r="AE129" i="2"/>
  <c r="AE133" i="2"/>
  <c r="AF128" i="2"/>
  <c r="AF129" i="2"/>
  <c r="AF133" i="2"/>
  <c r="V137" i="2"/>
  <c r="W137" i="2"/>
  <c r="X137" i="2"/>
  <c r="Y137" i="2"/>
  <c r="V138" i="2"/>
  <c r="X138" i="2"/>
  <c r="W138" i="2"/>
  <c r="V139" i="2"/>
  <c r="V140" i="2"/>
  <c r="W140" i="2"/>
  <c r="V141" i="2"/>
  <c r="Y141" i="2" s="1"/>
  <c r="V142" i="2"/>
  <c r="W142" i="2"/>
  <c r="V143" i="2"/>
  <c r="V144" i="2"/>
  <c r="Y144" i="2"/>
  <c r="W144" i="2"/>
  <c r="V145" i="2"/>
  <c r="V146" i="2"/>
  <c r="X146" i="2" s="1"/>
  <c r="W146" i="2"/>
  <c r="X140" i="2"/>
  <c r="X142" i="2"/>
  <c r="X144" i="2"/>
  <c r="X145" i="2"/>
  <c r="Y140" i="2"/>
  <c r="Y142" i="2"/>
  <c r="AC137" i="2"/>
  <c r="AD137" i="2"/>
  <c r="AC138" i="2"/>
  <c r="AF138" i="2" s="1"/>
  <c r="AC139" i="2"/>
  <c r="AD139" i="2"/>
  <c r="AC140" i="2"/>
  <c r="AF140" i="2" s="1"/>
  <c r="AI137" i="2" s="1"/>
  <c r="AD140" i="2"/>
  <c r="AC141" i="2"/>
  <c r="AD141" i="2"/>
  <c r="AC142" i="2"/>
  <c r="AD142" i="2" s="1"/>
  <c r="AE142" i="2"/>
  <c r="AC143" i="2"/>
  <c r="AE141" i="2"/>
  <c r="AF139" i="2"/>
  <c r="AF141" i="2"/>
  <c r="V147" i="2"/>
  <c r="W147" i="2" s="1"/>
  <c r="X147" i="2"/>
  <c r="Y147" i="2"/>
  <c r="V148" i="2"/>
  <c r="X148" i="2" s="1"/>
  <c r="W148" i="2"/>
  <c r="V149" i="2"/>
  <c r="V150" i="2"/>
  <c r="X150" i="2"/>
  <c r="V151" i="2"/>
  <c r="W151" i="2"/>
  <c r="V152" i="2"/>
  <c r="V153" i="2"/>
  <c r="W153" i="2" s="1"/>
  <c r="Y153" i="2"/>
  <c r="V154" i="2"/>
  <c r="W154" i="2"/>
  <c r="V155" i="2"/>
  <c r="V156" i="2"/>
  <c r="W156" i="2"/>
  <c r="X151" i="2"/>
  <c r="X153" i="2"/>
  <c r="X154" i="2"/>
  <c r="Y148" i="2"/>
  <c r="Y151" i="2"/>
  <c r="Y154" i="2"/>
  <c r="AC147" i="2"/>
  <c r="AF147" i="2"/>
  <c r="AD147" i="2"/>
  <c r="AE147" i="2"/>
  <c r="AC148" i="2"/>
  <c r="AF148" i="2"/>
  <c r="AD148" i="2"/>
  <c r="AC149" i="2"/>
  <c r="AD149" i="2" s="1"/>
  <c r="AC150" i="2"/>
  <c r="AD150" i="2" s="1"/>
  <c r="AG147" i="2" s="1"/>
  <c r="AC151" i="2"/>
  <c r="AF151" i="2"/>
  <c r="AD151" i="2"/>
  <c r="AC152" i="2"/>
  <c r="AE152" i="2" s="1"/>
  <c r="AD152" i="2"/>
  <c r="AC153" i="2"/>
  <c r="AD153" i="2" s="1"/>
  <c r="AE149" i="2"/>
  <c r="AF149" i="2"/>
  <c r="AF152" i="2"/>
  <c r="X157" i="2"/>
  <c r="X158" i="2"/>
  <c r="X159" i="2"/>
  <c r="X160" i="2"/>
  <c r="X164" i="2"/>
  <c r="X165" i="2"/>
  <c r="X166" i="2"/>
  <c r="Y158" i="2"/>
  <c r="Y159" i="2"/>
  <c r="Y160" i="2"/>
  <c r="Y163" i="2"/>
  <c r="Y164" i="2"/>
  <c r="Y165" i="2"/>
  <c r="Y166" i="2"/>
  <c r="AE157" i="2"/>
  <c r="AF157" i="2"/>
  <c r="AI157" i="2" s="1"/>
  <c r="AG157" i="2"/>
  <c r="AE159" i="2"/>
  <c r="AE160" i="2"/>
  <c r="AE161" i="2"/>
  <c r="AE162" i="2"/>
  <c r="AH157" i="2" s="1"/>
  <c r="AE163" i="2"/>
  <c r="AF159" i="2"/>
  <c r="AF160" i="2"/>
  <c r="AF161" i="2"/>
  <c r="AF162" i="2"/>
  <c r="AF163" i="2"/>
  <c r="AU19" i="1"/>
  <c r="AV19" i="1"/>
  <c r="AW19" i="1"/>
  <c r="AX19" i="1"/>
  <c r="AY19" i="1"/>
  <c r="AZ19" i="1"/>
  <c r="BA19" i="1"/>
  <c r="BB19" i="1"/>
  <c r="BC19" i="1"/>
  <c r="BD19" i="1"/>
  <c r="BE19" i="1"/>
  <c r="AU21" i="1"/>
  <c r="AV21" i="1"/>
  <c r="AW21" i="1"/>
  <c r="AX21" i="1"/>
  <c r="AY21" i="1"/>
  <c r="AZ21" i="1"/>
  <c r="BA21" i="1"/>
  <c r="BB21" i="1"/>
  <c r="BC21" i="1"/>
  <c r="BD21" i="1"/>
  <c r="BE21" i="1"/>
  <c r="AF87" i="2"/>
  <c r="AD87" i="2"/>
  <c r="Y85" i="2"/>
  <c r="X85" i="2"/>
  <c r="AA76" i="2" s="1"/>
  <c r="AF109" i="2"/>
  <c r="AD109" i="2"/>
  <c r="X122" i="2"/>
  <c r="Y122" i="2"/>
  <c r="AO137" i="2"/>
  <c r="AN137" i="2"/>
  <c r="AM137" i="2"/>
  <c r="X128" i="2"/>
  <c r="Y128" i="2"/>
  <c r="X139" i="2"/>
  <c r="W139" i="2"/>
  <c r="Y139" i="2"/>
  <c r="X134" i="2"/>
  <c r="AF71" i="2"/>
  <c r="AE71" i="2"/>
  <c r="AF52" i="2"/>
  <c r="AE52" i="2"/>
  <c r="AD52" i="2"/>
  <c r="AE148" i="2"/>
  <c r="Y156" i="2"/>
  <c r="X156" i="2"/>
  <c r="AE137" i="2"/>
  <c r="AF137" i="2"/>
  <c r="Y145" i="2"/>
  <c r="W145" i="2"/>
  <c r="W85" i="2"/>
  <c r="AH26" i="2"/>
  <c r="AE132" i="2"/>
  <c r="AD132" i="2"/>
  <c r="AF132" i="2"/>
  <c r="AF143" i="2"/>
  <c r="AE143" i="2"/>
  <c r="AD143" i="2"/>
  <c r="W105" i="2"/>
  <c r="Y105" i="2"/>
  <c r="X105" i="2"/>
  <c r="Y117" i="2"/>
  <c r="W117" i="2"/>
  <c r="X117" i="2"/>
  <c r="AH97" i="2"/>
  <c r="W134" i="2"/>
  <c r="W128" i="2"/>
  <c r="AO133" i="2"/>
  <c r="AN133" i="2"/>
  <c r="AM133" i="2"/>
  <c r="AE87" i="2"/>
  <c r="AH86" i="2" s="1"/>
  <c r="AD78" i="2"/>
  <c r="AG76" i="2" s="1"/>
  <c r="AE78" i="2"/>
  <c r="AF78" i="2"/>
  <c r="W9" i="2"/>
  <c r="Y9" i="2"/>
  <c r="X9" i="2"/>
  <c r="AD71" i="2"/>
  <c r="AN125" i="2"/>
  <c r="AM125" i="2"/>
  <c r="AO125" i="2"/>
  <c r="W162" i="2"/>
  <c r="X162" i="2"/>
  <c r="AA157" i="2"/>
  <c r="Y162" i="2"/>
  <c r="AO164" i="2"/>
  <c r="AN164" i="2"/>
  <c r="AM164" i="2"/>
  <c r="AE109" i="2"/>
  <c r="AO26" i="2"/>
  <c r="AN26" i="2"/>
  <c r="AM26" i="2"/>
  <c r="AN110" i="2"/>
  <c r="AM110" i="2"/>
  <c r="AO110" i="2"/>
  <c r="Y201" i="2"/>
  <c r="AB197" i="2"/>
  <c r="X201" i="2"/>
  <c r="AE207" i="2"/>
  <c r="AD207" i="2"/>
  <c r="X68" i="2"/>
  <c r="W68" i="2"/>
  <c r="AO73" i="2"/>
  <c r="AN73" i="2"/>
  <c r="AO81" i="2"/>
  <c r="AN81" i="2"/>
  <c r="AN111" i="2"/>
  <c r="AO111" i="2"/>
  <c r="AM111" i="2"/>
  <c r="AM184" i="2"/>
  <c r="AN184" i="2"/>
  <c r="AN96" i="2"/>
  <c r="AM96" i="2"/>
  <c r="X169" i="2"/>
  <c r="W169" i="2"/>
  <c r="AF188" i="2"/>
  <c r="AE188" i="2"/>
  <c r="Y49" i="2"/>
  <c r="AB46" i="2"/>
  <c r="X49" i="2"/>
  <c r="W179" i="2"/>
  <c r="Z177" i="2" s="1"/>
  <c r="Y179" i="2"/>
  <c r="AN22" i="2"/>
  <c r="AM22" i="2"/>
  <c r="AN122" i="2"/>
  <c r="AM122" i="2"/>
  <c r="AO143" i="2"/>
  <c r="AN143" i="2"/>
  <c r="AM143" i="2"/>
  <c r="AO151" i="2"/>
  <c r="AN151" i="2"/>
  <c r="AM151" i="2"/>
  <c r="AO165" i="2"/>
  <c r="AN165" i="2"/>
  <c r="AM180" i="2"/>
  <c r="AO180" i="2"/>
  <c r="AN180" i="2"/>
  <c r="AO90" i="2"/>
  <c r="AM90" i="2"/>
  <c r="W55" i="2"/>
  <c r="X55" i="2"/>
  <c r="Y55" i="2"/>
  <c r="AF98" i="2"/>
  <c r="AI97" i="2"/>
  <c r="Y84" i="2"/>
  <c r="AD36" i="2"/>
  <c r="AG36" i="2"/>
  <c r="AE36" i="2"/>
  <c r="AF36" i="2"/>
  <c r="AH167" i="2"/>
  <c r="Y167" i="2"/>
  <c r="W167" i="2"/>
  <c r="X209" i="2"/>
  <c r="Y209" i="2"/>
  <c r="W209" i="2"/>
  <c r="W45" i="2"/>
  <c r="AN24" i="2"/>
  <c r="AM24" i="2"/>
  <c r="W87" i="2"/>
  <c r="Y87" i="2"/>
  <c r="AM36" i="2"/>
  <c r="AN36" i="2"/>
  <c r="AO64" i="2"/>
  <c r="AN64" i="2"/>
  <c r="AM56" i="2"/>
  <c r="AN56" i="2"/>
  <c r="AO105" i="2"/>
  <c r="AN105" i="2"/>
  <c r="AM105" i="2"/>
  <c r="AN148" i="2"/>
  <c r="AM148" i="2"/>
  <c r="Y161" i="2"/>
  <c r="AE139" i="2"/>
  <c r="AE138" i="2"/>
  <c r="X125" i="2"/>
  <c r="AE112" i="2"/>
  <c r="Y110" i="2"/>
  <c r="AD98" i="2"/>
  <c r="AG97" i="2" s="1"/>
  <c r="AE91" i="2"/>
  <c r="Y172" i="2"/>
  <c r="X172" i="2"/>
  <c r="W172" i="2"/>
  <c r="Y204" i="2"/>
  <c r="X204" i="2"/>
  <c r="W44" i="2"/>
  <c r="Y33" i="2"/>
  <c r="W33" i="2"/>
  <c r="AN25" i="2"/>
  <c r="AO25" i="2"/>
  <c r="AM25" i="2"/>
  <c r="W93" i="2"/>
  <c r="Y93" i="2"/>
  <c r="AN46" i="2"/>
  <c r="AO66" i="2"/>
  <c r="AN66" i="2"/>
  <c r="AM66" i="2"/>
  <c r="AP66" i="2" s="1"/>
  <c r="AO141" i="2"/>
  <c r="AN141" i="2"/>
  <c r="AO146" i="2"/>
  <c r="AN146" i="2"/>
  <c r="AM146" i="2"/>
  <c r="AM178" i="2"/>
  <c r="AN178" i="2"/>
  <c r="AE151" i="2"/>
  <c r="Y138" i="2"/>
  <c r="AF131" i="2"/>
  <c r="AF119" i="2"/>
  <c r="AE111" i="2"/>
  <c r="AE90" i="2"/>
  <c r="AF77" i="2"/>
  <c r="AE59" i="2"/>
  <c r="Y45" i="2"/>
  <c r="AB36" i="2" s="1"/>
  <c r="AE12" i="2"/>
  <c r="AF209" i="2"/>
  <c r="AE209" i="2"/>
  <c r="AD188" i="2"/>
  <c r="AE190" i="2"/>
  <c r="AD190" i="2"/>
  <c r="Y193" i="2"/>
  <c r="X193" i="2"/>
  <c r="W193" i="2"/>
  <c r="AN132" i="2"/>
  <c r="AO132" i="2"/>
  <c r="AM132" i="2"/>
  <c r="AN149" i="2"/>
  <c r="AM149" i="2"/>
  <c r="AE158" i="2"/>
  <c r="AF142" i="2"/>
  <c r="AF130" i="2"/>
  <c r="Y126" i="2"/>
  <c r="AE110" i="2"/>
  <c r="AE89" i="2"/>
  <c r="AE66" i="2"/>
  <c r="AF66" i="2"/>
  <c r="Y28" i="2"/>
  <c r="AB26" i="2" s="1"/>
  <c r="AF202" i="2"/>
  <c r="AE202" i="2"/>
  <c r="W189" i="2"/>
  <c r="Y32" i="2"/>
  <c r="X32" i="2"/>
  <c r="X67" i="2"/>
  <c r="W67" i="2"/>
  <c r="X100" i="2"/>
  <c r="Y181" i="2"/>
  <c r="W181" i="2"/>
  <c r="X181" i="2"/>
  <c r="AN43" i="2"/>
  <c r="AN65" i="2"/>
  <c r="AO67" i="2"/>
  <c r="AN67" i="2"/>
  <c r="AQ66" i="2" s="1"/>
  <c r="AO72" i="2"/>
  <c r="AN72" i="2"/>
  <c r="AM72" i="2"/>
  <c r="AO80" i="2"/>
  <c r="AN80" i="2"/>
  <c r="AM80" i="2"/>
  <c r="AM85" i="2"/>
  <c r="AO102" i="2"/>
  <c r="AN102" i="2"/>
  <c r="AM102" i="2"/>
  <c r="X113" i="2"/>
  <c r="AF19" i="2"/>
  <c r="AE19" i="2"/>
  <c r="AF199" i="2"/>
  <c r="AI197" i="2" s="1"/>
  <c r="AE199" i="2"/>
  <c r="X208" i="2"/>
  <c r="W208" i="2"/>
  <c r="X214" i="2"/>
  <c r="W214" i="2"/>
  <c r="W65" i="2"/>
  <c r="X65" i="2"/>
  <c r="W15" i="2"/>
  <c r="X15" i="2"/>
  <c r="Y116" i="2"/>
  <c r="W116" i="2"/>
  <c r="AM32" i="2"/>
  <c r="AN32" i="2"/>
  <c r="AM39" i="2"/>
  <c r="AN39" i="2"/>
  <c r="AO53" i="2"/>
  <c r="AM53" i="2"/>
  <c r="AN53" i="2"/>
  <c r="AO59" i="2"/>
  <c r="AM59" i="2"/>
  <c r="AN59" i="2"/>
  <c r="AN129" i="2"/>
  <c r="AM129" i="2"/>
  <c r="AO156" i="2"/>
  <c r="AN166" i="2"/>
  <c r="AM166" i="2"/>
  <c r="AO96" i="2"/>
  <c r="W62" i="2"/>
  <c r="X62" i="2"/>
  <c r="Y62" i="2"/>
  <c r="X155" i="2"/>
  <c r="AF111" i="2"/>
  <c r="AF89" i="2"/>
  <c r="AE76" i="2"/>
  <c r="AA36" i="2"/>
  <c r="AF18" i="2"/>
  <c r="AD18" i="2"/>
  <c r="AA16" i="2"/>
  <c r="X12" i="2"/>
  <c r="AE173" i="2"/>
  <c r="Y170" i="2"/>
  <c r="AB167" i="2" s="1"/>
  <c r="X170" i="2"/>
  <c r="AE191" i="2"/>
  <c r="AD191" i="2"/>
  <c r="Z36" i="2"/>
  <c r="X7" i="2"/>
  <c r="W7" i="2"/>
  <c r="X179" i="2"/>
  <c r="AN30" i="2"/>
  <c r="AM43" i="2"/>
  <c r="AO52" i="2"/>
  <c r="AN52" i="2"/>
  <c r="AO69" i="2"/>
  <c r="AN69" i="2"/>
  <c r="AM69" i="2"/>
  <c r="AN119" i="2"/>
  <c r="AM119" i="2"/>
  <c r="AO144" i="2"/>
  <c r="AN144" i="2"/>
  <c r="AO152" i="2"/>
  <c r="AN152" i="2"/>
  <c r="AO138" i="2"/>
  <c r="AN138" i="2"/>
  <c r="X141" i="2"/>
  <c r="AF110" i="2"/>
  <c r="AD31" i="2"/>
  <c r="AD17" i="2"/>
  <c r="Y19" i="2"/>
  <c r="AF173" i="2"/>
  <c r="AI167" i="2" s="1"/>
  <c r="X215" i="2"/>
  <c r="W215" i="2"/>
  <c r="X192" i="2"/>
  <c r="Y192" i="2"/>
  <c r="W192" i="2"/>
  <c r="W64" i="2"/>
  <c r="Y64" i="2"/>
  <c r="W6" i="2"/>
  <c r="Y70" i="2"/>
  <c r="AB66" i="2"/>
  <c r="X70" i="2"/>
  <c r="AA66" i="2" s="1"/>
  <c r="W70" i="2"/>
  <c r="X178" i="2"/>
  <c r="W82" i="2"/>
  <c r="Z76" i="2" s="1"/>
  <c r="Y82" i="2"/>
  <c r="AB76" i="2" s="1"/>
  <c r="AM64" i="2"/>
  <c r="AO65" i="2"/>
  <c r="AN77" i="2"/>
  <c r="AM77" i="2"/>
  <c r="AN130" i="2"/>
  <c r="AM130" i="2"/>
  <c r="AO99" i="2"/>
  <c r="AN99" i="2"/>
  <c r="AM99" i="2"/>
  <c r="AD60" i="2"/>
  <c r="AE60" i="2"/>
  <c r="Y13" i="2"/>
  <c r="W13" i="2"/>
  <c r="AP16" i="2"/>
  <c r="W88" i="2"/>
  <c r="Y88" i="2"/>
  <c r="X88" i="2"/>
  <c r="AO44" i="2"/>
  <c r="AN44" i="2"/>
  <c r="AO37" i="2"/>
  <c r="AM37" i="2"/>
  <c r="AN37" i="2"/>
  <c r="AN57" i="2"/>
  <c r="AQ56" i="2" s="1"/>
  <c r="AM57" i="2"/>
  <c r="AO57" i="2"/>
  <c r="AO70" i="2"/>
  <c r="AN70" i="2"/>
  <c r="AO75" i="2"/>
  <c r="AN75" i="2"/>
  <c r="AM75" i="2"/>
  <c r="AN108" i="2"/>
  <c r="AM108" i="2"/>
  <c r="AO113" i="2"/>
  <c r="AN113" i="2"/>
  <c r="AM113" i="2"/>
  <c r="AN157" i="2"/>
  <c r="AM157" i="2"/>
  <c r="AN162" i="2"/>
  <c r="W141" i="2"/>
  <c r="AD47" i="2"/>
  <c r="AE47" i="2"/>
  <c r="X44" i="2"/>
  <c r="AF30" i="2"/>
  <c r="AD30" i="2"/>
  <c r="AE17" i="2"/>
  <c r="AD167" i="2"/>
  <c r="AG167" i="2"/>
  <c r="X167" i="2"/>
  <c r="X197" i="2"/>
  <c r="AH197" i="2"/>
  <c r="W12" i="2"/>
  <c r="Y71" i="2"/>
  <c r="X71" i="2"/>
  <c r="AO24" i="2"/>
  <c r="AR16" i="2" s="1"/>
  <c r="X94" i="2"/>
  <c r="W94" i="2"/>
  <c r="X87" i="2"/>
  <c r="AO36" i="2"/>
  <c r="AN50" i="2"/>
  <c r="AO50" i="2"/>
  <c r="AO56" i="2"/>
  <c r="AN78" i="2"/>
  <c r="AM78" i="2"/>
  <c r="AO140" i="2"/>
  <c r="AR137" i="2" s="1"/>
  <c r="AN140" i="2"/>
  <c r="AM140" i="2"/>
  <c r="AO148" i="2"/>
  <c r="AO158" i="2"/>
  <c r="AN158" i="2"/>
  <c r="AM158" i="2"/>
  <c r="AO162" i="2"/>
  <c r="Y95" i="2"/>
  <c r="W95" i="2"/>
  <c r="AN177" i="2"/>
  <c r="AM177" i="2"/>
  <c r="AF48" i="2"/>
  <c r="AF40" i="2"/>
  <c r="AF29" i="2"/>
  <c r="X180" i="2"/>
  <c r="AM28" i="2"/>
  <c r="AN27" i="2"/>
  <c r="AN47" i="2"/>
  <c r="AN49" i="2"/>
  <c r="AM49" i="2"/>
  <c r="Y97" i="2"/>
  <c r="Y86" i="2"/>
  <c r="AN41" i="2"/>
  <c r="AM41" i="2"/>
  <c r="AN54" i="2"/>
  <c r="AN58" i="2"/>
  <c r="AN83" i="2"/>
  <c r="AM107" i="2"/>
  <c r="AM135" i="2"/>
  <c r="AN154" i="2"/>
  <c r="AO183" i="2"/>
  <c r="AM34" i="2"/>
  <c r="AO135" i="2"/>
  <c r="AN33" i="2"/>
  <c r="AM33" i="2"/>
  <c r="AM92" i="2"/>
  <c r="AA197" i="2"/>
  <c r="AI36" i="2"/>
  <c r="Z66" i="2"/>
  <c r="AP56" i="2"/>
  <c r="W143" i="2" l="1"/>
  <c r="Z137" i="2" s="1"/>
  <c r="X143" i="2"/>
  <c r="AA137" i="2" s="1"/>
  <c r="AE9" i="2"/>
  <c r="AH6" i="2" s="1"/>
  <c r="AD9" i="2"/>
  <c r="AG6" i="2" s="1"/>
  <c r="AF9" i="2"/>
  <c r="AF177" i="2"/>
  <c r="AE177" i="2"/>
  <c r="W28" i="2"/>
  <c r="Z26" i="2" s="1"/>
  <c r="X28" i="2"/>
  <c r="AA26" i="2" s="1"/>
  <c r="W114" i="2"/>
  <c r="AF51" i="2"/>
  <c r="AI46" i="2" s="1"/>
  <c r="AF150" i="2"/>
  <c r="AD128" i="2"/>
  <c r="Y113" i="2"/>
  <c r="W113" i="2"/>
  <c r="AD70" i="2"/>
  <c r="AG66" i="2" s="1"/>
  <c r="AE70" i="2"/>
  <c r="AH66" i="2" s="1"/>
  <c r="AF70" i="2"/>
  <c r="AD22" i="2"/>
  <c r="AG16" i="2" s="1"/>
  <c r="AF22" i="2"/>
  <c r="AF178" i="2"/>
  <c r="AE178" i="2"/>
  <c r="AD178" i="2"/>
  <c r="AE182" i="2"/>
  <c r="AF182" i="2"/>
  <c r="AD182" i="2"/>
  <c r="AF187" i="2"/>
  <c r="AE187" i="2"/>
  <c r="AD187" i="2"/>
  <c r="W46" i="2"/>
  <c r="Z46" i="2" s="1"/>
  <c r="X46" i="2"/>
  <c r="AA46" i="2" s="1"/>
  <c r="AO31" i="2"/>
  <c r="AN31" i="2"/>
  <c r="AM31" i="2"/>
  <c r="AP26" i="2" s="1"/>
  <c r="AM116" i="2"/>
  <c r="AO116" i="2"/>
  <c r="AN116" i="2"/>
  <c r="Y149" i="2"/>
  <c r="W149" i="2"/>
  <c r="AE127" i="2"/>
  <c r="AH127" i="2" s="1"/>
  <c r="AF127" i="2"/>
  <c r="AI127" i="2" s="1"/>
  <c r="X130" i="2"/>
  <c r="X127" i="2"/>
  <c r="W127" i="2"/>
  <c r="AF181" i="2"/>
  <c r="AE181" i="2"/>
  <c r="AD181" i="2"/>
  <c r="AF20" i="2"/>
  <c r="X149" i="2"/>
  <c r="AA147" i="2" s="1"/>
  <c r="AD138" i="2"/>
  <c r="AG137" i="2" s="1"/>
  <c r="X114" i="2"/>
  <c r="AA107" i="2" s="1"/>
  <c r="AE51" i="2"/>
  <c r="Y155" i="2"/>
  <c r="W155" i="2"/>
  <c r="AE140" i="2"/>
  <c r="AH137" i="2" s="1"/>
  <c r="X136" i="2"/>
  <c r="W136" i="2"/>
  <c r="Y136" i="2"/>
  <c r="AF117" i="2"/>
  <c r="AI56" i="2"/>
  <c r="AD48" i="2"/>
  <c r="AG46" i="2" s="1"/>
  <c r="AE48" i="2"/>
  <c r="AH46" i="2" s="1"/>
  <c r="AE179" i="2"/>
  <c r="AF179" i="2"/>
  <c r="AD179" i="2"/>
  <c r="AF183" i="2"/>
  <c r="AE183" i="2"/>
  <c r="AD183" i="2"/>
  <c r="X216" i="2"/>
  <c r="AA207" i="2" s="1"/>
  <c r="Y216" i="2"/>
  <c r="W216" i="2"/>
  <c r="Y195" i="2"/>
  <c r="X195" i="2"/>
  <c r="W195" i="2"/>
  <c r="Z187" i="2" s="1"/>
  <c r="W11" i="2"/>
  <c r="X11" i="2"/>
  <c r="W132" i="2"/>
  <c r="X132" i="2"/>
  <c r="AE20" i="2"/>
  <c r="AH16" i="2" s="1"/>
  <c r="AF153" i="2"/>
  <c r="AE153" i="2"/>
  <c r="AE150" i="2"/>
  <c r="AH147" i="2" s="1"/>
  <c r="Y152" i="2"/>
  <c r="W152" i="2"/>
  <c r="X152" i="2"/>
  <c r="W150" i="2"/>
  <c r="Y150" i="2"/>
  <c r="Y143" i="2"/>
  <c r="AB137" i="2" s="1"/>
  <c r="AD127" i="2"/>
  <c r="AG127" i="2" s="1"/>
  <c r="Y132" i="2"/>
  <c r="W130" i="2"/>
  <c r="Y127" i="2"/>
  <c r="AF120" i="2"/>
  <c r="AD122" i="2"/>
  <c r="AF122" i="2"/>
  <c r="AE119" i="2"/>
  <c r="AD119" i="2"/>
  <c r="AG117" i="2" s="1"/>
  <c r="AE117" i="2"/>
  <c r="AH117" i="2" s="1"/>
  <c r="Y118" i="2"/>
  <c r="AB117" i="2" s="1"/>
  <c r="X121" i="2"/>
  <c r="AA117" i="2" s="1"/>
  <c r="W121" i="2"/>
  <c r="Z117" i="2" s="1"/>
  <c r="AE113" i="2"/>
  <c r="AH107" i="2" s="1"/>
  <c r="AD113" i="2"/>
  <c r="AG107" i="2" s="1"/>
  <c r="AF113" i="2"/>
  <c r="AI107" i="2" s="1"/>
  <c r="W115" i="2"/>
  <c r="Y115" i="2"/>
  <c r="X115" i="2"/>
  <c r="AF91" i="2"/>
  <c r="AI86" i="2" s="1"/>
  <c r="AD91" i="2"/>
  <c r="AG86" i="2" s="1"/>
  <c r="AD58" i="2"/>
  <c r="AG56" i="2" s="1"/>
  <c r="AE58" i="2"/>
  <c r="AD28" i="2"/>
  <c r="AG26" i="2" s="1"/>
  <c r="AF28" i="2"/>
  <c r="AI26" i="2" s="1"/>
  <c r="AE22" i="2"/>
  <c r="AF12" i="2"/>
  <c r="AD12" i="2"/>
  <c r="AD177" i="2"/>
  <c r="AG177" i="2" s="1"/>
  <c r="AF180" i="2"/>
  <c r="AE180" i="2"/>
  <c r="AD180" i="2"/>
  <c r="AE193" i="2"/>
  <c r="AF193" i="2"/>
  <c r="AD193" i="2"/>
  <c r="W14" i="2"/>
  <c r="Y14" i="2"/>
  <c r="AB6" i="2" s="1"/>
  <c r="AM15" i="2"/>
  <c r="AN15" i="2"/>
  <c r="AQ6" i="2" s="1"/>
  <c r="AO15" i="2"/>
  <c r="AR6" i="2" s="1"/>
  <c r="W213" i="2"/>
  <c r="Y213" i="2"/>
  <c r="AB207" i="2" s="1"/>
  <c r="Y59" i="2"/>
  <c r="AB56" i="2" s="1"/>
  <c r="X59" i="2"/>
  <c r="AA56" i="2" s="1"/>
  <c r="W59" i="2"/>
  <c r="Z56" i="2" s="1"/>
  <c r="Z16" i="2"/>
  <c r="X10" i="2"/>
  <c r="W10" i="2"/>
  <c r="Y101" i="2"/>
  <c r="X101" i="2"/>
  <c r="AA97" i="2" s="1"/>
  <c r="Y182" i="2"/>
  <c r="X182" i="2"/>
  <c r="AA177" i="2" s="1"/>
  <c r="AP6" i="2"/>
  <c r="AO38" i="2"/>
  <c r="AN38" i="2"/>
  <c r="AQ36" i="2" s="1"/>
  <c r="AM38" i="2"/>
  <c r="AM55" i="2"/>
  <c r="AO55" i="2"/>
  <c r="AN55" i="2"/>
  <c r="AQ46" i="2" s="1"/>
  <c r="AN121" i="2"/>
  <c r="AQ117" i="2" s="1"/>
  <c r="AO121" i="2"/>
  <c r="AR117" i="2" s="1"/>
  <c r="AM121" i="2"/>
  <c r="AP117" i="2" s="1"/>
  <c r="AO168" i="2"/>
  <c r="AN168" i="2"/>
  <c r="AM168" i="2"/>
  <c r="AO172" i="2"/>
  <c r="AN172" i="2"/>
  <c r="AM172" i="2"/>
  <c r="AN86" i="2"/>
  <c r="AO86" i="2"/>
  <c r="AF79" i="2"/>
  <c r="AI76" i="2" s="1"/>
  <c r="AE79" i="2"/>
  <c r="AH76" i="2" s="1"/>
  <c r="AE61" i="2"/>
  <c r="AF16" i="2"/>
  <c r="AI16" i="2" s="1"/>
  <c r="AF6" i="2"/>
  <c r="AI6" i="2" s="1"/>
  <c r="W168" i="2"/>
  <c r="Z167" i="2" s="1"/>
  <c r="W171" i="2"/>
  <c r="W200" i="2"/>
  <c r="Z197" i="2" s="1"/>
  <c r="AD200" i="2"/>
  <c r="AG197" i="2" s="1"/>
  <c r="W203" i="2"/>
  <c r="AD203" i="2"/>
  <c r="Y187" i="2"/>
  <c r="X187" i="2"/>
  <c r="Y194" i="2"/>
  <c r="X194" i="2"/>
  <c r="X196" i="2"/>
  <c r="Y196" i="2"/>
  <c r="Y18" i="2"/>
  <c r="AB16" i="2" s="1"/>
  <c r="W98" i="2"/>
  <c r="Z97" i="2" s="1"/>
  <c r="Y98" i="2"/>
  <c r="AB97" i="2" s="1"/>
  <c r="Y157" i="2"/>
  <c r="AB157" i="2" s="1"/>
  <c r="W157" i="2"/>
  <c r="AM150" i="2"/>
  <c r="AP147" i="2" s="1"/>
  <c r="AN150" i="2"/>
  <c r="AO150" i="2"/>
  <c r="AR147" i="2" s="1"/>
  <c r="AM159" i="2"/>
  <c r="AP157" i="2" s="1"/>
  <c r="AO159" i="2"/>
  <c r="AR157" i="2" s="1"/>
  <c r="AN159" i="2"/>
  <c r="AN88" i="2"/>
  <c r="AO88" i="2"/>
  <c r="AM88" i="2"/>
  <c r="Y146" i="2"/>
  <c r="AF68" i="2"/>
  <c r="AI66" i="2" s="1"/>
  <c r="W212" i="2"/>
  <c r="Z207" i="2" s="1"/>
  <c r="AD212" i="2"/>
  <c r="AG207" i="2" s="1"/>
  <c r="AF212" i="2"/>
  <c r="AI207" i="2" s="1"/>
  <c r="AE213" i="2"/>
  <c r="AH207" i="2" s="1"/>
  <c r="AF213" i="2"/>
  <c r="Y191" i="2"/>
  <c r="X191" i="2"/>
  <c r="Y188" i="2"/>
  <c r="X188" i="2"/>
  <c r="X8" i="2"/>
  <c r="AA6" i="2" s="1"/>
  <c r="W8" i="2"/>
  <c r="Z6" i="2" s="1"/>
  <c r="W101" i="2"/>
  <c r="X103" i="2"/>
  <c r="W103" i="2"/>
  <c r="W86" i="2"/>
  <c r="Z86" i="2" s="1"/>
  <c r="X86" i="2"/>
  <c r="AO28" i="2"/>
  <c r="AN28" i="2"/>
  <c r="AO154" i="2"/>
  <c r="AM154" i="2"/>
  <c r="AN170" i="2"/>
  <c r="AO170" i="2"/>
  <c r="AM170" i="2"/>
  <c r="AP167" i="2" s="1"/>
  <c r="AO174" i="2"/>
  <c r="AN174" i="2"/>
  <c r="AM174" i="2"/>
  <c r="AM86" i="2"/>
  <c r="Y180" i="2"/>
  <c r="Y178" i="2"/>
  <c r="W163" i="2"/>
  <c r="W161" i="2"/>
  <c r="AN23" i="2"/>
  <c r="AQ16" i="2" s="1"/>
  <c r="AO35" i="2"/>
  <c r="AM45" i="2"/>
  <c r="AO42" i="2"/>
  <c r="AM47" i="2"/>
  <c r="AO61" i="2"/>
  <c r="AR56" i="2" s="1"/>
  <c r="AO74" i="2"/>
  <c r="AR66" i="2" s="1"/>
  <c r="AO79" i="2"/>
  <c r="AR76" i="2" s="1"/>
  <c r="AN84" i="2"/>
  <c r="AN97" i="2"/>
  <c r="AO98" i="2"/>
  <c r="AM103" i="2"/>
  <c r="AP97" i="2" s="1"/>
  <c r="AN104" i="2"/>
  <c r="AM114" i="2"/>
  <c r="AP107" i="2" s="1"/>
  <c r="AN115" i="2"/>
  <c r="AQ107" i="2" s="1"/>
  <c r="AM134" i="2"/>
  <c r="AP127" i="2" s="1"/>
  <c r="AM142" i="2"/>
  <c r="AP137" i="2" s="1"/>
  <c r="AN153" i="2"/>
  <c r="AM155" i="2"/>
  <c r="AN160" i="2"/>
  <c r="AO161" i="2"/>
  <c r="AM181" i="2"/>
  <c r="AO181" i="2"/>
  <c r="AR177" i="2" s="1"/>
  <c r="AN185" i="2"/>
  <c r="AM185" i="2"/>
  <c r="Y91" i="2"/>
  <c r="AN29" i="2"/>
  <c r="AO29" i="2"/>
  <c r="AN79" i="2"/>
  <c r="AQ76" i="2" s="1"/>
  <c r="AM83" i="2"/>
  <c r="AP76" i="2" s="1"/>
  <c r="AO97" i="2"/>
  <c r="AR97" i="2" s="1"/>
  <c r="AN103" i="2"/>
  <c r="AO114" i="2"/>
  <c r="AR107" i="2" s="1"/>
  <c r="AO134" i="2"/>
  <c r="AR127" i="2" s="1"/>
  <c r="AN136" i="2"/>
  <c r="AQ127" i="2" s="1"/>
  <c r="AN142" i="2"/>
  <c r="AQ137" i="2" s="1"/>
  <c r="AN155" i="2"/>
  <c r="AO160" i="2"/>
  <c r="AO169" i="2"/>
  <c r="AN169" i="2"/>
  <c r="AO171" i="2"/>
  <c r="AN171" i="2"/>
  <c r="AN173" i="2"/>
  <c r="AO173" i="2"/>
  <c r="AO175" i="2"/>
  <c r="AN175" i="2"/>
  <c r="AN95" i="2"/>
  <c r="AO95" i="2"/>
  <c r="AO92" i="2"/>
  <c r="AN92" i="2"/>
  <c r="X89" i="2"/>
  <c r="Y89" i="2"/>
  <c r="AB86" i="2" s="1"/>
  <c r="AO34" i="2"/>
  <c r="AN34" i="2"/>
  <c r="AO51" i="2"/>
  <c r="AR46" i="2" s="1"/>
  <c r="AM51" i="2"/>
  <c r="AO182" i="2"/>
  <c r="AN182" i="2"/>
  <c r="AQ177" i="2" s="1"/>
  <c r="AM186" i="2"/>
  <c r="AM94" i="2"/>
  <c r="AP46" i="2" l="1"/>
  <c r="AA86" i="2"/>
  <c r="Z157" i="2"/>
  <c r="AQ167" i="2"/>
  <c r="AP36" i="2"/>
  <c r="AB127" i="2"/>
  <c r="AG187" i="2"/>
  <c r="AB107" i="2"/>
  <c r="AI177" i="2"/>
  <c r="AP86" i="2"/>
  <c r="AA187" i="2"/>
  <c r="AR167" i="2"/>
  <c r="AH56" i="2"/>
  <c r="AI117" i="2"/>
  <c r="Z127" i="2"/>
  <c r="AH187" i="2"/>
  <c r="AQ26" i="2"/>
  <c r="AQ157" i="2"/>
  <c r="AQ147" i="2"/>
  <c r="AB187" i="2"/>
  <c r="AR86" i="2"/>
  <c r="AR36" i="2"/>
  <c r="AA127" i="2"/>
  <c r="Z147" i="2"/>
  <c r="AI187" i="2"/>
  <c r="AI147" i="2"/>
  <c r="AP177" i="2"/>
  <c r="AQ97" i="2"/>
  <c r="AB177" i="2"/>
  <c r="AR26" i="2"/>
  <c r="AQ86" i="2"/>
  <c r="AB147" i="2"/>
  <c r="Z107" i="2"/>
  <c r="AH177" i="2"/>
</calcChain>
</file>

<file path=xl/sharedStrings.xml><?xml version="1.0" encoding="utf-8"?>
<sst xmlns="http://schemas.openxmlformats.org/spreadsheetml/2006/main" count="532" uniqueCount="148">
  <si>
    <t>DEPTH</t>
  </si>
  <si>
    <t>MEAN C</t>
  </si>
  <si>
    <t>MEAN P</t>
  </si>
  <si>
    <t>INT.CHL</t>
  </si>
  <si>
    <t>EXTRACTED CHLOROPHYLL</t>
  </si>
  <si>
    <t>LATITUDE: 44.2663</t>
  </si>
  <si>
    <t>LONGITUDE: -063.3167</t>
  </si>
  <si>
    <t>DATE</t>
  </si>
  <si>
    <t>ID</t>
  </si>
  <si>
    <t>CHL</t>
  </si>
  <si>
    <t>PHAEO</t>
  </si>
  <si>
    <t>J. DAY</t>
  </si>
  <si>
    <t>Date</t>
  </si>
  <si>
    <t>Cruise#</t>
  </si>
  <si>
    <t>Platform</t>
  </si>
  <si>
    <t>CTDFName</t>
  </si>
  <si>
    <t>Sequence</t>
  </si>
  <si>
    <t>INT. CHL (0-50)</t>
  </si>
  <si>
    <t>COLUMN</t>
  </si>
  <si>
    <t>0 - 50m</t>
  </si>
  <si>
    <t>COL.</t>
  </si>
  <si>
    <t>1m Chl</t>
  </si>
  <si>
    <t>N</t>
  </si>
  <si>
    <t>S</t>
  </si>
  <si>
    <t>P</t>
  </si>
  <si>
    <t>Nutrients</t>
  </si>
  <si>
    <t>Column</t>
  </si>
  <si>
    <t>Integrated</t>
  </si>
  <si>
    <t>0 - 50 M</t>
  </si>
  <si>
    <t xml:space="preserve">Nutrient </t>
  </si>
  <si>
    <t xml:space="preserve">Integrating </t>
  </si>
  <si>
    <t>Depth</t>
  </si>
  <si>
    <t>Range</t>
  </si>
  <si>
    <t>Values</t>
  </si>
  <si>
    <t>Discrete</t>
  </si>
  <si>
    <t>EXTRACTED CHLOROPHYLL &amp; NUTS</t>
  </si>
  <si>
    <t>Oxygen</t>
  </si>
  <si>
    <t>uMol/l</t>
  </si>
  <si>
    <t>Orion</t>
  </si>
  <si>
    <t>O2 Meter</t>
  </si>
  <si>
    <t>TIME(z)</t>
  </si>
  <si>
    <t>VESSEL</t>
  </si>
  <si>
    <t>ml/l</t>
  </si>
  <si>
    <t>Day of Yr</t>
  </si>
  <si>
    <t>BOTTLE</t>
  </si>
  <si>
    <t>Prince 5 Sampling Diary</t>
  </si>
  <si>
    <t>Shediac Valley Sampling Diary</t>
  </si>
  <si>
    <t>InSitu</t>
  </si>
  <si>
    <t>Salinity</t>
  </si>
  <si>
    <t>Time</t>
  </si>
  <si>
    <t>1uM_depth</t>
  </si>
  <si>
    <t>Nitrate</t>
  </si>
  <si>
    <t>Silicate</t>
  </si>
  <si>
    <t>Salinometer</t>
  </si>
  <si>
    <t>Calc</t>
  </si>
  <si>
    <t>Phaeo</t>
  </si>
  <si>
    <t>04669601.hex</t>
  </si>
  <si>
    <t>04669602.hex</t>
  </si>
  <si>
    <t>04669603.hex</t>
  </si>
  <si>
    <t>04669604.hex</t>
  </si>
  <si>
    <t>Pandalus</t>
  </si>
  <si>
    <t>Hfx. Stn 2 Sampling Diary 2005</t>
  </si>
  <si>
    <t>NITRATE+</t>
  </si>
  <si>
    <t>C6-4828</t>
  </si>
  <si>
    <t>%Satn</t>
  </si>
  <si>
    <t>AZMP</t>
  </si>
  <si>
    <t>Feb Gfish</t>
  </si>
  <si>
    <t>Mar Gfish</t>
  </si>
  <si>
    <t>Spring Shelf</t>
  </si>
  <si>
    <t>Lab Sea</t>
  </si>
  <si>
    <t>July Gfish</t>
  </si>
  <si>
    <t>Fall Shelf</t>
  </si>
  <si>
    <t>chl</t>
  </si>
  <si>
    <t>phaeo</t>
  </si>
  <si>
    <t>int_chl</t>
  </si>
  <si>
    <t>50m</t>
  </si>
  <si>
    <t>int_pheao</t>
  </si>
  <si>
    <t>Yr day</t>
  </si>
  <si>
    <t>&gt;50m</t>
  </si>
  <si>
    <t>int phea</t>
  </si>
  <si>
    <t>col</t>
  </si>
  <si>
    <t>FIXED STATION 2 HFX LINE CHL RESULTS 2007</t>
  </si>
  <si>
    <t>ppt</t>
  </si>
  <si>
    <t>Phosphate</t>
  </si>
  <si>
    <t>Ammonia</t>
  </si>
  <si>
    <t>Nitrite</t>
  </si>
  <si>
    <t>0 - 140m</t>
  </si>
  <si>
    <t>Interpolated</t>
  </si>
  <si>
    <t>Nitrate value</t>
  </si>
  <si>
    <t>Silicate value</t>
  </si>
  <si>
    <t>Phosph value</t>
  </si>
  <si>
    <t>for 140m</t>
  </si>
  <si>
    <t>TEMPLEMAN</t>
  </si>
  <si>
    <t>HUDSON</t>
  </si>
  <si>
    <t>INT.CHL (0-140)</t>
  </si>
  <si>
    <t>TELEOST</t>
  </si>
  <si>
    <t>Gully Mooring</t>
  </si>
  <si>
    <t>144958</t>
  </si>
  <si>
    <t>152011</t>
  </si>
  <si>
    <t>025000</t>
  </si>
  <si>
    <t>183926</t>
  </si>
  <si>
    <t>055100</t>
  </si>
  <si>
    <t>0417</t>
  </si>
  <si>
    <t>2037</t>
  </si>
  <si>
    <t>140851</t>
  </si>
  <si>
    <t>OrphanKnoll</t>
  </si>
  <si>
    <t>022100</t>
  </si>
  <si>
    <t>142500</t>
  </si>
  <si>
    <t>060037</t>
  </si>
  <si>
    <t>195700</t>
  </si>
  <si>
    <t>030000</t>
  </si>
  <si>
    <t>161900</t>
  </si>
  <si>
    <t>014100</t>
  </si>
  <si>
    <t>142100</t>
  </si>
  <si>
    <t>SIGMA-T</t>
  </si>
  <si>
    <t>JAN 27,2009</t>
  </si>
  <si>
    <t>Sigma-T</t>
  </si>
  <si>
    <t>09666101.hex</t>
  </si>
  <si>
    <t>FIXED STATION 2 HFX LINE CHL RESULTS 2008</t>
  </si>
  <si>
    <t>171700</t>
  </si>
  <si>
    <t>134434</t>
  </si>
  <si>
    <t>Modifications to "STN2PLT" sheet for headers made so they could be easily read by Gordana Lazin's R script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</si>
  <si>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</si>
  <si>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</si>
  <si>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</si>
  <si>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</si>
  <si>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Stn2_chlsum_2008.xls</t>
    </r>
    <r>
      <rPr>
        <sz val="10"/>
        <rFont val="Arial"/>
      </rPr>
      <t xml:space="preserve"> located in \\dcnsbiona01a\BIODataSvcSrc\BIOCHEMInventory\Data_by_Year_and_Cruise\2000-2009\2008\BCD2008666\Files from BIOdatainfo</t>
    </r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</si>
  <si>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</si>
  <si>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</si>
  <si>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</si>
  <si>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</si>
  <si>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</si>
  <si>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</si>
  <si>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</si>
  <si>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</si>
  <si>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</si>
  <si>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</si>
  <si>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</si>
  <si>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gmt_doy</t>
  </si>
  <si>
    <t>O2_Electrode</t>
  </si>
  <si>
    <t>o2_ml</t>
  </si>
  <si>
    <t>o2_um</t>
  </si>
  <si>
    <t>Salinity_Sal_PSS</t>
  </si>
  <si>
    <t>NO2NO3_Tech_F</t>
  </si>
  <si>
    <t>SiO4_Tech_F</t>
  </si>
  <si>
    <t>PO4_Tech_F</t>
  </si>
  <si>
    <t>NH3_Tech_F</t>
  </si>
  <si>
    <t>NO2_Tech_F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</si>
</sst>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3" formatCode="0.000"/>
    <numFmt numFmtId="174" formatCode="0.0"/>
    <numFmt numFmtId="175" formatCode="0.0000"/>
    <numFmt numFmtId="176" formatCode="000000"/>
    <numFmt numFmtId="177" formatCode="0.0000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b/>
      <sz val="9"/>
      <name val="Arial"/>
    </font>
    <font>
      <sz val="9"/>
      <name val="Arial"/>
      <family val="2"/>
    </font>
    <font>
      <sz val="9"/>
      <name val="Arial"/>
    </font>
    <font>
      <b/>
      <sz val="9"/>
      <name val="Arial"/>
      <family val="2"/>
    </font>
    <font>
      <sz val="9"/>
      <color indexed="10"/>
      <name val="Arial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21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73" fontId="0" fillId="0" borderId="0" xfId="0" applyNumberFormat="1"/>
    <xf numFmtId="15" fontId="0" fillId="0" borderId="0" xfId="0" applyNumberFormat="1"/>
    <xf numFmtId="0" fontId="1" fillId="0" borderId="0" xfId="0" applyFont="1"/>
    <xf numFmtId="15" fontId="2" fillId="0" borderId="0" xfId="0" applyNumberFormat="1" applyFont="1"/>
    <xf numFmtId="0" fontId="2" fillId="0" borderId="0" xfId="0" applyFont="1"/>
    <xf numFmtId="173" fontId="2" fillId="0" borderId="0" xfId="0" applyNumberFormat="1" applyFont="1"/>
    <xf numFmtId="1" fontId="2" fillId="0" borderId="0" xfId="0" applyNumberFormat="1" applyFont="1"/>
    <xf numFmtId="17" fontId="0" fillId="0" borderId="0" xfId="0" applyNumberFormat="1"/>
    <xf numFmtId="17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3" fontId="1" fillId="0" borderId="0" xfId="0" applyNumberFormat="1" applyFont="1"/>
    <xf numFmtId="173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73" fontId="1" fillId="0" borderId="0" xfId="0" applyNumberFormat="1" applyFont="1" applyAlignment="1">
      <alignment horizontal="center"/>
    </xf>
    <xf numFmtId="1" fontId="0" fillId="0" borderId="0" xfId="0" applyNumberFormat="1"/>
    <xf numFmtId="173" fontId="0" fillId="0" borderId="0" xfId="0" applyNumberFormat="1" applyBorder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3" fontId="2" fillId="0" borderId="0" xfId="0" applyNumberFormat="1" applyFont="1" applyAlignment="1"/>
    <xf numFmtId="174" fontId="2" fillId="0" borderId="0" xfId="0" applyNumberFormat="1" applyFont="1" applyAlignment="1">
      <alignment horizontal="center"/>
    </xf>
    <xf numFmtId="173" fontId="1" fillId="0" borderId="0" xfId="0" applyNumberFormat="1" applyFont="1" applyAlignment="1"/>
    <xf numFmtId="15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/>
    </xf>
    <xf numFmtId="0" fontId="1" fillId="0" borderId="0" xfId="0" applyFont="1" applyBorder="1"/>
    <xf numFmtId="173" fontId="2" fillId="0" borderId="0" xfId="0" applyNumberFormat="1" applyFont="1" applyBorder="1" applyAlignment="1">
      <alignment horizontal="center"/>
    </xf>
    <xf numFmtId="173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1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174" fontId="1" fillId="0" borderId="0" xfId="0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4" fontId="0" fillId="0" borderId="0" xfId="0" applyNumberFormat="1"/>
    <xf numFmtId="174" fontId="2" fillId="0" borderId="0" xfId="0" applyNumberFormat="1" applyFont="1" applyAlignment="1">
      <alignment horizontal="left"/>
    </xf>
    <xf numFmtId="174" fontId="1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horizontal="center"/>
    </xf>
    <xf numFmtId="173" fontId="4" fillId="0" borderId="0" xfId="0" applyNumberFormat="1" applyFont="1" applyBorder="1" applyAlignment="1">
      <alignment horizontal="center"/>
    </xf>
    <xf numFmtId="173" fontId="5" fillId="0" borderId="0" xfId="0" applyNumberFormat="1" applyFont="1" applyBorder="1" applyAlignment="1">
      <alignment horizontal="center"/>
    </xf>
    <xf numFmtId="174" fontId="6" fillId="0" borderId="0" xfId="0" applyNumberFormat="1" applyFont="1" applyBorder="1" applyAlignment="1">
      <alignment horizontal="center"/>
    </xf>
    <xf numFmtId="173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center"/>
    </xf>
    <xf numFmtId="174" fontId="1" fillId="0" borderId="0" xfId="0" applyNumberFormat="1" applyFont="1" applyAlignment="1" applyProtection="1">
      <alignment horizontal="center"/>
      <protection locked="0"/>
    </xf>
    <xf numFmtId="173" fontId="1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173" fontId="0" fillId="0" borderId="0" xfId="0" applyNumberFormat="1" applyFill="1" applyBorder="1" applyAlignment="1">
      <alignment horizontal="center"/>
    </xf>
    <xf numFmtId="173" fontId="4" fillId="0" borderId="0" xfId="0" applyNumberFormat="1" applyFont="1" applyAlignment="1">
      <alignment horizontal="center"/>
    </xf>
    <xf numFmtId="17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2" fontId="6" fillId="0" borderId="0" xfId="0" applyNumberFormat="1" applyFont="1" applyBorder="1" applyAlignment="1">
      <alignment horizontal="center"/>
    </xf>
    <xf numFmtId="2" fontId="0" fillId="0" borderId="0" xfId="0" applyNumberFormat="1"/>
    <xf numFmtId="2" fontId="1" fillId="0" borderId="0" xfId="0" applyNumberFormat="1" applyFont="1" applyBorder="1" applyAlignment="1">
      <alignment horizontal="center"/>
    </xf>
    <xf numFmtId="2" fontId="2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4" fontId="0" fillId="0" borderId="0" xfId="0" applyNumberFormat="1" applyFill="1" applyBorder="1" applyAlignment="1">
      <alignment horizontal="center"/>
    </xf>
    <xf numFmtId="173" fontId="1" fillId="0" borderId="0" xfId="0" applyNumberFormat="1" applyFont="1" applyAlignment="1">
      <alignment horizontal="center" vertical="top"/>
    </xf>
    <xf numFmtId="173" fontId="2" fillId="0" borderId="0" xfId="0" applyNumberFormat="1" applyFont="1" applyFill="1" applyBorder="1" applyAlignment="1">
      <alignment horizontal="center"/>
    </xf>
    <xf numFmtId="173" fontId="1" fillId="0" borderId="0" xfId="0" applyNumberFormat="1" applyFont="1" applyFill="1" applyBorder="1" applyAlignment="1">
      <alignment horizontal="center"/>
    </xf>
    <xf numFmtId="175" fontId="2" fillId="0" borderId="0" xfId="0" applyNumberFormat="1" applyFont="1" applyAlignment="1">
      <alignment horizontal="center"/>
    </xf>
    <xf numFmtId="175" fontId="6" fillId="0" borderId="0" xfId="0" applyNumberFormat="1" applyFont="1" applyBorder="1" applyAlignment="1">
      <alignment horizontal="center"/>
    </xf>
    <xf numFmtId="175" fontId="0" fillId="0" borderId="0" xfId="0" quotePrefix="1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174" fontId="5" fillId="0" borderId="0" xfId="0" applyNumberFormat="1" applyFont="1" applyBorder="1" applyAlignment="1">
      <alignment horizontal="center"/>
    </xf>
    <xf numFmtId="174" fontId="1" fillId="0" borderId="0" xfId="0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77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1" fontId="0" fillId="0" borderId="0" xfId="0" applyNumberFormat="1" applyFill="1" applyAlignment="1">
      <alignment horizontal="center"/>
    </xf>
    <xf numFmtId="0" fontId="0" fillId="0" borderId="0" xfId="0" applyFill="1"/>
    <xf numFmtId="174" fontId="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76" fontId="1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 applyBorder="1" applyAlignment="1">
      <alignment horizontal="right"/>
    </xf>
    <xf numFmtId="173" fontId="7" fillId="0" borderId="0" xfId="0" applyNumberFormat="1" applyFont="1" applyBorder="1" applyAlignment="1">
      <alignment horizontal="center"/>
    </xf>
    <xf numFmtId="174" fontId="2" fillId="0" borderId="0" xfId="0" applyNumberFormat="1" applyFont="1" applyBorder="1" applyAlignment="1">
      <alignment horizontal="center"/>
    </xf>
    <xf numFmtId="174" fontId="8" fillId="0" borderId="0" xfId="0" applyNumberFormat="1" applyFont="1" applyBorder="1" applyAlignment="1">
      <alignment horizontal="center"/>
    </xf>
    <xf numFmtId="173" fontId="8" fillId="0" borderId="0" xfId="0" applyNumberFormat="1" applyFont="1" applyBorder="1" applyAlignment="1">
      <alignment horizontal="center"/>
    </xf>
    <xf numFmtId="0" fontId="0" fillId="0" borderId="0" xfId="0" applyFont="1"/>
    <xf numFmtId="174" fontId="5" fillId="0" borderId="0" xfId="0" applyNumberFormat="1" applyFont="1" applyAlignment="1">
      <alignment horizontal="center"/>
    </xf>
    <xf numFmtId="173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42"/>
  <sheetViews>
    <sheetView zoomScale="75" workbookViewId="0">
      <pane xSplit="1" topLeftCell="B1" activePane="topRight" state="frozen"/>
      <selection pane="topRight" activeCell="B19" sqref="B19:C21"/>
    </sheetView>
  </sheetViews>
  <sheetFormatPr defaultColWidth="9.28515625" defaultRowHeight="12.75" x14ac:dyDescent="0.2"/>
  <cols>
    <col min="1" max="1" width="18.7109375" style="11" customWidth="1"/>
    <col min="2" max="2" width="13.140625" style="11" customWidth="1"/>
    <col min="3" max="3" width="9.7109375" style="11" customWidth="1"/>
    <col min="4" max="4" width="11.42578125" style="5" bestFit="1" customWidth="1"/>
    <col min="5" max="25" width="9.28515625" style="5" customWidth="1"/>
    <col min="26" max="26" width="10.28515625" style="5" customWidth="1"/>
    <col min="27" max="38" width="9.28515625" style="5" customWidth="1"/>
    <col min="39" max="39" width="10.5703125" style="5" bestFit="1" customWidth="1"/>
    <col min="40" max="16384" width="9.28515625" style="5"/>
  </cols>
  <sheetData>
    <row r="2" spans="1:57" s="10" customFormat="1" x14ac:dyDescent="0.2">
      <c r="A2" s="11" t="s">
        <v>7</v>
      </c>
      <c r="B2" s="10" t="s">
        <v>115</v>
      </c>
    </row>
    <row r="3" spans="1:57" x14ac:dyDescent="0.2">
      <c r="A3" s="11" t="s">
        <v>0</v>
      </c>
      <c r="B3" s="5" t="s">
        <v>1</v>
      </c>
      <c r="C3" s="5" t="s">
        <v>2</v>
      </c>
      <c r="D3" s="5" t="s">
        <v>1</v>
      </c>
      <c r="E3" s="5" t="s">
        <v>2</v>
      </c>
      <c r="F3" s="5" t="s">
        <v>1</v>
      </c>
      <c r="G3" s="5" t="s">
        <v>2</v>
      </c>
      <c r="H3" s="5" t="s">
        <v>1</v>
      </c>
      <c r="I3" s="5" t="s">
        <v>2</v>
      </c>
      <c r="J3" s="5" t="s">
        <v>1</v>
      </c>
      <c r="K3" s="5" t="s">
        <v>2</v>
      </c>
      <c r="L3" s="5" t="s">
        <v>1</v>
      </c>
      <c r="M3" s="5" t="s">
        <v>2</v>
      </c>
      <c r="N3" s="5" t="s">
        <v>1</v>
      </c>
      <c r="O3" s="5" t="s">
        <v>2</v>
      </c>
      <c r="P3" s="5" t="s">
        <v>1</v>
      </c>
      <c r="Q3" s="5" t="s">
        <v>2</v>
      </c>
      <c r="R3" s="5" t="s">
        <v>1</v>
      </c>
      <c r="S3" s="5" t="s">
        <v>2</v>
      </c>
      <c r="T3" s="5" t="s">
        <v>1</v>
      </c>
      <c r="U3" s="5" t="s">
        <v>2</v>
      </c>
      <c r="V3" s="5" t="s">
        <v>1</v>
      </c>
      <c r="W3" s="5" t="s">
        <v>2</v>
      </c>
      <c r="X3" s="5" t="s">
        <v>1</v>
      </c>
      <c r="Y3" s="5" t="s">
        <v>2</v>
      </c>
      <c r="Z3" s="5" t="s">
        <v>1</v>
      </c>
      <c r="AA3" s="5" t="s">
        <v>2</v>
      </c>
      <c r="AB3" s="5" t="s">
        <v>1</v>
      </c>
      <c r="AC3" s="5" t="s">
        <v>2</v>
      </c>
      <c r="AD3" s="5" t="s">
        <v>1</v>
      </c>
      <c r="AE3" s="5" t="s">
        <v>2</v>
      </c>
      <c r="AF3" s="5" t="s">
        <v>1</v>
      </c>
      <c r="AG3" s="5" t="s">
        <v>2</v>
      </c>
      <c r="AH3" s="5" t="s">
        <v>1</v>
      </c>
      <c r="AI3" s="5" t="s">
        <v>2</v>
      </c>
      <c r="AJ3" s="5" t="s">
        <v>1</v>
      </c>
      <c r="AK3" s="5" t="s">
        <v>2</v>
      </c>
      <c r="AL3" s="5" t="s">
        <v>1</v>
      </c>
      <c r="AM3" s="5" t="s">
        <v>2</v>
      </c>
      <c r="AN3" s="5" t="s">
        <v>1</v>
      </c>
      <c r="AO3" s="5" t="s">
        <v>2</v>
      </c>
      <c r="AP3" s="5" t="s">
        <v>1</v>
      </c>
      <c r="AQ3" s="5" t="s">
        <v>2</v>
      </c>
      <c r="AR3" s="5" t="s">
        <v>1</v>
      </c>
      <c r="AS3" s="5" t="s">
        <v>2</v>
      </c>
      <c r="AT3" s="5" t="s">
        <v>1</v>
      </c>
      <c r="AU3" s="5" t="s">
        <v>2</v>
      </c>
      <c r="AV3" s="5" t="s">
        <v>1</v>
      </c>
      <c r="AW3" s="5" t="s">
        <v>2</v>
      </c>
      <c r="AX3" s="5" t="s">
        <v>1</v>
      </c>
      <c r="AY3" s="5" t="s">
        <v>2</v>
      </c>
      <c r="AZ3" s="5" t="s">
        <v>1</v>
      </c>
      <c r="BA3" s="5" t="s">
        <v>2</v>
      </c>
      <c r="BB3" s="5" t="s">
        <v>1</v>
      </c>
      <c r="BC3" s="5" t="s">
        <v>2</v>
      </c>
      <c r="BD3" s="5" t="s">
        <v>1</v>
      </c>
      <c r="BE3" s="5" t="s">
        <v>2</v>
      </c>
    </row>
    <row r="4" spans="1:57" x14ac:dyDescent="0.2">
      <c r="A4" s="11">
        <v>1</v>
      </c>
      <c r="B4" s="16">
        <v>0.17489535447761201</v>
      </c>
      <c r="C4" s="13">
        <v>0.19267945052238797</v>
      </c>
      <c r="D4" s="16">
        <v>0.46767875000000003</v>
      </c>
      <c r="E4" s="13">
        <v>0.30679725999999996</v>
      </c>
      <c r="F4" s="16">
        <v>0.26782076190476195</v>
      </c>
      <c r="G4" s="13">
        <v>9.8101333333333304E-2</v>
      </c>
      <c r="H4" s="16">
        <v>4.8467686567164242E-2</v>
      </c>
      <c r="I4" s="13">
        <v>1.4267502134328356</v>
      </c>
      <c r="J4" s="16">
        <v>0.84182175000000015</v>
      </c>
      <c r="K4" s="13">
        <v>0.25031160000000002</v>
      </c>
      <c r="L4" s="16"/>
      <c r="M4" s="13"/>
      <c r="N4" s="16"/>
      <c r="O4" s="13"/>
      <c r="P4" s="16"/>
      <c r="Q4" s="13"/>
      <c r="R4" s="16"/>
      <c r="S4" s="18"/>
      <c r="T4" s="16">
        <v>0.25099992537313431</v>
      </c>
      <c r="U4" s="13">
        <v>0.17385047462686562</v>
      </c>
      <c r="V4" s="16">
        <v>0.19600000000000001</v>
      </c>
      <c r="W4" s="3">
        <v>7.1999999999999995E-2</v>
      </c>
      <c r="X4" s="16">
        <v>0.40400000000000003</v>
      </c>
      <c r="Y4" s="13">
        <v>9.7000000000000003E-2</v>
      </c>
      <c r="Z4" s="16">
        <v>0.374</v>
      </c>
      <c r="AA4" s="13">
        <v>0.11799999999999999</v>
      </c>
      <c r="AB4" s="16"/>
      <c r="AC4" s="13"/>
      <c r="AD4" s="16"/>
      <c r="AE4" s="13"/>
      <c r="AF4" s="16"/>
      <c r="AG4" s="13"/>
      <c r="AH4" s="16"/>
      <c r="AI4" s="13"/>
      <c r="AJ4" s="16">
        <v>0.89171026119402996</v>
      </c>
      <c r="AK4" s="18">
        <v>0.63067033880597001</v>
      </c>
      <c r="AL4" s="47"/>
      <c r="AM4" s="48"/>
      <c r="AN4" s="47"/>
      <c r="AO4" s="48"/>
      <c r="AP4" s="16">
        <v>0.74086320895522406</v>
      </c>
      <c r="AQ4" s="13">
        <v>0.63229559104477584</v>
      </c>
      <c r="AR4" s="16">
        <v>0.23288761904761907</v>
      </c>
      <c r="AS4" s="13">
        <v>0.1436916609523809</v>
      </c>
      <c r="AT4" s="31"/>
      <c r="AU4" s="31"/>
      <c r="AV4" s="31"/>
      <c r="AW4" s="31"/>
      <c r="AX4" s="31"/>
      <c r="AY4" s="31"/>
      <c r="BB4" s="13"/>
      <c r="BC4" s="13"/>
      <c r="BD4" s="9"/>
      <c r="BE4" s="9"/>
    </row>
    <row r="5" spans="1:57" x14ac:dyDescent="0.2">
      <c r="A5" s="11">
        <v>5</v>
      </c>
      <c r="B5" s="16">
        <v>0.15648531716417916</v>
      </c>
      <c r="C5" s="13">
        <v>0.1790192028358209</v>
      </c>
      <c r="D5" s="16">
        <v>0.42759200000000008</v>
      </c>
      <c r="E5" s="13">
        <v>0.29637470499999979</v>
      </c>
      <c r="F5" s="16">
        <v>0.2833466031746032</v>
      </c>
      <c r="G5" s="13">
        <v>0.10694968888888888</v>
      </c>
      <c r="H5" s="16">
        <v>1.1701484328358209</v>
      </c>
      <c r="I5" s="13">
        <v>-0.75263393283582092</v>
      </c>
      <c r="J5" s="16">
        <v>0.66811250000000011</v>
      </c>
      <c r="K5" s="13">
        <v>0.22223431999999982</v>
      </c>
      <c r="L5" s="47">
        <v>3.7369450746268651</v>
      </c>
      <c r="M5" s="48">
        <v>0.74894607537313396</v>
      </c>
      <c r="N5" s="16">
        <v>1.0729074626865671</v>
      </c>
      <c r="O5" s="18">
        <v>0.31009471044776105</v>
      </c>
      <c r="P5" s="16">
        <v>0.32365779850746268</v>
      </c>
      <c r="Q5" s="13">
        <v>9.2341551492537186E-2</v>
      </c>
      <c r="R5" s="16">
        <v>0.93870671641791059</v>
      </c>
      <c r="S5" s="13">
        <v>0.36753978358208911</v>
      </c>
      <c r="T5" s="16">
        <v>0.47557880597014923</v>
      </c>
      <c r="U5" s="13">
        <v>0.22365414402985062</v>
      </c>
      <c r="V5" s="16">
        <v>0.2</v>
      </c>
      <c r="W5" s="3">
        <v>8.3000000000000004E-2</v>
      </c>
      <c r="X5" s="16">
        <v>0.502</v>
      </c>
      <c r="Y5" s="13">
        <v>0.156</v>
      </c>
      <c r="Z5" s="16">
        <v>0.36699999999999999</v>
      </c>
      <c r="AA5" s="13">
        <v>0.153</v>
      </c>
      <c r="AB5" s="47">
        <v>0.56776432835820889</v>
      </c>
      <c r="AC5" s="48">
        <v>0.24870847164179094</v>
      </c>
      <c r="AD5" s="47">
        <v>0.83087462686567159</v>
      </c>
      <c r="AE5" s="48">
        <v>0.70928997313432807</v>
      </c>
      <c r="AF5" s="47">
        <v>0.73393925373134339</v>
      </c>
      <c r="AG5" s="48">
        <v>0.50932614626865635</v>
      </c>
      <c r="AH5" s="47">
        <v>0.9555058208955225</v>
      </c>
      <c r="AI5" s="48">
        <v>0.60321497910447719</v>
      </c>
      <c r="AJ5" s="16">
        <v>0.91152604477611954</v>
      </c>
      <c r="AK5" s="18">
        <v>0.63740770522388002</v>
      </c>
      <c r="AL5" s="47">
        <v>0.36004567164179102</v>
      </c>
      <c r="AM5" s="47">
        <v>0.19664032835820897</v>
      </c>
      <c r="AN5" s="47">
        <v>0.81010276119402991</v>
      </c>
      <c r="AO5" s="47">
        <v>0.49810933880596964</v>
      </c>
      <c r="AP5" s="16">
        <v>0.71316738805970148</v>
      </c>
      <c r="AQ5" s="13">
        <v>0.61360091194029809</v>
      </c>
      <c r="AR5" s="16">
        <v>0.27946514285714286</v>
      </c>
      <c r="AS5" s="13">
        <v>0.1606924571428571</v>
      </c>
      <c r="AT5" s="13"/>
      <c r="AU5" s="13"/>
      <c r="AV5" s="15"/>
      <c r="AW5" s="15"/>
      <c r="AX5" s="15"/>
      <c r="AY5" s="15"/>
      <c r="BB5" s="13"/>
      <c r="BC5" s="13"/>
      <c r="BD5" s="9"/>
      <c r="BE5" s="9"/>
    </row>
    <row r="6" spans="1:57" x14ac:dyDescent="0.2">
      <c r="A6" s="11">
        <v>10</v>
      </c>
      <c r="B6" s="16">
        <v>0.16016732462686573</v>
      </c>
      <c r="C6" s="18">
        <v>0.18273803037313424</v>
      </c>
      <c r="D6" s="16">
        <v>0.48104100000000005</v>
      </c>
      <c r="E6" s="13">
        <v>0.19241639999999988</v>
      </c>
      <c r="F6" s="16">
        <v>0.27946514285714286</v>
      </c>
      <c r="G6" s="13">
        <v>0.10110208</v>
      </c>
      <c r="H6" s="16">
        <v>0.48467686567164181</v>
      </c>
      <c r="I6" s="13">
        <v>0.77714473432835796</v>
      </c>
      <c r="J6" s="16">
        <v>0.56121450000000006</v>
      </c>
      <c r="K6" s="13">
        <v>0.14462447999999994</v>
      </c>
      <c r="L6" s="47">
        <v>2.8968501492537317</v>
      </c>
      <c r="M6" s="48">
        <v>0.60154345074626814</v>
      </c>
      <c r="N6" s="16">
        <v>1.7524155223880598</v>
      </c>
      <c r="O6" s="18">
        <v>0.25479565373134311</v>
      </c>
      <c r="P6" s="16">
        <v>0.15648531716417913</v>
      </c>
      <c r="Q6" s="13">
        <v>6.8006677835820886E-2</v>
      </c>
      <c r="R6" s="16">
        <v>1.0470190298507465</v>
      </c>
      <c r="S6" s="13">
        <v>0.5495044701492533</v>
      </c>
      <c r="T6" s="16">
        <v>0.64071033582089565</v>
      </c>
      <c r="U6" s="13">
        <v>0.3329051641791041</v>
      </c>
      <c r="V6" s="16">
        <v>0.54200000000000004</v>
      </c>
      <c r="W6" s="3">
        <v>0.224</v>
      </c>
      <c r="X6" s="16">
        <v>0.42</v>
      </c>
      <c r="Y6" s="13">
        <v>0.17199999999999999</v>
      </c>
      <c r="Z6" s="16">
        <v>0.46400000000000002</v>
      </c>
      <c r="AA6" s="13">
        <v>0.17599999999999999</v>
      </c>
      <c r="AB6" s="47">
        <v>0.6093080597014926</v>
      </c>
      <c r="AC6" s="48">
        <v>0.26283334029850725</v>
      </c>
      <c r="AD6" s="47">
        <v>0.94165791044776115</v>
      </c>
      <c r="AE6" s="48">
        <v>0.78406868955223863</v>
      </c>
      <c r="AF6" s="47">
        <v>0.6508517910447762</v>
      </c>
      <c r="AG6" s="48">
        <v>0.61096980895522357</v>
      </c>
      <c r="AH6" s="47">
        <v>0.94165791044776115</v>
      </c>
      <c r="AI6" s="48">
        <v>0.5985066895522384</v>
      </c>
      <c r="AJ6" s="16">
        <v>0.91152604477611943</v>
      </c>
      <c r="AK6" s="18">
        <v>0.69051400522388029</v>
      </c>
      <c r="AL6" s="47">
        <v>0.36004567164179108</v>
      </c>
      <c r="AM6" s="47">
        <v>0.21519652835820874</v>
      </c>
      <c r="AN6" s="47">
        <v>1.0801370149253731</v>
      </c>
      <c r="AO6" s="47">
        <v>0.55280858507462649</v>
      </c>
      <c r="AP6" s="16">
        <v>0.72009134328358204</v>
      </c>
      <c r="AQ6" s="13">
        <v>0.65306745671641775</v>
      </c>
      <c r="AR6" s="16">
        <v>0.28722806349206353</v>
      </c>
      <c r="AS6" s="13">
        <v>0.15782017650793637</v>
      </c>
      <c r="AT6" s="13"/>
      <c r="AU6" s="13"/>
      <c r="AV6" s="31"/>
      <c r="AW6" s="31"/>
      <c r="AX6" s="31"/>
      <c r="AY6" s="31"/>
      <c r="BB6" s="13"/>
      <c r="BC6" s="13"/>
      <c r="BD6" s="9"/>
      <c r="BE6" s="9"/>
    </row>
    <row r="7" spans="1:57" x14ac:dyDescent="0.2">
      <c r="A7" s="11">
        <v>20</v>
      </c>
      <c r="B7" s="16">
        <v>0.16753133955223884</v>
      </c>
      <c r="C7" s="18">
        <v>0.17537401544776113</v>
      </c>
      <c r="D7" s="16">
        <v>0.32069399999999998</v>
      </c>
      <c r="E7" s="13">
        <v>0.45378200999999985</v>
      </c>
      <c r="F7" s="16">
        <v>0.32216120634920636</v>
      </c>
      <c r="G7" s="13">
        <v>0.10725745777777776</v>
      </c>
      <c r="H7" s="16">
        <v>0.48467686567164181</v>
      </c>
      <c r="I7" s="13">
        <v>0.66580753432835804</v>
      </c>
      <c r="J7" s="16">
        <v>0.6013012499999999</v>
      </c>
      <c r="K7" s="13">
        <v>0.17164224000000006</v>
      </c>
      <c r="L7" s="47">
        <v>7.3181841044776128</v>
      </c>
      <c r="M7" s="48">
        <v>1.3406290455223846</v>
      </c>
      <c r="N7" s="16">
        <v>2.1994602985074634</v>
      </c>
      <c r="O7" s="18">
        <v>0.47389191641791006</v>
      </c>
      <c r="P7" s="16">
        <v>0.11414223134328358</v>
      </c>
      <c r="Q7" s="13">
        <v>4.3742248656716401E-2</v>
      </c>
      <c r="R7" s="16">
        <v>1.3719559701492536</v>
      </c>
      <c r="S7" s="13">
        <v>0.56322402985074593</v>
      </c>
      <c r="T7" s="16">
        <v>0.65392085820895507</v>
      </c>
      <c r="U7" s="13">
        <v>0.47901354179104461</v>
      </c>
      <c r="V7" s="16">
        <v>0.70599999999999996</v>
      </c>
      <c r="W7" s="18">
        <v>0.40400000000000003</v>
      </c>
      <c r="X7" s="16">
        <v>0.39600000000000002</v>
      </c>
      <c r="Y7" s="13">
        <v>0.23200000000000001</v>
      </c>
      <c r="Z7" s="16">
        <v>0.55400000000000005</v>
      </c>
      <c r="AA7" s="13">
        <v>0.40400000000000003</v>
      </c>
      <c r="AB7" s="47">
        <v>1.215961791044776</v>
      </c>
      <c r="AC7" s="48">
        <v>0.5571966089552236</v>
      </c>
      <c r="AD7" s="47">
        <v>0.6508517910447762</v>
      </c>
      <c r="AE7" s="48">
        <v>0.61096980895522357</v>
      </c>
      <c r="AF7" s="47">
        <v>0.70624343283582092</v>
      </c>
      <c r="AG7" s="48">
        <v>0.66691536716417898</v>
      </c>
      <c r="AH7" s="47">
        <v>0.80317880597014923</v>
      </c>
      <c r="AI7" s="48">
        <v>0.60709239402985071</v>
      </c>
      <c r="AJ7" s="16">
        <v>0.85207869402985081</v>
      </c>
      <c r="AK7" s="18">
        <v>0.59064245597014908</v>
      </c>
      <c r="AL7" s="47">
        <v>0.63700388059701485</v>
      </c>
      <c r="AM7" s="47">
        <v>0.45781191940298493</v>
      </c>
      <c r="AN7" s="47">
        <v>0.90011417910447777</v>
      </c>
      <c r="AO7" s="47">
        <v>0.547269420895522</v>
      </c>
      <c r="AP7" s="16">
        <v>0.69239552238805968</v>
      </c>
      <c r="AQ7" s="13">
        <v>0.60653847761194002</v>
      </c>
      <c r="AR7" s="16">
        <v>0.33380558730158738</v>
      </c>
      <c r="AS7" s="13">
        <v>0.14058649269841264</v>
      </c>
      <c r="AT7" s="13"/>
      <c r="AU7" s="13"/>
      <c r="AV7" s="31"/>
      <c r="AW7" s="31"/>
      <c r="AX7" s="31"/>
      <c r="AY7" s="31"/>
      <c r="BB7" s="13"/>
      <c r="BC7" s="13"/>
      <c r="BD7" s="9"/>
      <c r="BE7" s="9"/>
    </row>
    <row r="8" spans="1:57" x14ac:dyDescent="0.2">
      <c r="A8" s="11">
        <v>30</v>
      </c>
      <c r="B8" s="16">
        <v>0.14499999999999999</v>
      </c>
      <c r="C8" s="13">
        <v>0.16500000000000001</v>
      </c>
      <c r="D8" s="16">
        <v>0.4008675000000001</v>
      </c>
      <c r="E8" s="13">
        <v>0.3062627699999998</v>
      </c>
      <c r="F8" s="16">
        <v>0.34156850793650795</v>
      </c>
      <c r="G8" s="13">
        <v>0.10741134222222212</v>
      </c>
      <c r="H8" s="16">
        <v>0.36004567164179113</v>
      </c>
      <c r="I8" s="13">
        <v>0.93888832835820846</v>
      </c>
      <c r="J8" s="16">
        <v>0.54785225000000004</v>
      </c>
      <c r="K8" s="13">
        <v>0.24130567999999983</v>
      </c>
      <c r="L8" s="47">
        <v>2.3603964179104482</v>
      </c>
      <c r="M8" s="48">
        <v>1.3296899820895516</v>
      </c>
      <c r="N8" s="16">
        <v>2.5928597014925376</v>
      </c>
      <c r="O8" s="18">
        <v>0.58134008358208877</v>
      </c>
      <c r="P8" s="16">
        <v>0.13623427611940303</v>
      </c>
      <c r="Q8" s="13">
        <v>9.072466388059694E-2</v>
      </c>
      <c r="R8" s="16">
        <v>1.0470190298507465</v>
      </c>
      <c r="S8" s="13">
        <v>0.64626347014925312</v>
      </c>
      <c r="T8" s="16">
        <v>0.48878932835820882</v>
      </c>
      <c r="U8" s="13">
        <v>0.56448562164179117</v>
      </c>
      <c r="V8" s="16">
        <v>0.85699999999999998</v>
      </c>
      <c r="W8" s="13">
        <v>0.39300000000000002</v>
      </c>
      <c r="X8" s="16">
        <v>0.85699999999999998</v>
      </c>
      <c r="Y8" s="13">
        <v>0.73699999999999999</v>
      </c>
      <c r="Z8" s="16">
        <v>0.48299999999999998</v>
      </c>
      <c r="AA8" s="13">
        <v>0.45200000000000001</v>
      </c>
      <c r="AB8" s="47">
        <v>0.67854761194029845</v>
      </c>
      <c r="AC8" s="48">
        <v>0.34204338805970141</v>
      </c>
      <c r="AD8" s="47">
        <v>0.4362091791044776</v>
      </c>
      <c r="AE8" s="48">
        <v>0.3895417208955223</v>
      </c>
      <c r="AF8" s="47">
        <v>0.14397985074626868</v>
      </c>
      <c r="AG8" s="48">
        <v>0.23706282425373129</v>
      </c>
      <c r="AH8" s="47">
        <v>9.358690298507466E-2</v>
      </c>
      <c r="AI8" s="48">
        <v>0.24886917201492531</v>
      </c>
      <c r="AJ8" s="16">
        <v>0.33686832089552232</v>
      </c>
      <c r="AK8" s="13">
        <v>0.52168352910447757</v>
      </c>
      <c r="AL8" s="47">
        <v>0.3461977611940299</v>
      </c>
      <c r="AM8" s="47">
        <v>0.34038163880596994</v>
      </c>
      <c r="AN8" s="47">
        <v>0.17997481343283583</v>
      </c>
      <c r="AO8" s="47">
        <v>0.22036116156716412</v>
      </c>
      <c r="AP8" s="16">
        <v>0.59546014925373125</v>
      </c>
      <c r="AQ8" s="13">
        <v>0.56430235074626856</v>
      </c>
      <c r="AR8" s="16">
        <v>0.27946514285714286</v>
      </c>
      <c r="AS8" s="13">
        <v>0.1411298971428572</v>
      </c>
      <c r="AT8" s="13"/>
      <c r="AU8" s="13"/>
      <c r="AV8" s="31"/>
      <c r="AW8" s="31"/>
      <c r="AX8" s="31"/>
      <c r="AY8" s="31"/>
      <c r="BB8" s="13"/>
      <c r="BC8" s="13"/>
      <c r="BD8" s="9"/>
      <c r="BE8" s="9"/>
    </row>
    <row r="9" spans="1:57" x14ac:dyDescent="0.2">
      <c r="A9" s="11">
        <v>35</v>
      </c>
      <c r="O9" s="15"/>
      <c r="Q9" s="15"/>
      <c r="T9" s="10"/>
      <c r="AJ9" s="16"/>
      <c r="AK9" s="13"/>
      <c r="AV9" s="15"/>
      <c r="AW9" s="15"/>
      <c r="AX9" s="15"/>
      <c r="AY9" s="15"/>
      <c r="BD9" s="9"/>
      <c r="BE9" s="9"/>
    </row>
    <row r="10" spans="1:57" x14ac:dyDescent="0.2">
      <c r="A10" s="11">
        <v>40</v>
      </c>
      <c r="B10" s="16">
        <v>0.16937234328358217</v>
      </c>
      <c r="C10" s="13">
        <v>0.17599995671641777</v>
      </c>
      <c r="D10" s="16">
        <v>0.49440325000000013</v>
      </c>
      <c r="E10" s="13">
        <v>0.28007275999999975</v>
      </c>
      <c r="F10" s="16">
        <v>0.33768704761904766</v>
      </c>
      <c r="G10" s="13">
        <v>9.6716373333333272E-2</v>
      </c>
      <c r="H10" s="16">
        <v>0.77548298507462698</v>
      </c>
      <c r="I10" s="13">
        <v>-0.200240785074627</v>
      </c>
      <c r="J10" s="16">
        <v>0.66811249999999989</v>
      </c>
      <c r="K10" s="13">
        <v>0.20554688000000021</v>
      </c>
      <c r="L10" s="47">
        <v>1.6630065671641794</v>
      </c>
      <c r="M10" s="48">
        <v>1.0206926328358206</v>
      </c>
      <c r="N10" s="16">
        <v>1.5199522388059701</v>
      </c>
      <c r="O10" s="18">
        <v>0.7167877731343284</v>
      </c>
      <c r="P10" s="16">
        <v>6.4435130597014917E-2</v>
      </c>
      <c r="Q10" s="13">
        <v>0.11318490940298509</v>
      </c>
      <c r="R10" s="16">
        <v>0.48878932835820899</v>
      </c>
      <c r="S10" s="13">
        <v>0.48482617164179087</v>
      </c>
      <c r="T10" s="16">
        <v>0.17173679104477607</v>
      </c>
      <c r="U10" s="13">
        <v>0.20000730895522381</v>
      </c>
      <c r="V10" s="16">
        <v>0.26900000000000002</v>
      </c>
      <c r="W10" s="13">
        <v>9.5000000000000001E-2</v>
      </c>
      <c r="X10" s="16">
        <v>0.71899999999999997</v>
      </c>
      <c r="Y10" s="18">
        <v>0.59399999999999997</v>
      </c>
      <c r="Z10" s="16">
        <v>0.64400000000000002</v>
      </c>
      <c r="AA10" s="13">
        <v>0.53</v>
      </c>
      <c r="AB10" s="47">
        <v>0.3046540298507463</v>
      </c>
      <c r="AC10" s="48">
        <v>0.2520319701492536</v>
      </c>
      <c r="AD10" s="47">
        <v>0.60930805970149249</v>
      </c>
      <c r="AE10" s="48">
        <v>0.6710697402985073</v>
      </c>
      <c r="AF10" s="47">
        <v>7.3033320895522377E-2</v>
      </c>
      <c r="AG10" s="48">
        <v>0.18728664810447759</v>
      </c>
      <c r="AH10" s="47">
        <v>6.8390429104477624E-2</v>
      </c>
      <c r="AI10" s="48">
        <v>0.19206912089552236</v>
      </c>
      <c r="AJ10" s="16">
        <v>0.12702925746268662</v>
      </c>
      <c r="AK10" s="13">
        <v>0.26768194253731342</v>
      </c>
      <c r="AL10" s="47">
        <v>0.10798488805970148</v>
      </c>
      <c r="AM10" s="47">
        <v>0.1476513369402985</v>
      </c>
      <c r="AN10" s="47">
        <v>0.11878337686567164</v>
      </c>
      <c r="AO10" s="47">
        <v>0.18026277313432837</v>
      </c>
      <c r="AP10" s="16">
        <v>0.36004567164179102</v>
      </c>
      <c r="AQ10" s="13">
        <v>0.40075852835820885</v>
      </c>
      <c r="AR10" s="16">
        <v>0.28722806349206348</v>
      </c>
      <c r="AS10" s="13">
        <v>0.16271081650793653</v>
      </c>
      <c r="AT10" s="13"/>
      <c r="AU10" s="13"/>
      <c r="AV10" s="31"/>
      <c r="AW10" s="31"/>
      <c r="AX10" s="31"/>
      <c r="AY10" s="31"/>
      <c r="BB10" s="13"/>
      <c r="BC10" s="13"/>
      <c r="BD10" s="9"/>
      <c r="BE10" s="9"/>
    </row>
    <row r="11" spans="1:57" x14ac:dyDescent="0.2">
      <c r="A11" s="11">
        <v>50</v>
      </c>
      <c r="B11" s="16">
        <v>0.15280330970149261</v>
      </c>
      <c r="C11" s="13">
        <v>0.16789954029850734</v>
      </c>
      <c r="D11" s="16">
        <v>0.43084209523809525</v>
      </c>
      <c r="E11" s="13">
        <v>0.23428494476190462</v>
      </c>
      <c r="F11" s="16">
        <v>0.18881116190476194</v>
      </c>
      <c r="G11" s="13">
        <v>9.9916629333333312E-2</v>
      </c>
      <c r="H11" s="16">
        <v>0.56776432835820889</v>
      </c>
      <c r="I11" s="13">
        <v>0.34148947164179089</v>
      </c>
      <c r="J11" s="16">
        <v>0.72156149999999997</v>
      </c>
      <c r="K11" s="13">
        <v>0.20263320000000004</v>
      </c>
      <c r="L11" s="16"/>
      <c r="M11" s="13"/>
      <c r="N11" s="16">
        <v>1.5378340298507467</v>
      </c>
      <c r="O11" s="18">
        <v>1.2151792716417908</v>
      </c>
      <c r="P11" s="16">
        <v>4.9707100746268669E-2</v>
      </c>
      <c r="Q11" s="13">
        <v>0.10077654425373134</v>
      </c>
      <c r="R11" s="16">
        <v>0.16200832835820894</v>
      </c>
      <c r="S11" s="13">
        <v>0.12909118164179106</v>
      </c>
      <c r="T11" s="16">
        <v>0.11782423880597012</v>
      </c>
      <c r="U11" s="13">
        <v>0.14367193119402982</v>
      </c>
      <c r="V11" s="16">
        <v>6.4000000000000001E-2</v>
      </c>
      <c r="W11" s="13">
        <v>8.8999999999999996E-2</v>
      </c>
      <c r="X11" s="16">
        <v>0.55500000000000005</v>
      </c>
      <c r="Y11" s="13">
        <v>0.24299999999999999</v>
      </c>
      <c r="Z11" s="16">
        <v>0.501</v>
      </c>
      <c r="AA11" s="13">
        <v>0.48199999999999998</v>
      </c>
      <c r="AB11" s="47">
        <v>8.6387910447761215E-2</v>
      </c>
      <c r="AC11" s="48">
        <v>0.14513168955223876</v>
      </c>
      <c r="AD11" s="47">
        <v>0.21596977611940299</v>
      </c>
      <c r="AE11" s="48">
        <v>0.20848282388059694</v>
      </c>
      <c r="AF11" s="47">
        <v>7.0111988059701494E-2</v>
      </c>
      <c r="AG11" s="48">
        <v>0.1530194139402985</v>
      </c>
      <c r="AH11" s="47">
        <v>6.1191436567164206E-2</v>
      </c>
      <c r="AI11" s="48">
        <v>0.20891476343283583</v>
      </c>
      <c r="AJ11" s="16">
        <v>0.10309620895522391</v>
      </c>
      <c r="AK11" s="13">
        <v>0.20773886104477612</v>
      </c>
      <c r="AL11" s="47">
        <v>0.11158438432835821</v>
      </c>
      <c r="AM11" s="47">
        <v>0.1247585406716418</v>
      </c>
      <c r="AN11" s="47">
        <v>8.0336652985074614E-2</v>
      </c>
      <c r="AO11" s="47">
        <v>0.1388801630149254</v>
      </c>
      <c r="AP11" s="16">
        <v>6.8390429104477624E-2</v>
      </c>
      <c r="AQ11" s="13">
        <v>0.14142420839552236</v>
      </c>
      <c r="AR11" s="16">
        <v>0.26393930158730161</v>
      </c>
      <c r="AS11" s="13">
        <v>0.15176509841269842</v>
      </c>
      <c r="AT11" s="13"/>
      <c r="AU11" s="13"/>
      <c r="AV11" s="31"/>
      <c r="AW11" s="31"/>
      <c r="AX11" s="31"/>
      <c r="AY11" s="31"/>
      <c r="BB11" s="13"/>
      <c r="BC11" s="13"/>
      <c r="BD11" s="9"/>
      <c r="BE11" s="9"/>
    </row>
    <row r="12" spans="1:57" x14ac:dyDescent="0.2">
      <c r="A12" s="11">
        <v>60</v>
      </c>
      <c r="J12" s="16"/>
      <c r="K12" s="13"/>
      <c r="L12" s="47">
        <v>1.305370746268657</v>
      </c>
      <c r="M12" s="48">
        <v>0.80325005373134295</v>
      </c>
      <c r="N12" s="16">
        <v>0.96561671641791047</v>
      </c>
      <c r="O12" s="18">
        <v>1.0247825194029849</v>
      </c>
      <c r="P12" s="16">
        <v>4.2343085820895514E-2</v>
      </c>
      <c r="Q12" s="13">
        <v>0.14267778917910445</v>
      </c>
      <c r="R12" s="16">
        <v>6.2145335820895535E-2</v>
      </c>
      <c r="S12" s="13">
        <v>0.10440416417910445</v>
      </c>
      <c r="T12" s="67"/>
      <c r="U12" s="65"/>
      <c r="AB12" s="47">
        <v>6.8651321641791038E-2</v>
      </c>
      <c r="AC12" s="48">
        <v>0.11924880635820895</v>
      </c>
      <c r="AD12" s="47">
        <v>5.8426656716417925E-2</v>
      </c>
      <c r="AE12" s="48">
        <v>0.11577242028358206</v>
      </c>
      <c r="AF12" s="47">
        <v>5.5505323880597028E-2</v>
      </c>
      <c r="AG12" s="48">
        <v>0.12260833911940291</v>
      </c>
      <c r="AH12" s="47">
        <v>9.3586902985074633E-2</v>
      </c>
      <c r="AI12" s="48">
        <v>0.21510589701492541</v>
      </c>
      <c r="AJ12" s="47"/>
      <c r="AK12" s="47"/>
      <c r="AL12" s="47">
        <v>6.8651321641791052E-2</v>
      </c>
      <c r="AM12" s="47">
        <v>9.7718583358208919E-2</v>
      </c>
      <c r="AN12" s="47">
        <v>4.3819992537313425E-2</v>
      </c>
      <c r="AO12" s="47">
        <v>9.1233224462686557E-2</v>
      </c>
      <c r="AP12" s="31"/>
      <c r="AQ12" s="31"/>
      <c r="AU12" s="13"/>
      <c r="AV12" s="31"/>
      <c r="AW12" s="31"/>
      <c r="AX12" s="31"/>
      <c r="AY12" s="31"/>
      <c r="BD12" s="10"/>
      <c r="BE12" s="10"/>
    </row>
    <row r="13" spans="1:57" x14ac:dyDescent="0.2">
      <c r="A13" s="11">
        <v>70</v>
      </c>
      <c r="O13" s="15"/>
      <c r="Q13" s="15"/>
      <c r="T13" s="10"/>
      <c r="AV13" s="15"/>
      <c r="AW13" s="15"/>
      <c r="AX13" s="15"/>
      <c r="AY13" s="15"/>
      <c r="BD13" s="10"/>
      <c r="BE13" s="10"/>
    </row>
    <row r="14" spans="1:57" x14ac:dyDescent="0.2">
      <c r="A14" s="11">
        <v>75</v>
      </c>
      <c r="B14" s="16">
        <v>0.12518825373134335</v>
      </c>
      <c r="C14" s="13">
        <v>0.13877486126865662</v>
      </c>
      <c r="D14" s="16">
        <v>0.23676907936507935</v>
      </c>
      <c r="E14" s="13">
        <v>0.27185748063492066</v>
      </c>
      <c r="F14" s="16">
        <v>0.11219213968253969</v>
      </c>
      <c r="G14" s="13">
        <v>9.3841351111111165E-2</v>
      </c>
      <c r="H14" s="74"/>
      <c r="I14" s="74"/>
      <c r="J14" s="16">
        <v>0.16302133333333341</v>
      </c>
      <c r="K14" s="13">
        <v>0.12441557333333333</v>
      </c>
      <c r="L14" s="16"/>
      <c r="M14" s="13"/>
      <c r="N14" s="47"/>
      <c r="O14" s="48"/>
      <c r="P14" s="16"/>
      <c r="Q14" s="13"/>
      <c r="R14" s="16"/>
      <c r="S14" s="13"/>
      <c r="T14" s="16">
        <v>3.129706343283583E-2</v>
      </c>
      <c r="U14" s="13">
        <v>0.12165352656716416</v>
      </c>
      <c r="V14" s="16">
        <v>0.04</v>
      </c>
      <c r="W14" s="13">
        <v>0.115</v>
      </c>
      <c r="X14" s="16">
        <v>0.20399999999999999</v>
      </c>
      <c r="Y14" s="13">
        <v>0.15</v>
      </c>
      <c r="Z14" s="16">
        <v>5.1999999999999998E-2</v>
      </c>
      <c r="AA14" s="13">
        <v>0.16200000000000001</v>
      </c>
      <c r="AB14" s="16"/>
      <c r="AC14" s="13"/>
      <c r="AD14" s="16"/>
      <c r="AE14" s="13"/>
      <c r="AF14" s="16"/>
      <c r="AG14" s="13"/>
      <c r="AH14" s="16"/>
      <c r="AI14" s="13"/>
      <c r="AJ14" s="16">
        <v>5.577145522388062E-2</v>
      </c>
      <c r="AK14" s="13">
        <v>8.8357919776119342E-2</v>
      </c>
      <c r="AL14" s="47"/>
      <c r="AM14" s="48"/>
      <c r="AN14" s="47"/>
      <c r="AO14" s="48"/>
      <c r="AP14" s="16">
        <v>4.6793451492537302E-2</v>
      </c>
      <c r="AQ14" s="13">
        <v>0.13166957350746267</v>
      </c>
      <c r="AR14" s="16">
        <v>5.199147936507937E-2</v>
      </c>
      <c r="AS14" s="13">
        <v>0.13419274463492062</v>
      </c>
      <c r="AT14" s="13"/>
      <c r="AV14" s="18"/>
      <c r="AW14" s="15"/>
      <c r="AX14" s="15"/>
      <c r="AY14" s="15"/>
      <c r="BB14" s="13"/>
      <c r="BC14" s="13"/>
      <c r="BD14" s="9"/>
      <c r="BE14" s="9"/>
    </row>
    <row r="15" spans="1:57" x14ac:dyDescent="0.2">
      <c r="A15" s="11">
        <v>80</v>
      </c>
      <c r="H15" s="16">
        <v>0.43733879664179109</v>
      </c>
      <c r="I15" s="13">
        <v>-0.28058073414179119</v>
      </c>
      <c r="J15" s="16"/>
      <c r="K15" s="13"/>
      <c r="L15" s="47">
        <v>1.5020704477611941</v>
      </c>
      <c r="M15" s="48">
        <v>1.157667152238806</v>
      </c>
      <c r="N15" s="16">
        <v>0.92985313432835826</v>
      </c>
      <c r="O15" s="18">
        <v>1.0128827223880597</v>
      </c>
      <c r="P15" s="16">
        <v>5.1548104477611947E-2</v>
      </c>
      <c r="Q15" s="13">
        <v>0.19021250552238805</v>
      </c>
      <c r="R15" s="16">
        <v>3.6649813432835826E-2</v>
      </c>
      <c r="S15" s="13">
        <v>0.12349393656716416</v>
      </c>
      <c r="T15" s="67"/>
      <c r="U15" s="65"/>
      <c r="X15" s="16"/>
      <c r="Y15" s="13"/>
      <c r="Z15" s="16"/>
      <c r="AA15" s="13"/>
      <c r="AB15" s="47">
        <v>6.4269322388059699E-2</v>
      </c>
      <c r="AC15" s="48">
        <v>0.10992975461194029</v>
      </c>
      <c r="AD15" s="47">
        <v>3.7977326865671637E-2</v>
      </c>
      <c r="AE15" s="48">
        <v>0.11273423413432837</v>
      </c>
      <c r="AF15" s="47">
        <v>2.6291995522388062E-2</v>
      </c>
      <c r="AG15" s="48">
        <v>6.7658068477611924E-2</v>
      </c>
      <c r="AH15" s="47">
        <v>8.471865223880598E-2</v>
      </c>
      <c r="AI15" s="48">
        <v>0.179515902761194</v>
      </c>
      <c r="AJ15" s="47"/>
      <c r="AK15" s="47"/>
      <c r="AL15" s="47">
        <v>4.6741325373134336E-2</v>
      </c>
      <c r="AM15" s="47">
        <v>8.244001262686565E-2</v>
      </c>
      <c r="AN15" s="47">
        <v>4.6741325373134329E-2</v>
      </c>
      <c r="AO15" s="47">
        <v>0.12745775162686565</v>
      </c>
      <c r="AP15" s="31"/>
      <c r="AQ15" s="31"/>
      <c r="AT15" s="13"/>
      <c r="AU15" s="13"/>
      <c r="AV15" s="31"/>
      <c r="AW15" s="31"/>
      <c r="AX15" s="31"/>
      <c r="AY15" s="31"/>
      <c r="BB15" s="10"/>
      <c r="BC15" s="10"/>
      <c r="BD15" s="10"/>
      <c r="BE15" s="10"/>
    </row>
    <row r="16" spans="1:57" x14ac:dyDescent="0.2">
      <c r="A16" s="11">
        <v>100</v>
      </c>
      <c r="B16" s="16">
        <v>3.9836753731343287E-2</v>
      </c>
      <c r="C16" s="13">
        <v>0.13952424626865667</v>
      </c>
      <c r="D16" s="16">
        <v>5.8221904761904753E-2</v>
      </c>
      <c r="E16" s="13">
        <v>0.14229433523809526</v>
      </c>
      <c r="F16" s="16">
        <v>5.6096069841269844E-2</v>
      </c>
      <c r="G16" s="13">
        <v>8.7928803555555574E-2</v>
      </c>
      <c r="H16" s="16">
        <v>0.23756675373134331</v>
      </c>
      <c r="I16" s="13">
        <v>-1.2238287313432886E-3</v>
      </c>
      <c r="J16" s="16">
        <v>0.12587410793650794</v>
      </c>
      <c r="K16" s="13">
        <v>0.1127452302222222</v>
      </c>
      <c r="L16" s="47">
        <v>0.7867988059701494</v>
      </c>
      <c r="M16" s="48">
        <v>1.0342827940298507</v>
      </c>
      <c r="N16" s="16">
        <v>0.55391641791044777</v>
      </c>
      <c r="O16" s="18">
        <v>1.1286118029850745</v>
      </c>
      <c r="P16" s="16">
        <v>8.2845167910447798E-2</v>
      </c>
      <c r="Q16" s="13">
        <v>0.22305601208955211</v>
      </c>
      <c r="R16" s="16">
        <v>3.5056343283582078E-2</v>
      </c>
      <c r="S16" s="13">
        <v>0.13789890671641791</v>
      </c>
      <c r="T16" s="16">
        <v>3.49790708955224E-2</v>
      </c>
      <c r="U16" s="13">
        <v>0.15990958410447764</v>
      </c>
      <c r="V16" s="16">
        <v>4.2000000000000003E-2</v>
      </c>
      <c r="W16" s="13">
        <v>2.3E-2</v>
      </c>
      <c r="X16" s="16">
        <v>5.7000000000000002E-2</v>
      </c>
      <c r="Y16" s="13">
        <v>0.10299999999999999</v>
      </c>
      <c r="Z16" s="16">
        <v>0.03</v>
      </c>
      <c r="AA16" s="13">
        <v>0.114</v>
      </c>
      <c r="AB16" s="47">
        <v>2.9213328358208959E-2</v>
      </c>
      <c r="AC16" s="48">
        <v>9.2138837641791038E-2</v>
      </c>
      <c r="AD16" s="47">
        <v>8.7639985074626815E-3</v>
      </c>
      <c r="AE16" s="48">
        <v>5.3869377492537306E-2</v>
      </c>
      <c r="AF16" s="47">
        <v>1.3145997761194031E-2</v>
      </c>
      <c r="AG16" s="48">
        <v>7.297489423880596E-2</v>
      </c>
      <c r="AH16" s="47">
        <v>8.3257985820895539E-2</v>
      </c>
      <c r="AI16" s="48">
        <v>0.18880574117910442</v>
      </c>
      <c r="AJ16" s="16">
        <v>3.0275932835820901E-2</v>
      </c>
      <c r="AK16" s="13">
        <v>6.7945567164179099E-2</v>
      </c>
      <c r="AL16" s="47">
        <v>3.3595327611940298E-2</v>
      </c>
      <c r="AM16" s="47">
        <v>9.1671424388059697E-2</v>
      </c>
      <c r="AN16" s="47">
        <v>2.3370662686567161E-2</v>
      </c>
      <c r="AO16" s="47">
        <v>8.0365866313432816E-2</v>
      </c>
      <c r="AP16" s="16">
        <v>1.9797229477611943E-2</v>
      </c>
      <c r="AQ16" s="13">
        <v>0.10802088302238806</v>
      </c>
      <c r="AR16" s="16">
        <v>4.2414101587301585E-2</v>
      </c>
      <c r="AS16" s="13">
        <v>0.10584370641269839</v>
      </c>
      <c r="AT16" s="13"/>
      <c r="AU16" s="13"/>
      <c r="AV16" s="31"/>
      <c r="AW16" s="31"/>
      <c r="AX16" s="31"/>
      <c r="AY16" s="31"/>
      <c r="BB16" s="13"/>
      <c r="BC16" s="13"/>
      <c r="BD16" s="9"/>
      <c r="BE16" s="9"/>
    </row>
    <row r="17" spans="1:57" x14ac:dyDescent="0.2">
      <c r="A17" s="11">
        <v>140</v>
      </c>
      <c r="B17" s="16">
        <v>1.4341231343283582E-2</v>
      </c>
      <c r="C17" s="13">
        <v>6.466301865671642E-2</v>
      </c>
      <c r="D17" s="16">
        <v>5.4340444444444448E-2</v>
      </c>
      <c r="E17" s="13">
        <v>0.11683195555555555</v>
      </c>
      <c r="F17" s="16">
        <v>4.2414101587301592E-2</v>
      </c>
      <c r="G17" s="13">
        <v>9.8072348444444457E-2</v>
      </c>
      <c r="H17" s="16">
        <v>9.6403983582089542E-2</v>
      </c>
      <c r="I17" s="13">
        <v>-4.3557072582089559E-2</v>
      </c>
      <c r="J17" s="16">
        <v>3.5573117460317466E-2</v>
      </c>
      <c r="K17" s="13">
        <v>7.7514040888888899E-2</v>
      </c>
      <c r="N17" s="16">
        <v>0.20079470149253728</v>
      </c>
      <c r="O17" s="18">
        <v>0.82043898358208955</v>
      </c>
      <c r="P17" s="16">
        <v>3.8661078358208957E-2</v>
      </c>
      <c r="Q17" s="13">
        <v>0.17102924664179101</v>
      </c>
      <c r="R17" s="16"/>
      <c r="S17" s="13"/>
      <c r="T17" s="16">
        <v>9.205018656716411E-3</v>
      </c>
      <c r="U17" s="13">
        <v>0.11907612134328359</v>
      </c>
      <c r="V17" s="16">
        <v>1.4E-2</v>
      </c>
      <c r="W17" s="13">
        <v>6.2E-2</v>
      </c>
      <c r="X17" s="16">
        <v>0.03</v>
      </c>
      <c r="Y17" s="13">
        <v>6.0999999999999999E-2</v>
      </c>
      <c r="Z17" s="16">
        <v>0.01</v>
      </c>
      <c r="AA17" s="13">
        <v>7.5999999999999998E-2</v>
      </c>
      <c r="AB17" s="47">
        <v>1.4606664179104478E-2</v>
      </c>
      <c r="AC17" s="48">
        <v>7.1514227820895504E-2</v>
      </c>
      <c r="AD17" s="47">
        <v>2.9213328358208951E-3</v>
      </c>
      <c r="AE17" s="48">
        <v>2.8395355164179105E-2</v>
      </c>
      <c r="AF17" s="16"/>
      <c r="AG17" s="13"/>
      <c r="AH17" s="47">
        <v>2.3370662686567154E-2</v>
      </c>
      <c r="AI17" s="48">
        <v>0.11168255431343285</v>
      </c>
      <c r="AJ17" s="16">
        <v>1.912164179104478E-2</v>
      </c>
      <c r="AK17" s="13">
        <v>8.1235108208955215E-2</v>
      </c>
      <c r="AL17" s="57"/>
      <c r="AM17" s="48"/>
      <c r="AN17" s="47">
        <v>1.3145997761194033E-2</v>
      </c>
      <c r="AO17" s="47">
        <v>5.7316550238805955E-2</v>
      </c>
      <c r="AP17" s="16">
        <v>8.9987406716417924E-3</v>
      </c>
      <c r="AQ17" s="13">
        <v>0.15981763432835816</v>
      </c>
      <c r="AR17" s="16">
        <v>5.7464266666666673E-2</v>
      </c>
      <c r="AS17" s="13">
        <v>9.5965325333333323E-2</v>
      </c>
      <c r="AT17" s="33"/>
      <c r="AU17" s="13"/>
      <c r="AV17" s="18"/>
      <c r="AW17" s="15"/>
      <c r="AX17" s="18"/>
      <c r="AY17" s="15"/>
      <c r="BB17" s="13"/>
      <c r="BC17" s="13"/>
      <c r="BD17" s="9"/>
      <c r="BE17" s="9"/>
    </row>
    <row r="18" spans="1:57" x14ac:dyDescent="0.2">
      <c r="T18"/>
      <c r="AH18" s="18"/>
      <c r="AI18" s="18"/>
      <c r="AL18" s="13"/>
      <c r="AN18"/>
      <c r="AO18" s="20"/>
    </row>
    <row r="19" spans="1:57" x14ac:dyDescent="0.2">
      <c r="A19" s="11" t="s">
        <v>94</v>
      </c>
      <c r="B19" s="13">
        <f t="shared" ref="B19:G19" si="0">((B4*3)+(B5*4.5)+(B6*7.5)+(B7*10)+(B8*10)+(B10*10)+(B11*17.5)+(B14*25)+(B16*32.5)+(B17*20))</f>
        <v>14.634445139925377</v>
      </c>
      <c r="C19" s="13">
        <f t="shared" si="0"/>
        <v>20.153311577574616</v>
      </c>
      <c r="D19" s="5">
        <f t="shared" si="0"/>
        <v>35.532639694444448</v>
      </c>
      <c r="E19" s="5">
        <f t="shared" si="0"/>
        <v>31.956004908055551</v>
      </c>
      <c r="F19" s="5">
        <f t="shared" si="0"/>
        <v>22.969081317460319</v>
      </c>
      <c r="G19" s="5">
        <f t="shared" si="0"/>
        <v>13.561402808888889</v>
      </c>
      <c r="H19" s="5">
        <f>((H4*3)+(H5*4.5)+(H6*7.5)+(H7*10)+(H8*10)+(H10*10)+(H11*17.5)+(H15*25)+(H16*30)+(H17*20))</f>
        <v>55.172630669776119</v>
      </c>
      <c r="I19" s="5">
        <f>((I4*3)+(I5*4.5)+(I6*7.5)+(I7*10)+(I8*15)+(I11*22.5)+(I14*25)+(I16*32.5)+(I17*20))</f>
        <v>34.235980945186554</v>
      </c>
      <c r="J19" s="5">
        <f>((J4*3)+(J5*4.5)+(J6*7.5)+(J7*10)+(J8*10)+(J10*10)+(J11*17.5)+(J14*25)+(J16*32.5)+(J17*20))</f>
        <v>49.418970690476193</v>
      </c>
      <c r="K19" s="5">
        <f>((K4*3)+(K5*4.5)+(K6*7.5)+(K7*10)+(K8*10)+(K10*10)+(K11*17.5)+(K14*25)+(K16*32.5)+(K17*20))</f>
        <v>20.891591973333334</v>
      </c>
      <c r="L19" s="5">
        <f>((L5*7.5)+(L6*7.5)+(L7*10)+(L8*10)+(L10*15)+(L12*20)+(L15*20)+(L16*50))</f>
        <v>266.97313208955228</v>
      </c>
      <c r="M19" s="5">
        <f>((M5*7.5)+(M6*7.5)+(M7*10)+(M8*10)+(M10*15)+(M12*20)+(M15*20)+(M16*50))</f>
        <v>143.0747350354477</v>
      </c>
      <c r="N19" s="20">
        <f>((N5*7.5)+(N6*7.5)+(N7*10)+(N8*10)+(N10*10)+(N11*10)+(N12*15)+(N15*20)+(N16*30)+(N17*20))</f>
        <v>153.40568507462689</v>
      </c>
      <c r="O19" s="5">
        <f>((O5*7.5)+(O6*7.5)+(O7*10)+(O8*10)+(O10*10)+(O11*10)+(O12*15)+(O15*20)+(O16*30)+(O17*20))</f>
        <v>120.00519417910446</v>
      </c>
      <c r="P19" s="20">
        <f>((P5*6.5)+(P6*8.5)+(P7*10)+(P8*10)+(P10*10)+(P11*10)+(P12*15)+(P15*20)+(P16*30)+(P17*20))</f>
        <v>12.003773255597018</v>
      </c>
      <c r="Q19" s="5">
        <f>((Q5*6.5)+(Q6*8.5)+(Q7*10)+(Q8*10)+(Q10*10)+(Q11*10)+(Q12*15)+(Q15*20)+(Q16*30)+(Q17*20))</f>
        <v>20.719242751902978</v>
      </c>
      <c r="R19" s="5">
        <f>((R5*6.5)+(R6*8.5)+(R7*10)+(R8*10)+(R10*10)+(R11*10)+(R12*15)+(R15*20)+(R16*50))</f>
        <v>49.116975447761192</v>
      </c>
      <c r="S19" s="5">
        <f>((S5*6.5)+(S6*8.5)+(S7*10)+(S8*10)+(S10*10)+(S11*10)+(S12*15)+(S15*20)+(S16*50))</f>
        <v>36.224731652238788</v>
      </c>
      <c r="T19" s="5">
        <f t="shared" ref="T19:AA19" si="1">((T4*3)+(T5*4.5)+(T6*7.5)+(T7*10)+(T8*10)+(T10*10)+(T11*17.5)+(T14*25)+(T16*32.5)+(T17*20))</f>
        <v>25.008172639925366</v>
      </c>
      <c r="U19" s="5">
        <f t="shared" si="1"/>
        <v>29.594029397574623</v>
      </c>
      <c r="V19" s="5">
        <f t="shared" si="1"/>
        <v>27.638000000000002</v>
      </c>
      <c r="W19" s="5">
        <f t="shared" si="1"/>
        <v>17.609499999999997</v>
      </c>
      <c r="X19" s="5">
        <f t="shared" si="1"/>
        <v>43.606000000000002</v>
      </c>
      <c r="Y19" s="5">
        <f t="shared" si="1"/>
        <v>30.482999999999993</v>
      </c>
      <c r="Z19" s="5">
        <f t="shared" si="1"/>
        <v>34.306000000000004</v>
      </c>
      <c r="AA19" s="5">
        <f t="shared" si="1"/>
        <v>33.932500000000005</v>
      </c>
      <c r="AB19" s="20">
        <f>((AB5*6.5)+(AB6*8.5)+(AB7*10)+(AB8*10)+(AB10*10)+(AB11*10)+(AB12*15)+(AB15*20)+(AB16*30)+(AB17*20))</f>
        <v>35.208789481343274</v>
      </c>
      <c r="AC19" s="5">
        <f>((AC5*6.5)+(AC6*8.5)+(AC7*10)+(AC8*10)+(AC10*10)+(AC11*10)+(AC12*15)+(AC15*20)+(AC16*30)+(AC17*20))</f>
        <v>24.996501898656707</v>
      </c>
      <c r="AD19" s="20">
        <f>((AD5*6.5)+(AD6*8.5)+(AD7*10)+(AD8*10)+(AD10*10)+(AD11*10)+(AD12*15)+(AD15*20)+(AD16*30)+(AD17*20))</f>
        <v>34.485458373134328</v>
      </c>
      <c r="AE19" s="5">
        <f>((AE5*6.5)+(AE6*8.5)+(AE7*10)+(AE8*10)+(AE10*10)+(AE11*10)+(AE12*15)+(AE15*20)+(AE16*30)+(AE17*20))</f>
        <v>36.250869041865656</v>
      </c>
      <c r="AF19" s="5">
        <f>((AF5*6.5)+(AF6*8.5)+(AF7*10)+(AF8*10)+(AF10*10)+(AF11*10)+(AF12*15)+(AF15*20)+(AF16*50))</f>
        <v>22.252250955223882</v>
      </c>
      <c r="AG19" s="5">
        <f>((AG5*6.5)+(AG6*8.5)+(AG7*10)+(AG8*10)+(AG10*10)+(AG11*10)+(AG12*15)+(AG15*20)+(AG16*50))</f>
        <v>27.787737029776114</v>
      </c>
      <c r="AH19" s="20">
        <f>((AH5*6.5)+(AH6*8.5)+(AH7*10)+(AH8*10)+(AH10*10)+(AH11*10)+(AH12*15)+(AH15*20)+(AH16*30)+(AH17*20))</f>
        <v>30.541685238805975</v>
      </c>
      <c r="AI19" s="5">
        <f>((AI5*6.5)+(AI6*8.5)+(AI7*10)+(AI8*10)+(AI10*10)+(AI11*10)+(AI12*15)+(AI15*20)+(AI16*30)+(AI17*20))</f>
        <v>36.292388561194024</v>
      </c>
      <c r="AJ19" s="5">
        <f>((AJ4*3)+(AJ5*4.5)+(AJ6*7.5)+(AJ7*10)+(AJ8*10)+(AJ10*10)+(AJ11*17.5)+(AJ14*25)+(AJ16*32.5)+(AJ17*20))</f>
        <v>31.33807673507463</v>
      </c>
      <c r="AK19" s="5">
        <f>((AK4*3)+(AK5*4.5)+(AK6*7.5)+(AK7*10)+(AK8*10)+(AK10*10)+(AK11*17.5)+(AK14*25)+(AK16*32.5)+(AK17*20))</f>
        <v>33.416591164925357</v>
      </c>
      <c r="AL19" s="5">
        <f>((AL5*7.5)+(AL6*7.5)+(AL7*10)+(AL8*10)+(AL10*10)+(AL11*10)+(AL12*15)+(AL15*20)+(AL16*30)+(AL17*20))</f>
        <v>20.400850376865673</v>
      </c>
      <c r="AM19" s="5">
        <f>((AM5*7.5)+(AM6*7.5)+(AM7*10)+(AM8*10)+(AM10*10)+(AM11*10)+(AM12*15)+(AM15*20)+(AM16*30)+(AM17*20))</f>
        <v>19.659532518134323</v>
      </c>
      <c r="AN19" s="5">
        <f>((AN5*7.5)+(AN6*7.5)+(AN7*10)+(AN8*10)+(AN10*10)+(AN11*10)+(AN12*15)+(AN15*20)+(AN16*30)+(AN17*20))</f>
        <v>29.525054776119404</v>
      </c>
      <c r="AO19" s="5">
        <f>((AO5*7.5)+(AO6*7.5)+(AO7*10)+(AO8*10)+(AO10*10)+(AO11*10)+(AO12*15)+(AO15*20)+(AO16*30)+(AO17*20))</f>
        <v>26.224580008880583</v>
      </c>
      <c r="AP19" s="5">
        <f>((AP4*3)+(AP5*4.5)+(AP6*7.5)+(AP7*10)+(AP8*10)+(AP10*10)+(AP11*17.5)+(AP14*25)+(AP16*32.5)+(AP17*20))</f>
        <v>30.501594948694031</v>
      </c>
      <c r="AQ19" s="5">
        <f>((AQ4*3)+(AQ5*4.5)+(AQ6*7.5)+(AQ7*10)+(AQ8*10)+(AQ10*10)+(AQ11*17.5)+(AQ14*25)+(AQ16*32.5)+(AQ17*20))</f>
        <v>37.745784738805966</v>
      </c>
      <c r="AR19" s="5">
        <f>((AR4*3)+(AR5*4.5)+(AR6*7.5)+(AR7*10)+(AR8*10)+(AR10*10)+(AR11*17.5)+(AR14*25)+(AR16*32.5)+(AR17*20))</f>
        <v>21.561922809523814</v>
      </c>
      <c r="AS19" s="5">
        <f>((AS4*3)+(AS5*4.5)+(AS6*7.5)+(AS7*10)+(AS8*10)+(AS10*10)+(AS11*17.5)+(AS14*25)+(AS16*32.5)+(AS17*20))</f>
        <v>18.152049230476187</v>
      </c>
      <c r="AT19" s="5">
        <f>((AT5*7.5)+(AT6*7.5)+(AT7*10)+(AT8*10)+(AT10*10)+(AT11*17.5)+(AT14*25)+(AT16*32.5)+(AT17*20))</f>
        <v>0</v>
      </c>
      <c r="AU19" s="5">
        <f>((AU5*7.5)+(AU6*7.5)+(AU7*10)+(AU8*10)+(AU10*10)+(AU11*10)+(AU12*15)+(AU15*20)+(AU16*30)+(AU17*20))</f>
        <v>0</v>
      </c>
      <c r="AV19" s="5">
        <f>((AV4*5.5)+(AV6*9.5)+(AV7*10)+(AV8*10)+(AV10*10)+(AV11*10)+(AV12*15)+(AV15*20)+(AV16*50))</f>
        <v>0</v>
      </c>
      <c r="AW19" s="5">
        <f>((AW4*5.5)+(AW6*9.5)+(AW7*10)+(AW8*10)+(AW10*10)+(AW11*10)+(AW12*15)+(AW15*20)+(AW16*50))</f>
        <v>0</v>
      </c>
      <c r="AX19" s="5">
        <f>((AX4*5.5)+(AX6*9.5)+(AX7*10)+(AX8*10)+(AX10*10)+(AX11*10)+(AX12*15)+(AX15*20)+(AX16*50))</f>
        <v>0</v>
      </c>
      <c r="AY19" s="5">
        <f>((AY4*5.5)+(AY6*9.5)+(AY7*10)+(AY8*10)+(AY10*10)+(AY11*10)+(AY12*15)+(AY15*20)+(AY16*50))</f>
        <v>0</v>
      </c>
      <c r="AZ19" s="5">
        <f t="shared" ref="AZ19:BE19" si="2">((AZ4*3)+(AZ5*4.5)+(AZ6*7.5)+(AZ7*10)+(AZ8*10)+(AZ10*10)+(AZ11*17.5)+(AZ14*25)+(AZ16*32.5)+(AZ17*20))</f>
        <v>0</v>
      </c>
      <c r="BA19" s="5">
        <f t="shared" si="2"/>
        <v>0</v>
      </c>
      <c r="BB19" s="5">
        <f>((BB4*3)+(BB5*4.5)+(BB6*7.5)+(BB7*10)+(BB8*10)+(BB10*10)+(BB11*17.5)+(BB14*25)+(BB16*32.5)+(BB17*20))</f>
        <v>0</v>
      </c>
      <c r="BC19" s="5">
        <f>((BC4*3)+(BC5*4.5)+(BC6*7.5)+(BC7*10)+(BC8*10)+(BC10*10)+(BC11*17.5)+(BC14*25)+(BC16*32.5)+(BC17*20))</f>
        <v>0</v>
      </c>
      <c r="BD19" s="5">
        <f t="shared" si="2"/>
        <v>0</v>
      </c>
      <c r="BE19" s="5">
        <f t="shared" si="2"/>
        <v>0</v>
      </c>
    </row>
    <row r="20" spans="1:57" x14ac:dyDescent="0.2">
      <c r="B20" s="13"/>
      <c r="C20" s="13"/>
    </row>
    <row r="21" spans="1:57" x14ac:dyDescent="0.2">
      <c r="A21" s="11" t="s">
        <v>17</v>
      </c>
      <c r="B21" s="13">
        <f t="shared" ref="B21:G21" si="3">((B4*3)+(B5*4.5)+(B6*7.5)+(B7*10)+(B8*10)+(B10*10)+(B11*5))</f>
        <v>8.0131783022388081</v>
      </c>
      <c r="C21" s="13">
        <f t="shared" si="3"/>
        <v>8.75739741526119</v>
      </c>
      <c r="D21" s="5">
        <f t="shared" si="3"/>
        <v>21.248865726190481</v>
      </c>
      <c r="E21" s="5">
        <f t="shared" si="3"/>
        <v>15.269801076309516</v>
      </c>
      <c r="F21" s="5">
        <f t="shared" si="3"/>
        <v>15.132734000000003</v>
      </c>
      <c r="G21" s="5">
        <f t="shared" si="3"/>
        <v>5.1472780799999978</v>
      </c>
      <c r="H21" s="5">
        <f>((H4*3)+(H5*4.5)+(H6*7.5)+(H7*10)+(H8*10)+(H10*10)+(H11*5))</f>
        <v>28.087024365671638</v>
      </c>
      <c r="I21" s="5">
        <f>((I4*3)+(I5*4.5)+(I6*7.5)+(I7*10)+(I8*15)+(I11*10))</f>
        <v>30.878278435074613</v>
      </c>
      <c r="J21" s="5">
        <f>((J4*3)+(J5*4.5)+(J6*7.5)+(J7*10)+(J8*10)+(J10*10)+(J11*5))</f>
        <v>31.52154775</v>
      </c>
      <c r="K21" s="5">
        <f>((K4*3)+(K5*4.5)+(K6*7.5)+(K7*10)+(K8*10)+(K10*10)+(K11*5))</f>
        <v>10.033786839999999</v>
      </c>
      <c r="L21" s="5">
        <f>((L5*7.5)+(L6*7.5)+(L7*10)+(L8*10)+(L10*15))</f>
        <v>171.48436791044776</v>
      </c>
      <c r="M21" s="5">
        <f>((M5*7.5)+(M6*7.5)+(M7*10)+(M8*10)+(M10*15))</f>
        <v>52.142251214552189</v>
      </c>
      <c r="N21" s="5">
        <f>((N5*7.5)+(N6*7.5)+(N7*10)+(N8*10)+(N10*10)+(N11*5))</f>
        <v>92.001814925373139</v>
      </c>
      <c r="O21" s="5">
        <f>((O5*7.5)+(O6*7.5)+(O7*10)+(O8*10)+(O10*10)+(O11*5))</f>
        <v>28.032771820895508</v>
      </c>
      <c r="P21" s="5">
        <f>((P5*6.5)+(P6*8.5)+(P7*10)+(P8*10)+(P10*10)+(P11*5))</f>
        <v>6.830552770522389</v>
      </c>
      <c r="Q21" s="5">
        <f>((Q5*6.5)+(Q6*8.5)+(Q7*10)+(Q8*10)+(Q10*10)+(Q11*5))</f>
        <v>4.1586777869776101</v>
      </c>
      <c r="R21" s="5">
        <f>((R5*6.5)+(R6*8.5)+(R7*10)+(R8*10)+(R10*10)+(R11*5))</f>
        <v>44.888940335820891</v>
      </c>
      <c r="S21" s="5">
        <f>((S5*6.5)+(S6*8.5)+(S7*10)+(S8*10)+(S10*10)+(S11*5))</f>
        <v>24.648389214179087</v>
      </c>
      <c r="T21" s="5">
        <f t="shared" ref="T21:AA21" si="4">((T4*3)+(T5*4.5)+(T6*7.5)+(T7*10)+(T8*10)+(T10*10)+(T11*5))</f>
        <v>21.432022891791039</v>
      </c>
      <c r="U21" s="5">
        <f t="shared" si="4"/>
        <v>17.178208183208952</v>
      </c>
      <c r="V21" s="5">
        <f t="shared" si="4"/>
        <v>24.193000000000001</v>
      </c>
      <c r="W21" s="5">
        <f t="shared" si="4"/>
        <v>11.634499999999999</v>
      </c>
      <c r="X21" s="5">
        <f t="shared" si="4"/>
        <v>29.116</v>
      </c>
      <c r="Y21" s="5">
        <f t="shared" si="4"/>
        <v>19.127999999999997</v>
      </c>
      <c r="Z21" s="5">
        <f t="shared" si="4"/>
        <v>25.5685</v>
      </c>
      <c r="AA21" s="5">
        <f t="shared" si="4"/>
        <v>18.6325</v>
      </c>
      <c r="AB21" s="5">
        <f t="shared" ref="AB21:AI21" si="5">((AB5*6.5)+(AB6*8.5)+(AB7*10)+(AB8*10)+(AB10*10)+(AB11*5))</f>
        <v>31.293160522388057</v>
      </c>
      <c r="AC21" s="5">
        <f t="shared" si="5"/>
        <v>16.089066577611931</v>
      </c>
      <c r="AD21" s="5">
        <f t="shared" si="5"/>
        <v>31.448316492537316</v>
      </c>
      <c r="AE21" s="5">
        <f t="shared" si="5"/>
        <v>29.033195507462676</v>
      </c>
      <c r="AF21" s="5">
        <f t="shared" si="5"/>
        <v>19.885971358208955</v>
      </c>
      <c r="AG21" s="5">
        <f t="shared" si="5"/>
        <v>20.181608791791042</v>
      </c>
      <c r="AH21" s="5">
        <f t="shared" si="5"/>
        <v>24.172398638059704</v>
      </c>
      <c r="AI21" s="5">
        <f t="shared" si="5"/>
        <v>20.533084911940289</v>
      </c>
      <c r="AJ21" s="5">
        <f>((AJ4*3)+(AJ5*4.5)+(AJ6*7.5)+(AJ7*10)+(AJ8*10)+(AJ10*10)+(AJ11*5))</f>
        <v>27.288687089552241</v>
      </c>
      <c r="AK21" s="5">
        <f>((AK4*3)+(AK5*4.5)+(AK6*7.5)+(AK7*10)+(AK8*10)+(AK10*10)+(AK11*5))</f>
        <v>24.77797431044775</v>
      </c>
      <c r="AL21" s="5">
        <f>((AL5*7.5)+(AL6*7.5)+(AL7*10)+(AL8*10)+(AL10*10)+(AL11*5))</f>
        <v>16.870472294776121</v>
      </c>
      <c r="AM21" s="5">
        <f>((AM5*7.5)+(AM6*7.5)+(AM7*10)+(AM8*10)+(AM10*10)+(AM11*5))</f>
        <v>13.171018080223876</v>
      </c>
      <c r="AN21" s="5">
        <f>((AN5*7.5)+(AN6*7.5)+(AN7*10)+(AN8*10)+(AN10*10)+(AN11*5))</f>
        <v>26.567205279850747</v>
      </c>
      <c r="AO21" s="5">
        <f>((AO5*7.5)+(AO6*7.5)+(AO7*10)+(AO8*10)+(AO10*10)+(AO11*5))</f>
        <v>18.055218800149241</v>
      </c>
      <c r="AP21" s="5">
        <f>((AP4*3)+(AP5*4.5)+(AP6*7.5)+(AP7*10)+(AP8*10)+(AP10*10)+(AP11*5))</f>
        <v>27.653493526119401</v>
      </c>
      <c r="AQ21" s="5">
        <f>((AQ4*3)+(AQ5*4.5)+(AQ6*7.5)+(AQ7*10)+(AQ8*10)+(AQ10*10)+(AQ11*5))</f>
        <v>25.979211411380586</v>
      </c>
      <c r="AR21" s="5">
        <f>((AR4*3)+(AR5*4.5)+(AR6*7.5)+(AR7*10)+(AR8*10)+(AR10*10)+(AR11*5))</f>
        <v>14.435150920634921</v>
      </c>
      <c r="AS21" s="5">
        <f>((AS4*3)+(AS5*4.5)+(AS6*7.5)+(AS7*10)+(AS8*10)+(AS10*10)+(AS11*5))</f>
        <v>7.5409399193650772</v>
      </c>
      <c r="AT21" s="5">
        <f>((AT5*7.5)+(AT6*7.5)+(AT7*10)+(AT8*10)+(AT10*10)+(AT11*5))</f>
        <v>0</v>
      </c>
      <c r="AU21" s="5">
        <f>((AU5*7.5)+(AU6*7.5)+(AU7*10)+(AU8*10)+(AU10*10)+(AU11*5))</f>
        <v>0</v>
      </c>
      <c r="AV21" s="5">
        <f>((AV4*5.5)+(AV6*9.5)+(AV7*10)+(AV8*10)+(AV10*10)+(AV11*5))</f>
        <v>0</v>
      </c>
      <c r="AW21" s="5">
        <f>((AW4*5.5)+(AW6*9.5)+(AW7*10)+(AW8*10)+(AW10*10)+(AW11*5))</f>
        <v>0</v>
      </c>
      <c r="AX21" s="5">
        <f>((AX4*5.5)+(AX6*9.5)+(AX7*10)+(AX8*10)+(AX10*10)+(AX11*5))</f>
        <v>0</v>
      </c>
      <c r="AY21" s="5">
        <f>((AY4*5.5)+(AY6*9.5)+(AY7*10)+(AY8*10)+(AY10*10)+(AY11*5))</f>
        <v>0</v>
      </c>
      <c r="AZ21" s="5">
        <f t="shared" ref="AZ21:BE21" si="6">((AZ4*3)+(AZ5*4.5)+(AZ6*7.5)+(AZ7*10)+(AZ8*10)+(AZ10*10)+(AZ11*5))</f>
        <v>0</v>
      </c>
      <c r="BA21" s="5">
        <f t="shared" si="6"/>
        <v>0</v>
      </c>
      <c r="BB21" s="5">
        <f>((BB4*3)+(BB5*4.5)+(BB6*7.5)+(BB7*10)+(BB8*10)+(BB10*10)+(BB11*5))</f>
        <v>0</v>
      </c>
      <c r="BC21" s="5">
        <f>((BC4*3)+(BC5*4.5)+(BC6*7.5)+(BC7*10)+(BC8*10)+(BC10*10)+(BC11*5))</f>
        <v>0</v>
      </c>
      <c r="BD21" s="5">
        <f t="shared" si="6"/>
        <v>0</v>
      </c>
      <c r="BE21" s="5">
        <f t="shared" si="6"/>
        <v>0</v>
      </c>
    </row>
    <row r="22" spans="1:57" x14ac:dyDescent="0.2">
      <c r="B22" s="5"/>
      <c r="C22" s="5"/>
    </row>
    <row r="23" spans="1:57" x14ac:dyDescent="0.2">
      <c r="B23" s="16"/>
      <c r="C23" s="13"/>
      <c r="D23" s="16"/>
      <c r="E23" s="13"/>
      <c r="G23" s="14"/>
      <c r="I23"/>
      <c r="J23" s="16"/>
      <c r="K23" s="13"/>
      <c r="L23" s="16"/>
      <c r="M23" s="13"/>
      <c r="P23" s="16"/>
      <c r="Q23" s="13"/>
      <c r="T23" s="91"/>
      <c r="U23" s="16"/>
      <c r="V23" s="3"/>
      <c r="X23"/>
      <c r="Y23" s="47"/>
      <c r="Z23" s="48"/>
      <c r="AA23"/>
      <c r="AB23" s="47"/>
      <c r="AC23" s="48"/>
      <c r="AD23" s="47"/>
      <c r="AE23"/>
      <c r="AF23" s="47"/>
      <c r="AG23" s="48"/>
      <c r="AI23" s="16"/>
      <c r="AJ23" s="18"/>
      <c r="AQ23"/>
      <c r="AR23" s="16"/>
      <c r="AS23" s="13"/>
      <c r="AT23"/>
      <c r="AW23"/>
    </row>
    <row r="24" spans="1:57" x14ac:dyDescent="0.2">
      <c r="B24" s="16"/>
      <c r="C24"/>
      <c r="D24" s="16"/>
      <c r="E24" s="13"/>
      <c r="F24"/>
      <c r="G24" s="16"/>
      <c r="H24" s="13"/>
      <c r="I24"/>
      <c r="J24" s="16"/>
      <c r="K24" s="13"/>
      <c r="L24" s="16"/>
      <c r="M24"/>
      <c r="N24" s="47"/>
      <c r="O24" s="48"/>
      <c r="P24"/>
      <c r="Q24" s="47"/>
      <c r="R24" s="16"/>
      <c r="S24" s="13"/>
      <c r="T24" s="91"/>
      <c r="U24" s="16"/>
      <c r="V24" s="3"/>
      <c r="X24"/>
      <c r="Y24" s="47"/>
      <c r="Z24" s="48"/>
      <c r="AA24"/>
      <c r="AB24" s="47"/>
      <c r="AC24" s="48"/>
      <c r="AD24" s="52"/>
      <c r="AE24"/>
      <c r="AF24" s="47"/>
      <c r="AG24" s="48"/>
      <c r="AI24" s="16"/>
      <c r="AJ24" s="18"/>
      <c r="AO24" s="3"/>
      <c r="AP24" s="16"/>
      <c r="AQ24" s="13"/>
      <c r="AR24" s="16"/>
      <c r="AS24" s="13"/>
      <c r="AT24"/>
      <c r="AW24"/>
      <c r="BA24"/>
    </row>
    <row r="25" spans="1:57" x14ac:dyDescent="0.2">
      <c r="B25" s="16"/>
      <c r="C25"/>
      <c r="D25" s="16"/>
      <c r="E25" s="13"/>
      <c r="F25"/>
      <c r="G25" s="16"/>
      <c r="H25" s="13"/>
      <c r="I25"/>
      <c r="J25" s="16"/>
      <c r="K25" s="13"/>
      <c r="L25" s="16"/>
      <c r="M25"/>
      <c r="N25" s="47"/>
      <c r="O25" s="48"/>
      <c r="P25" s="16"/>
      <c r="Q25" s="13"/>
      <c r="R25" s="16"/>
      <c r="S25" s="13"/>
      <c r="T25" s="91"/>
      <c r="U25" s="16"/>
      <c r="V25" s="3"/>
      <c r="X25"/>
      <c r="Y25" s="47"/>
      <c r="Z25" s="48"/>
      <c r="AA25"/>
      <c r="AB25" s="47"/>
      <c r="AC25" s="48"/>
      <c r="AD25" s="52"/>
      <c r="AE25"/>
      <c r="AF25" s="47"/>
      <c r="AG25" s="48"/>
      <c r="AI25" s="16"/>
      <c r="AJ25" s="18"/>
      <c r="AO25" s="3"/>
      <c r="AP25" s="16"/>
      <c r="AQ25" s="13"/>
      <c r="AR25" s="16"/>
      <c r="AS25" s="13"/>
      <c r="AT25"/>
      <c r="AW25"/>
      <c r="BA25"/>
    </row>
    <row r="26" spans="1:57" x14ac:dyDescent="0.2">
      <c r="B26" s="16"/>
      <c r="C26"/>
      <c r="D26" s="16"/>
      <c r="E26" s="13"/>
      <c r="F26"/>
      <c r="G26" s="16"/>
      <c r="H26" s="13"/>
      <c r="I26"/>
      <c r="J26" s="16"/>
      <c r="K26" s="13"/>
      <c r="L26" s="16"/>
      <c r="M26"/>
      <c r="N26" s="47"/>
      <c r="O26" s="48"/>
      <c r="P26" s="16"/>
      <c r="Q26" s="13"/>
      <c r="R26" s="16"/>
      <c r="S26" s="13"/>
      <c r="T26" s="91"/>
      <c r="U26" s="16"/>
      <c r="V26" s="18"/>
      <c r="X26"/>
      <c r="Y26" s="47"/>
      <c r="Z26" s="48"/>
      <c r="AA26"/>
      <c r="AB26" s="47"/>
      <c r="AC26" s="48"/>
      <c r="AD26" s="52"/>
      <c r="AE26"/>
      <c r="AF26" s="47"/>
      <c r="AG26" s="48"/>
      <c r="AI26" s="16"/>
      <c r="AJ26" s="18"/>
      <c r="AO26" s="3"/>
      <c r="AP26" s="16"/>
      <c r="AQ26" s="13"/>
      <c r="AR26" s="16"/>
      <c r="AS26" s="13"/>
      <c r="AT26"/>
      <c r="AW26"/>
      <c r="BA26"/>
    </row>
    <row r="27" spans="1:57" x14ac:dyDescent="0.2">
      <c r="B27" s="16"/>
      <c r="C27"/>
      <c r="D27" s="16"/>
      <c r="E27" s="13"/>
      <c r="F27"/>
      <c r="G27" s="16"/>
      <c r="H27" s="13"/>
      <c r="I27"/>
      <c r="J27" s="16"/>
      <c r="K27" s="13"/>
      <c r="L27" s="16"/>
      <c r="M27"/>
      <c r="N27" s="47"/>
      <c r="O27" s="48"/>
      <c r="P27" s="16"/>
      <c r="Q27" s="13"/>
      <c r="R27" s="16"/>
      <c r="S27" s="13"/>
      <c r="T27" s="91"/>
      <c r="U27" s="16"/>
      <c r="V27" s="13"/>
      <c r="X27"/>
      <c r="Y27" s="47"/>
      <c r="Z27" s="48"/>
      <c r="AA27"/>
      <c r="AB27" s="47"/>
      <c r="AC27" s="48"/>
      <c r="AD27" s="52"/>
      <c r="AE27"/>
      <c r="AF27" s="47"/>
      <c r="AG27" s="48"/>
      <c r="AI27" s="16"/>
      <c r="AJ27" s="13"/>
      <c r="AO27" s="3"/>
      <c r="AP27" s="16"/>
      <c r="AQ27" s="13"/>
      <c r="AR27" s="16"/>
      <c r="AS27" s="13"/>
      <c r="AT27"/>
      <c r="AW27"/>
      <c r="BA27"/>
    </row>
    <row r="28" spans="1:57" x14ac:dyDescent="0.2">
      <c r="B28" s="16"/>
      <c r="C28" s="13"/>
      <c r="D28" s="16"/>
      <c r="E28" s="13"/>
      <c r="F28"/>
      <c r="G28" s="16"/>
      <c r="H28" s="13"/>
      <c r="I28"/>
      <c r="J28" s="16"/>
      <c r="K28" s="13"/>
      <c r="L28" s="16"/>
      <c r="M28"/>
      <c r="N28" s="47"/>
      <c r="O28" s="48"/>
      <c r="P28" s="16"/>
      <c r="Q28" s="13"/>
      <c r="R28" s="16"/>
      <c r="S28" s="13"/>
      <c r="T28" s="91"/>
      <c r="U28" s="16"/>
      <c r="V28" s="13"/>
      <c r="X28"/>
      <c r="Y28" s="47"/>
      <c r="Z28" s="48"/>
      <c r="AA28"/>
      <c r="AB28" s="47"/>
      <c r="AC28" s="48"/>
      <c r="AD28" s="52"/>
      <c r="AE28"/>
      <c r="AF28" s="47"/>
      <c r="AG28" s="48"/>
      <c r="AI28" s="16"/>
      <c r="AJ28" s="13"/>
      <c r="AO28" s="3"/>
      <c r="AP28" s="16"/>
      <c r="AQ28" s="13"/>
      <c r="AR28" s="16"/>
      <c r="AS28" s="13"/>
      <c r="AT28"/>
      <c r="AW28"/>
      <c r="BA28"/>
    </row>
    <row r="29" spans="1:57" x14ac:dyDescent="0.2">
      <c r="B29" s="16"/>
      <c r="C29" s="13"/>
      <c r="D29" s="16"/>
      <c r="E29" s="13"/>
      <c r="F29"/>
      <c r="G29" s="16"/>
      <c r="H29" s="13"/>
      <c r="I29"/>
      <c r="J29" s="16"/>
      <c r="K29" s="13"/>
      <c r="L29" s="16"/>
      <c r="M29"/>
      <c r="N29" s="47"/>
      <c r="O29" s="48"/>
      <c r="P29" s="16"/>
      <c r="Q29" s="13"/>
      <c r="R29" s="16"/>
      <c r="S29" s="13"/>
      <c r="T29" s="91"/>
      <c r="U29" s="16"/>
      <c r="V29" s="13"/>
      <c r="X29"/>
      <c r="Y29" s="47"/>
      <c r="Z29" s="48"/>
      <c r="AA29"/>
      <c r="AB29" s="47"/>
      <c r="AC29" s="48"/>
      <c r="AD29" s="52"/>
      <c r="AE29"/>
      <c r="AF29" s="47"/>
      <c r="AG29" s="48"/>
      <c r="AI29" s="16"/>
      <c r="AJ29" s="13"/>
      <c r="AO29" s="3"/>
      <c r="AP29" s="16"/>
      <c r="AQ29" s="13"/>
      <c r="AR29" s="16"/>
      <c r="AS29" s="13"/>
      <c r="AT29"/>
      <c r="AW29"/>
      <c r="BA29"/>
    </row>
    <row r="30" spans="1:57" x14ac:dyDescent="0.2">
      <c r="B30" s="16"/>
      <c r="C30" s="18"/>
      <c r="D30" s="16"/>
      <c r="E30" s="13"/>
      <c r="F30"/>
      <c r="G30" s="16"/>
      <c r="H30" s="13"/>
      <c r="I30"/>
      <c r="J30" s="16"/>
      <c r="K30" s="13"/>
      <c r="L30" s="16"/>
      <c r="M30"/>
      <c r="N30" s="47"/>
      <c r="O30" s="48"/>
      <c r="P30" s="16"/>
      <c r="Q30" s="13"/>
      <c r="R30" s="16"/>
      <c r="S30" s="13"/>
      <c r="T30" s="91"/>
      <c r="U30" s="16"/>
      <c r="V30" s="13"/>
      <c r="X30"/>
      <c r="Y30" s="47"/>
      <c r="Z30" s="48"/>
      <c r="AA30"/>
      <c r="AB30" s="47"/>
      <c r="AC30" s="48"/>
      <c r="AD30" s="52"/>
      <c r="AE30"/>
      <c r="AF30" s="47"/>
      <c r="AG30" s="48"/>
      <c r="AI30" s="16"/>
      <c r="AJ30" s="13"/>
      <c r="AO30" s="3"/>
      <c r="AP30" s="16"/>
      <c r="AQ30" s="13"/>
      <c r="AR30" s="16"/>
      <c r="AS30" s="13"/>
      <c r="AT30"/>
      <c r="AW30"/>
      <c r="BA30"/>
    </row>
    <row r="31" spans="1:57" x14ac:dyDescent="0.2">
      <c r="B31" s="16"/>
      <c r="C31" s="18"/>
      <c r="D31" s="16"/>
      <c r="E31" s="13"/>
      <c r="F31"/>
      <c r="G31" s="16"/>
      <c r="H31" s="13"/>
      <c r="I31"/>
      <c r="J31" s="16"/>
      <c r="K31" s="13"/>
      <c r="L31" s="16"/>
      <c r="M31"/>
      <c r="N31" s="47"/>
      <c r="O31" s="48"/>
      <c r="P31" s="16"/>
      <c r="Q31" s="13"/>
      <c r="R31" s="16"/>
      <c r="S31" s="13"/>
      <c r="T31" s="91"/>
      <c r="U31" s="16"/>
      <c r="V31" s="13"/>
      <c r="X31"/>
      <c r="Y31" s="47"/>
      <c r="Z31" s="48"/>
      <c r="AA31"/>
      <c r="AB31" s="47"/>
      <c r="AC31" s="48"/>
      <c r="AD31" s="51"/>
      <c r="AE31"/>
      <c r="AF31" s="47"/>
      <c r="AG31" s="48"/>
      <c r="AI31" s="16"/>
      <c r="AJ31" s="13"/>
      <c r="AO31" s="3"/>
      <c r="AP31" s="16"/>
      <c r="AQ31" s="13"/>
      <c r="AR31" s="16"/>
      <c r="AS31" s="13"/>
      <c r="AT31"/>
      <c r="AW31"/>
      <c r="BA31"/>
    </row>
    <row r="32" spans="1:57" x14ac:dyDescent="0.2">
      <c r="B32" s="16"/>
      <c r="C32" s="13"/>
      <c r="D32" s="16"/>
      <c r="E32" s="13"/>
      <c r="F32"/>
      <c r="G32" s="16"/>
      <c r="H32" s="13"/>
      <c r="I32"/>
      <c r="J32" s="16"/>
      <c r="K32" s="13"/>
      <c r="L32" s="16"/>
      <c r="M32" s="29"/>
      <c r="N32" s="47"/>
      <c r="O32" s="48"/>
      <c r="P32" s="16"/>
      <c r="Q32" s="13"/>
      <c r="R32" s="16"/>
      <c r="S32" s="13"/>
      <c r="T32" s="91"/>
      <c r="U32" s="16"/>
      <c r="V32" s="13"/>
      <c r="X32"/>
      <c r="Y32" s="47"/>
      <c r="Z32" s="48"/>
      <c r="AA32"/>
      <c r="AB32" s="47"/>
      <c r="AC32" s="48"/>
      <c r="AD32" s="51"/>
      <c r="AE32"/>
      <c r="AF32" s="47"/>
      <c r="AG32" s="48"/>
      <c r="AI32" s="16"/>
      <c r="AJ32" s="13"/>
      <c r="AO32" s="3"/>
      <c r="AP32" s="16"/>
      <c r="AQ32" s="13"/>
      <c r="AR32" s="16"/>
      <c r="AS32" s="13"/>
      <c r="AY32"/>
    </row>
    <row r="33" spans="2:51" x14ac:dyDescent="0.2">
      <c r="B33" s="16"/>
      <c r="C33" s="13"/>
      <c r="D33" s="16"/>
      <c r="E33" s="13"/>
      <c r="F33"/>
      <c r="G33" s="16"/>
      <c r="H33" s="13"/>
      <c r="I33"/>
      <c r="J33" s="16"/>
      <c r="K33" s="13"/>
      <c r="M33" s="29"/>
      <c r="N33" s="16"/>
      <c r="O33" s="52"/>
      <c r="P33" s="16"/>
      <c r="Q33" s="13"/>
      <c r="R33" s="48"/>
      <c r="S33" s="13"/>
      <c r="T33" s="16"/>
      <c r="U33" s="13"/>
      <c r="V33"/>
      <c r="W33" s="16"/>
      <c r="X33" s="13"/>
      <c r="Y33"/>
      <c r="Z33" s="16"/>
      <c r="AA33" s="13"/>
      <c r="AB33"/>
      <c r="AC33" s="16"/>
      <c r="AD33" s="51"/>
      <c r="AE33" s="52"/>
      <c r="AF33" s="52"/>
      <c r="AO33" s="3"/>
      <c r="AP33" s="16"/>
      <c r="AQ33" s="13"/>
      <c r="AR33"/>
      <c r="AS33" s="7"/>
      <c r="AT33"/>
      <c r="AY33"/>
    </row>
    <row r="34" spans="2:51" x14ac:dyDescent="0.2">
      <c r="B34" s="16"/>
      <c r="C34" s="13"/>
      <c r="I34" s="13"/>
      <c r="P34" s="16"/>
      <c r="Q34" s="13"/>
      <c r="R34" s="16"/>
      <c r="S34" s="13"/>
      <c r="T34" s="16"/>
      <c r="U34" s="13"/>
      <c r="V34"/>
      <c r="W34" s="16"/>
      <c r="X34" s="13"/>
      <c r="Y34"/>
      <c r="Z34" s="16"/>
      <c r="AA34" s="13"/>
      <c r="AB34"/>
      <c r="AC34" s="16"/>
      <c r="AD34" s="13"/>
      <c r="AE34"/>
      <c r="AF34" s="16"/>
      <c r="AS34"/>
      <c r="AT34"/>
    </row>
    <row r="35" spans="2:51" x14ac:dyDescent="0.2">
      <c r="B35" s="16"/>
      <c r="C35" s="13"/>
      <c r="V35"/>
      <c r="W35" s="16"/>
      <c r="X35" s="13"/>
      <c r="Y35"/>
      <c r="Z35" s="16"/>
      <c r="AA35" s="13"/>
      <c r="AB35"/>
      <c r="AC35" s="16"/>
      <c r="AD35" s="13"/>
      <c r="AE35"/>
      <c r="AF35" s="16"/>
      <c r="AM35"/>
      <c r="AN35" s="20"/>
    </row>
    <row r="36" spans="2:51" x14ac:dyDescent="0.2">
      <c r="B36" s="16"/>
      <c r="C36" s="13"/>
      <c r="AF36" s="69"/>
      <c r="AM36"/>
      <c r="AN36" s="20"/>
    </row>
    <row r="37" spans="2:51" x14ac:dyDescent="0.2">
      <c r="B37" s="16"/>
      <c r="C37" s="13"/>
      <c r="AF37" s="68"/>
      <c r="AM37"/>
      <c r="AN37" s="20"/>
    </row>
    <row r="38" spans="2:51" x14ac:dyDescent="0.2">
      <c r="AF38" s="69"/>
      <c r="AM38"/>
      <c r="AN38" s="20"/>
    </row>
    <row r="39" spans="2:51" x14ac:dyDescent="0.2">
      <c r="AF39" s="68"/>
      <c r="AM39"/>
      <c r="AN39" s="20"/>
    </row>
    <row r="40" spans="2:51" x14ac:dyDescent="0.2">
      <c r="AF40" s="69"/>
      <c r="AM40"/>
      <c r="AN40" s="20"/>
    </row>
    <row r="41" spans="2:51" x14ac:dyDescent="0.2">
      <c r="AF41" s="68"/>
      <c r="AM41"/>
      <c r="AN41" s="20"/>
    </row>
    <row r="42" spans="2:51" x14ac:dyDescent="0.2">
      <c r="AM42"/>
      <c r="AN42" s="20"/>
    </row>
  </sheetData>
  <phoneticPr fontId="3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P5" sqref="P5"/>
    </sheetView>
  </sheetViews>
  <sheetFormatPr defaultRowHeight="12.75" x14ac:dyDescent="0.2"/>
  <sheetData>
    <row r="2" spans="1:1" x14ac:dyDescent="0.2">
      <c r="A2" s="6">
        <v>42684</v>
      </c>
    </row>
    <row r="4" spans="1:1" x14ac:dyDescent="0.2">
      <c r="A4" t="s">
        <v>126</v>
      </c>
    </row>
    <row r="5" spans="1:1" x14ac:dyDescent="0.2">
      <c r="A5" s="7" t="s">
        <v>121</v>
      </c>
    </row>
    <row r="6" spans="1:1" x14ac:dyDescent="0.2">
      <c r="A6" s="7" t="s">
        <v>122</v>
      </c>
    </row>
    <row r="7" spans="1:1" x14ac:dyDescent="0.2">
      <c r="A7" s="7" t="s">
        <v>123</v>
      </c>
    </row>
    <row r="8" spans="1:1" x14ac:dyDescent="0.2">
      <c r="A8" s="7" t="s">
        <v>124</v>
      </c>
    </row>
    <row r="10" spans="1:1" x14ac:dyDescent="0.2">
      <c r="A10" s="7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"/>
  <sheetViews>
    <sheetView zoomScale="75" workbookViewId="0">
      <pane ySplit="5" topLeftCell="A6" activePane="bottomLeft" state="frozen"/>
      <selection pane="bottomLeft" activeCell="A7" sqref="A7:L24"/>
    </sheetView>
  </sheetViews>
  <sheetFormatPr defaultRowHeight="12.75" x14ac:dyDescent="0.2"/>
  <cols>
    <col min="1" max="1" width="9.7109375" style="6" customWidth="1"/>
    <col min="2" max="2" width="8.7109375" style="19" customWidth="1"/>
    <col min="3" max="3" width="14.42578125" customWidth="1"/>
    <col min="4" max="4" width="9.28515625" style="16" customWidth="1"/>
    <col min="5" max="5" width="9.28515625" style="24" customWidth="1"/>
    <col min="6" max="6" width="9.28515625" style="26" customWidth="1"/>
    <col min="7" max="7" width="9.28515625" style="19" customWidth="1"/>
    <col min="8" max="8" width="10.7109375" style="9" customWidth="1"/>
    <col min="10" max="10" width="9.28515625" style="9" customWidth="1"/>
    <col min="11" max="11" width="9.28515625" style="5" customWidth="1"/>
  </cols>
  <sheetData>
    <row r="1" spans="1:44" x14ac:dyDescent="0.2">
      <c r="A1" s="6" t="s">
        <v>81</v>
      </c>
      <c r="G1" s="14"/>
    </row>
    <row r="2" spans="1:44" x14ac:dyDescent="0.2">
      <c r="A2" s="6" t="s">
        <v>4</v>
      </c>
      <c r="G2" s="14"/>
    </row>
    <row r="3" spans="1:44" x14ac:dyDescent="0.2">
      <c r="A3" s="6" t="s">
        <v>5</v>
      </c>
      <c r="G3" s="14"/>
    </row>
    <row r="4" spans="1:44" x14ac:dyDescent="0.2">
      <c r="A4" s="6" t="s">
        <v>6</v>
      </c>
      <c r="G4" s="14"/>
      <c r="H4" s="24" t="s">
        <v>18</v>
      </c>
      <c r="J4" s="24" t="s">
        <v>19</v>
      </c>
      <c r="U4" t="s">
        <v>20</v>
      </c>
    </row>
    <row r="5" spans="1:44" x14ac:dyDescent="0.2">
      <c r="A5" s="8" t="s">
        <v>7</v>
      </c>
      <c r="D5" s="9" t="s">
        <v>8</v>
      </c>
      <c r="E5" s="9" t="s">
        <v>0</v>
      </c>
      <c r="F5" s="16" t="s">
        <v>9</v>
      </c>
      <c r="G5" s="19" t="s">
        <v>55</v>
      </c>
      <c r="H5" s="24" t="s">
        <v>3</v>
      </c>
      <c r="I5" t="s">
        <v>55</v>
      </c>
      <c r="J5" s="24" t="s">
        <v>3</v>
      </c>
      <c r="K5" s="5" t="s">
        <v>55</v>
      </c>
      <c r="L5" s="22" t="s">
        <v>11</v>
      </c>
      <c r="Q5" t="s">
        <v>7</v>
      </c>
      <c r="R5" t="s">
        <v>8</v>
      </c>
      <c r="S5" t="s">
        <v>0</v>
      </c>
      <c r="T5" t="s">
        <v>21</v>
      </c>
      <c r="U5" t="s">
        <v>3</v>
      </c>
      <c r="V5" t="s">
        <v>11</v>
      </c>
    </row>
    <row r="6" spans="1:44" x14ac:dyDescent="0.2">
      <c r="B6" s="14"/>
      <c r="C6" s="3"/>
      <c r="D6" s="18"/>
      <c r="E6" s="16"/>
      <c r="F6" s="18"/>
      <c r="G6" s="23"/>
      <c r="M6" s="12"/>
    </row>
    <row r="7" spans="1:44" s="3" customFormat="1" x14ac:dyDescent="0.2">
      <c r="A7" s="34">
        <v>39451</v>
      </c>
      <c r="B7" s="2" t="s">
        <v>97</v>
      </c>
      <c r="C7" s="4" t="s">
        <v>63</v>
      </c>
      <c r="D7" s="3">
        <v>306570</v>
      </c>
      <c r="E7">
        <v>1</v>
      </c>
      <c r="F7" s="16">
        <v>0.26005784126984133</v>
      </c>
      <c r="G7" s="13">
        <v>0.1360839987301587</v>
      </c>
      <c r="H7" s="16">
        <v>22.112817539682542</v>
      </c>
      <c r="I7" s="16">
        <v>16.22258162031746</v>
      </c>
      <c r="J7" s="16">
        <v>13.228016761904763</v>
      </c>
      <c r="K7" s="16">
        <v>6.2929727980952377</v>
      </c>
      <c r="L7" s="23">
        <v>4</v>
      </c>
      <c r="M7" s="40"/>
      <c r="N7" s="18"/>
    </row>
    <row r="8" spans="1:44" x14ac:dyDescent="0.2">
      <c r="A8" s="34">
        <v>39483</v>
      </c>
      <c r="B8" s="2" t="s">
        <v>98</v>
      </c>
      <c r="C8" s="4" t="s">
        <v>63</v>
      </c>
      <c r="D8" s="23">
        <v>306580</v>
      </c>
      <c r="E8">
        <v>1</v>
      </c>
      <c r="F8" s="16">
        <v>0.46767875000000003</v>
      </c>
      <c r="G8" s="13">
        <v>0.30679725999999996</v>
      </c>
      <c r="H8" s="16">
        <v>35.532639694444448</v>
      </c>
      <c r="I8" s="3">
        <v>31.956004908055551</v>
      </c>
      <c r="J8" s="18">
        <v>21.248865726190481</v>
      </c>
      <c r="K8" s="18">
        <v>15.269801076309516</v>
      </c>
      <c r="L8" s="23">
        <v>36</v>
      </c>
      <c r="M8" s="13"/>
      <c r="N8" s="13"/>
      <c r="O8" s="13"/>
      <c r="P8" s="13"/>
      <c r="Q8" s="3"/>
      <c r="R8" s="3"/>
      <c r="S8" s="3"/>
      <c r="T8" s="3"/>
      <c r="U8" s="3"/>
      <c r="Z8" s="9"/>
      <c r="AA8" s="9"/>
      <c r="AB8" s="9"/>
      <c r="AG8" s="9"/>
      <c r="AH8" s="9"/>
      <c r="AI8" s="9"/>
      <c r="AP8" s="9"/>
      <c r="AQ8" s="9"/>
      <c r="AR8" s="9"/>
    </row>
    <row r="9" spans="1:44" x14ac:dyDescent="0.2">
      <c r="A9" s="34">
        <v>39510</v>
      </c>
      <c r="B9" s="2" t="s">
        <v>100</v>
      </c>
      <c r="C9" s="4" t="s">
        <v>92</v>
      </c>
      <c r="D9" s="23">
        <v>321010</v>
      </c>
      <c r="E9">
        <v>1</v>
      </c>
      <c r="F9" s="16">
        <v>0.26782076190476195</v>
      </c>
      <c r="G9" s="13">
        <v>9.8101333333333304E-2</v>
      </c>
      <c r="H9" s="16">
        <v>22.969081317460319</v>
      </c>
      <c r="I9" s="18">
        <v>13.561402808888889</v>
      </c>
      <c r="J9" s="18">
        <v>15.132734000000003</v>
      </c>
      <c r="K9" s="18">
        <v>5.1472780799999978</v>
      </c>
      <c r="L9" s="23">
        <v>63</v>
      </c>
      <c r="M9" s="13"/>
      <c r="N9" s="13"/>
      <c r="O9" s="13"/>
      <c r="P9" s="13"/>
      <c r="Q9" s="3"/>
      <c r="R9" s="3"/>
      <c r="S9" s="3"/>
      <c r="T9" s="3"/>
      <c r="U9" s="3"/>
      <c r="Z9" s="9"/>
      <c r="AA9" s="9"/>
      <c r="AB9" s="9"/>
      <c r="AG9" s="9"/>
      <c r="AH9" s="9"/>
      <c r="AI9" s="9"/>
      <c r="AK9" s="3"/>
    </row>
    <row r="10" spans="1:44" x14ac:dyDescent="0.2">
      <c r="A10" s="34">
        <v>39526</v>
      </c>
      <c r="B10" s="2" t="s">
        <v>99</v>
      </c>
      <c r="C10" s="4" t="s">
        <v>95</v>
      </c>
      <c r="D10" s="3">
        <v>301319</v>
      </c>
      <c r="E10">
        <v>1</v>
      </c>
      <c r="F10" s="16">
        <v>4.8467686567164242E-2</v>
      </c>
      <c r="G10" s="13">
        <v>1.4267502134328356</v>
      </c>
      <c r="H10" s="16">
        <v>55.172630669776119</v>
      </c>
      <c r="I10" s="18">
        <v>34.235980945186554</v>
      </c>
      <c r="J10" s="18">
        <v>28.087024365671638</v>
      </c>
      <c r="K10" s="18">
        <v>30.878278435074613</v>
      </c>
      <c r="L10" s="23">
        <v>79</v>
      </c>
    </row>
    <row r="11" spans="1:44" x14ac:dyDescent="0.2">
      <c r="A11" s="34">
        <v>39529</v>
      </c>
      <c r="B11" s="2" t="s">
        <v>101</v>
      </c>
      <c r="C11" s="4" t="s">
        <v>92</v>
      </c>
      <c r="D11" s="3">
        <v>321140</v>
      </c>
      <c r="E11">
        <v>1</v>
      </c>
      <c r="F11" s="16">
        <v>0.84182175000000015</v>
      </c>
      <c r="G11" s="13">
        <v>0.25031160000000002</v>
      </c>
      <c r="H11" s="16">
        <v>49.418970690476193</v>
      </c>
      <c r="I11" s="18">
        <v>20.891591973333334</v>
      </c>
      <c r="J11" s="18">
        <v>31.52154775</v>
      </c>
      <c r="K11" s="18">
        <v>10.033786839999999</v>
      </c>
      <c r="L11" s="23">
        <v>82</v>
      </c>
    </row>
    <row r="12" spans="1:44" x14ac:dyDescent="0.2">
      <c r="A12" s="34">
        <v>39553</v>
      </c>
      <c r="B12" s="2" t="s">
        <v>102</v>
      </c>
      <c r="C12" s="4" t="s">
        <v>93</v>
      </c>
      <c r="D12" s="3">
        <v>329026</v>
      </c>
      <c r="E12">
        <v>4</v>
      </c>
      <c r="F12" s="47">
        <v>3.7369450746268651</v>
      </c>
      <c r="G12" s="48">
        <v>0.74894607537313396</v>
      </c>
      <c r="H12" s="16">
        <v>266.97313208955228</v>
      </c>
      <c r="I12" s="18">
        <v>143.0747350354477</v>
      </c>
      <c r="J12" s="18">
        <v>171.48436791044776</v>
      </c>
      <c r="K12" s="18">
        <v>52.142251214552189</v>
      </c>
      <c r="L12" s="23">
        <v>106</v>
      </c>
    </row>
    <row r="13" spans="1:44" x14ac:dyDescent="0.2">
      <c r="A13" s="34">
        <v>39557</v>
      </c>
      <c r="B13" s="2" t="s">
        <v>103</v>
      </c>
      <c r="C13" s="4" t="s">
        <v>93</v>
      </c>
      <c r="D13" s="3">
        <v>329252</v>
      </c>
      <c r="E13">
        <v>2</v>
      </c>
      <c r="F13" s="47">
        <v>0.24926238805970161</v>
      </c>
      <c r="G13" s="48">
        <v>0.30742361194029832</v>
      </c>
      <c r="H13" s="16">
        <v>153.40568507462689</v>
      </c>
      <c r="I13" s="18">
        <v>120.00519417910446</v>
      </c>
      <c r="J13" s="18">
        <v>92.001814925373139</v>
      </c>
      <c r="K13" s="18">
        <v>28.032771820895508</v>
      </c>
      <c r="L13" s="23">
        <v>110</v>
      </c>
    </row>
    <row r="14" spans="1:44" x14ac:dyDescent="0.2">
      <c r="A14" s="34">
        <v>39577</v>
      </c>
      <c r="B14" s="2"/>
      <c r="C14" s="85" t="s">
        <v>93</v>
      </c>
      <c r="D14" s="89">
        <v>331010</v>
      </c>
      <c r="E14" s="86">
        <v>2</v>
      </c>
      <c r="F14" s="16">
        <v>0.32365779850746268</v>
      </c>
      <c r="G14" s="13">
        <v>9.2341551492537186E-2</v>
      </c>
      <c r="H14" s="16">
        <v>12.003773255597018</v>
      </c>
      <c r="I14" s="18">
        <v>20.719242751902978</v>
      </c>
      <c r="J14" s="18">
        <v>6.830552770522389</v>
      </c>
      <c r="K14" s="18">
        <v>4.1586777869776101</v>
      </c>
      <c r="L14" s="23">
        <v>130</v>
      </c>
    </row>
    <row r="15" spans="1:44" x14ac:dyDescent="0.2">
      <c r="A15" s="34">
        <v>39603</v>
      </c>
      <c r="B15" s="2"/>
      <c r="C15" s="4" t="s">
        <v>93</v>
      </c>
      <c r="D15" s="3">
        <v>332355</v>
      </c>
      <c r="E15" s="90">
        <v>3.0760000000000001</v>
      </c>
      <c r="F15" s="16">
        <v>0.93870671641791059</v>
      </c>
      <c r="G15" s="13">
        <v>0.36753978358208911</v>
      </c>
      <c r="H15" s="16">
        <v>49.116975447761192</v>
      </c>
      <c r="I15" s="18">
        <v>36.224731652238788</v>
      </c>
      <c r="J15" s="18">
        <v>44.888940335820891</v>
      </c>
      <c r="K15" s="18">
        <v>24.648389214179087</v>
      </c>
      <c r="L15" s="23">
        <v>156</v>
      </c>
    </row>
    <row r="16" spans="1:44" x14ac:dyDescent="0.2">
      <c r="A16" s="34">
        <v>39618</v>
      </c>
      <c r="B16" s="2" t="s">
        <v>104</v>
      </c>
      <c r="C16" s="4" t="s">
        <v>63</v>
      </c>
      <c r="D16" s="3">
        <v>306590</v>
      </c>
      <c r="E16">
        <v>1</v>
      </c>
      <c r="F16" s="16">
        <v>0.25099992537313431</v>
      </c>
      <c r="G16" s="13">
        <v>0.17385047462686562</v>
      </c>
      <c r="H16" s="16">
        <v>25.008172639925366</v>
      </c>
      <c r="I16" s="18">
        <v>29.594029397574623</v>
      </c>
      <c r="J16" s="18">
        <v>21.432022891791039</v>
      </c>
      <c r="K16" s="18">
        <v>17.178208183208952</v>
      </c>
      <c r="L16" s="23">
        <v>171</v>
      </c>
      <c r="M16" s="42"/>
      <c r="N16" s="3"/>
      <c r="O16" s="3"/>
    </row>
    <row r="17" spans="1:12" x14ac:dyDescent="0.2">
      <c r="A17" s="34">
        <v>39635</v>
      </c>
      <c r="B17" s="2" t="s">
        <v>106</v>
      </c>
      <c r="C17" s="4" t="s">
        <v>92</v>
      </c>
      <c r="D17" s="23">
        <v>321150</v>
      </c>
      <c r="E17" s="91">
        <v>1</v>
      </c>
      <c r="F17" s="16">
        <v>0.19600000000000001</v>
      </c>
      <c r="G17" s="3">
        <v>7.1999999999999995E-2</v>
      </c>
      <c r="H17" s="21">
        <v>27.638000000000002</v>
      </c>
      <c r="I17" s="18">
        <v>17.609499999999997</v>
      </c>
      <c r="J17" s="23">
        <v>24.193000000000001</v>
      </c>
      <c r="K17" s="18">
        <v>11.634499999999999</v>
      </c>
      <c r="L17" s="23">
        <v>188</v>
      </c>
    </row>
    <row r="18" spans="1:12" x14ac:dyDescent="0.2">
      <c r="A18" s="34">
        <v>39647</v>
      </c>
      <c r="B18" s="2" t="s">
        <v>107</v>
      </c>
      <c r="C18" s="4" t="s">
        <v>92</v>
      </c>
      <c r="D18" s="33">
        <v>321499</v>
      </c>
      <c r="E18" s="91">
        <v>1</v>
      </c>
      <c r="F18" s="16">
        <v>0.40400000000000003</v>
      </c>
      <c r="G18" s="13">
        <v>9.7000000000000003E-2</v>
      </c>
      <c r="H18" s="16">
        <v>43.606000000000002</v>
      </c>
      <c r="I18" s="18">
        <v>30.482999999999993</v>
      </c>
      <c r="J18" s="18">
        <v>29.116</v>
      </c>
      <c r="K18" s="23">
        <v>19.127999999999997</v>
      </c>
      <c r="L18" s="23">
        <v>200</v>
      </c>
    </row>
    <row r="19" spans="1:12" x14ac:dyDescent="0.2">
      <c r="A19" s="34">
        <v>39661</v>
      </c>
      <c r="B19" s="2" t="s">
        <v>108</v>
      </c>
      <c r="C19" s="4" t="s">
        <v>92</v>
      </c>
      <c r="D19" s="3">
        <v>321814</v>
      </c>
      <c r="E19" s="91">
        <v>1</v>
      </c>
      <c r="F19" s="16">
        <v>0.374</v>
      </c>
      <c r="G19" s="13">
        <v>0.11799999999999999</v>
      </c>
      <c r="H19" s="16">
        <v>34.306000000000004</v>
      </c>
      <c r="I19" s="18">
        <v>33.932499999999997</v>
      </c>
      <c r="J19" s="18">
        <v>25.5685</v>
      </c>
      <c r="K19" s="18">
        <v>18.6325</v>
      </c>
      <c r="L19" s="23">
        <v>214</v>
      </c>
    </row>
    <row r="20" spans="1:12" x14ac:dyDescent="0.2">
      <c r="A20" s="34">
        <v>39719</v>
      </c>
      <c r="B20" s="2" t="s">
        <v>109</v>
      </c>
      <c r="C20" s="4" t="s">
        <v>93</v>
      </c>
      <c r="D20" s="3">
        <v>337010</v>
      </c>
      <c r="E20">
        <v>2</v>
      </c>
      <c r="F20" s="47">
        <v>0.56776432835820889</v>
      </c>
      <c r="G20" s="48">
        <v>0.24870847164179094</v>
      </c>
      <c r="H20" s="93">
        <v>35.208789481343274</v>
      </c>
      <c r="I20" s="18">
        <v>24.996501898656707</v>
      </c>
      <c r="J20" s="48">
        <v>31.293160522388057</v>
      </c>
      <c r="K20" s="18">
        <v>16.089066577611931</v>
      </c>
      <c r="L20" s="23">
        <v>272</v>
      </c>
    </row>
    <row r="21" spans="1:12" x14ac:dyDescent="0.2">
      <c r="A21" s="34">
        <v>39727</v>
      </c>
      <c r="B21" s="2" t="s">
        <v>110</v>
      </c>
      <c r="C21" s="4" t="s">
        <v>93</v>
      </c>
      <c r="D21" s="3">
        <v>337192</v>
      </c>
      <c r="E21">
        <v>3</v>
      </c>
      <c r="F21" s="47">
        <v>0.83087462686567159</v>
      </c>
      <c r="G21" s="48">
        <v>0.70928997313432807</v>
      </c>
      <c r="H21" s="93">
        <v>34.485458373134328</v>
      </c>
      <c r="I21" s="18">
        <v>36.250869041865656</v>
      </c>
      <c r="J21" s="48">
        <v>31.448316492537316</v>
      </c>
      <c r="K21" s="18">
        <v>29.033195507462676</v>
      </c>
      <c r="L21" s="23">
        <v>280</v>
      </c>
    </row>
    <row r="22" spans="1:12" x14ac:dyDescent="0.2">
      <c r="A22" s="34">
        <v>39730</v>
      </c>
      <c r="B22" s="2" t="s">
        <v>112</v>
      </c>
      <c r="C22" s="4" t="s">
        <v>93</v>
      </c>
      <c r="D22" s="53">
        <v>337211</v>
      </c>
      <c r="E22">
        <v>2</v>
      </c>
      <c r="F22" s="47">
        <v>0.73393925373134339</v>
      </c>
      <c r="G22" s="48">
        <v>0.50932614626865635</v>
      </c>
      <c r="H22" s="93">
        <v>22.252250955223882</v>
      </c>
      <c r="I22" s="18">
        <v>27.787737029776114</v>
      </c>
      <c r="J22" s="48">
        <v>19.885971358208955</v>
      </c>
      <c r="K22" s="18">
        <v>20.181608791791042</v>
      </c>
      <c r="L22" s="23">
        <v>283</v>
      </c>
    </row>
    <row r="23" spans="1:12" x14ac:dyDescent="0.2">
      <c r="A23" s="34">
        <v>39741</v>
      </c>
      <c r="B23" s="2" t="s">
        <v>111</v>
      </c>
      <c r="C23" s="4" t="s">
        <v>93</v>
      </c>
      <c r="D23" s="70">
        <v>337772</v>
      </c>
      <c r="E23">
        <v>3</v>
      </c>
      <c r="F23" s="47">
        <v>0.9555058208955225</v>
      </c>
      <c r="G23" s="48">
        <v>0.60321497910447719</v>
      </c>
      <c r="H23" s="93">
        <v>30.541685238805975</v>
      </c>
      <c r="I23" s="18">
        <v>36.292388561194024</v>
      </c>
      <c r="J23" s="48">
        <v>24.172398638059704</v>
      </c>
      <c r="K23" s="18">
        <v>20.533084911940289</v>
      </c>
      <c r="L23" s="23">
        <v>295</v>
      </c>
    </row>
    <row r="24" spans="1:12" x14ac:dyDescent="0.2">
      <c r="A24" s="34">
        <v>39765</v>
      </c>
      <c r="B24" s="2" t="s">
        <v>113</v>
      </c>
      <c r="C24" s="4" t="s">
        <v>114</v>
      </c>
      <c r="D24" s="53">
        <v>306600</v>
      </c>
      <c r="E24">
        <v>1</v>
      </c>
      <c r="F24" s="16">
        <v>0.89171026119402996</v>
      </c>
      <c r="G24" s="18">
        <v>0.63067033880597001</v>
      </c>
      <c r="H24" s="93">
        <v>31.33807673507463</v>
      </c>
      <c r="I24" s="18">
        <v>33.416591164925357</v>
      </c>
      <c r="J24" s="48">
        <v>27.288687089552241</v>
      </c>
      <c r="K24" s="18">
        <v>24.77797431044775</v>
      </c>
      <c r="L24" s="23">
        <v>318</v>
      </c>
    </row>
    <row r="25" spans="1:12" x14ac:dyDescent="0.2">
      <c r="A25" s="34"/>
      <c r="B25" s="2"/>
      <c r="C25" s="4"/>
      <c r="D25" s="17"/>
      <c r="E25" s="52"/>
      <c r="F25" s="47"/>
      <c r="G25" s="47"/>
      <c r="H25" s="16"/>
      <c r="I25" s="18"/>
      <c r="J25" s="18"/>
      <c r="K25" s="18"/>
      <c r="L25" s="23"/>
    </row>
    <row r="26" spans="1:12" x14ac:dyDescent="0.2">
      <c r="B26" s="2"/>
      <c r="C26" s="4"/>
      <c r="D26" s="17"/>
      <c r="E26"/>
      <c r="F26" s="47"/>
      <c r="G26" s="47"/>
      <c r="H26" s="16"/>
      <c r="I26" s="18"/>
      <c r="J26" s="18"/>
      <c r="K26" s="23"/>
      <c r="L26" s="23"/>
    </row>
    <row r="27" spans="1:12" x14ac:dyDescent="0.2">
      <c r="B27" s="2"/>
      <c r="C27" s="4"/>
      <c r="D27" s="17"/>
      <c r="E27"/>
      <c r="F27" s="16"/>
      <c r="G27" s="13"/>
      <c r="H27" s="16"/>
      <c r="I27" s="18"/>
      <c r="J27" s="18"/>
      <c r="K27" s="18"/>
      <c r="L27" s="23"/>
    </row>
    <row r="28" spans="1:12" x14ac:dyDescent="0.2">
      <c r="B28" s="2"/>
      <c r="C28" s="4"/>
      <c r="D28" s="3"/>
      <c r="E28"/>
      <c r="F28" s="16"/>
      <c r="G28" s="13"/>
      <c r="H28" s="16"/>
      <c r="I28" s="18"/>
      <c r="J28" s="18"/>
      <c r="K28" s="18"/>
      <c r="L28" s="23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6"/>
  <sheetViews>
    <sheetView zoomScale="75" workbookViewId="0">
      <pane xSplit="5" ySplit="5" topLeftCell="F62" activePane="bottomRight" state="frozen"/>
      <selection pane="topRight" activeCell="D1" sqref="D1"/>
      <selection pane="bottomLeft" activeCell="A6" sqref="A6"/>
      <selection pane="bottomRight" activeCell="C82" sqref="A1:AJ226"/>
    </sheetView>
  </sheetViews>
  <sheetFormatPr defaultRowHeight="12.75" x14ac:dyDescent="0.2"/>
  <cols>
    <col min="1" max="1" width="9.7109375" style="6" bestFit="1" customWidth="1"/>
    <col min="2" max="2" width="9.7109375" style="2" customWidth="1"/>
    <col min="3" max="3" width="15.28515625" style="4" customWidth="1"/>
    <col min="4" max="4" width="9.28515625" style="3" customWidth="1"/>
    <col min="6" max="6" width="9.28515625" style="16" customWidth="1"/>
    <col min="7" max="7" width="9.28515625" style="18" customWidth="1"/>
    <col min="8" max="8" width="15.5703125" style="16" customWidth="1"/>
    <col min="9" max="10" width="9.28515625" style="16" customWidth="1"/>
    <col min="11" max="11" width="9.140625" style="3"/>
    <col min="12" max="12" width="10.5703125" style="23" customWidth="1"/>
    <col min="13" max="13" width="11.5703125" style="62" customWidth="1"/>
    <col min="14" max="14" width="10.85546875" style="21" customWidth="1"/>
    <col min="15" max="15" width="11" style="25" customWidth="1"/>
    <col min="16" max="16" width="13.140625" style="25" customWidth="1"/>
    <col min="17" max="17" width="12.7109375" style="16" customWidth="1"/>
    <col min="18" max="18" width="9.28515625" style="16" customWidth="1"/>
    <col min="19" max="19" width="12.5703125" style="13" customWidth="1"/>
    <col min="20" max="20" width="11.5703125" style="13" customWidth="1"/>
    <col min="21" max="21" width="9.140625" style="13"/>
    <col min="25" max="27" width="9.28515625" style="9" customWidth="1"/>
    <col min="32" max="34" width="9.28515625" style="9" customWidth="1"/>
    <col min="37" max="37" width="9.28515625" style="3" customWidth="1"/>
    <col min="45" max="45" width="11.140625" style="3" customWidth="1"/>
    <col min="46" max="46" width="10.7109375" style="3" customWidth="1"/>
    <col min="47" max="47" width="12.140625" style="3" customWidth="1"/>
  </cols>
  <sheetData>
    <row r="1" spans="1:47" x14ac:dyDescent="0.2">
      <c r="A1" s="8" t="s">
        <v>118</v>
      </c>
      <c r="I1" s="13"/>
      <c r="K1" s="13"/>
      <c r="S1" s="16"/>
      <c r="T1" s="16"/>
      <c r="U1" s="16"/>
      <c r="V1" s="9" t="s">
        <v>29</v>
      </c>
      <c r="X1" s="9"/>
      <c r="Y1"/>
      <c r="AB1" s="9"/>
      <c r="AC1" s="9" t="s">
        <v>29</v>
      </c>
      <c r="AD1" s="9"/>
      <c r="AE1" s="9"/>
      <c r="AF1"/>
      <c r="AI1" s="9"/>
      <c r="AK1"/>
      <c r="AL1" s="9" t="s">
        <v>29</v>
      </c>
      <c r="AN1" s="9"/>
      <c r="AP1" s="9"/>
      <c r="AQ1" s="9"/>
      <c r="AR1" s="9"/>
      <c r="AS1" s="3">
        <v>140</v>
      </c>
      <c r="AT1" s="3">
        <v>140</v>
      </c>
      <c r="AU1" s="3">
        <v>140</v>
      </c>
    </row>
    <row r="2" spans="1:47" x14ac:dyDescent="0.2">
      <c r="A2" s="6" t="s">
        <v>35</v>
      </c>
      <c r="I2" s="13"/>
      <c r="K2" s="13"/>
      <c r="M2" s="46" t="s">
        <v>54</v>
      </c>
      <c r="N2" s="21" t="s">
        <v>38</v>
      </c>
      <c r="O2" s="25" t="s">
        <v>38</v>
      </c>
      <c r="P2" s="21" t="s">
        <v>53</v>
      </c>
      <c r="S2" s="16"/>
      <c r="T2" s="16"/>
      <c r="U2" s="16"/>
      <c r="V2" s="9" t="s">
        <v>30</v>
      </c>
      <c r="X2" s="9" t="s">
        <v>26</v>
      </c>
      <c r="Y2"/>
      <c r="AB2" s="9"/>
      <c r="AC2" s="9" t="s">
        <v>30</v>
      </c>
      <c r="AD2" s="9"/>
      <c r="AE2" s="9" t="s">
        <v>26</v>
      </c>
      <c r="AF2"/>
      <c r="AI2" s="9"/>
      <c r="AK2"/>
      <c r="AL2" s="9" t="s">
        <v>30</v>
      </c>
      <c r="AN2" s="9" t="s">
        <v>86</v>
      </c>
      <c r="AP2" s="9"/>
      <c r="AQ2" s="9"/>
      <c r="AR2" s="9"/>
      <c r="AS2" s="3" t="s">
        <v>87</v>
      </c>
      <c r="AT2" s="3" t="s">
        <v>87</v>
      </c>
      <c r="AU2" s="3" t="s">
        <v>87</v>
      </c>
    </row>
    <row r="3" spans="1:47" x14ac:dyDescent="0.2">
      <c r="A3" s="6" t="s">
        <v>5</v>
      </c>
      <c r="I3" s="13"/>
      <c r="K3" s="13"/>
      <c r="M3" s="46" t="s">
        <v>47</v>
      </c>
      <c r="N3" s="21" t="s">
        <v>39</v>
      </c>
      <c r="O3" s="25" t="s">
        <v>39</v>
      </c>
      <c r="P3" s="21" t="s">
        <v>48</v>
      </c>
      <c r="R3" s="16" t="s">
        <v>34</v>
      </c>
      <c r="S3" s="16"/>
      <c r="T3" s="16"/>
      <c r="U3" s="16"/>
      <c r="V3" s="9" t="s">
        <v>31</v>
      </c>
      <c r="W3" s="9"/>
      <c r="X3" s="9" t="s">
        <v>32</v>
      </c>
      <c r="AA3" s="9" t="s">
        <v>26</v>
      </c>
      <c r="AB3" s="9"/>
      <c r="AC3" s="9" t="s">
        <v>31</v>
      </c>
      <c r="AD3" s="9"/>
      <c r="AE3" s="9" t="s">
        <v>32</v>
      </c>
      <c r="AF3"/>
      <c r="AH3" s="9" t="s">
        <v>28</v>
      </c>
      <c r="AI3" s="9"/>
      <c r="AK3"/>
      <c r="AL3" s="9" t="s">
        <v>31</v>
      </c>
      <c r="AM3" s="9"/>
      <c r="AN3" s="9" t="s">
        <v>32</v>
      </c>
      <c r="AO3" s="9"/>
      <c r="AP3" s="9"/>
      <c r="AQ3" s="9" t="s">
        <v>86</v>
      </c>
      <c r="AR3" s="9"/>
      <c r="AS3" s="3" t="s">
        <v>88</v>
      </c>
      <c r="AT3" s="3" t="s">
        <v>89</v>
      </c>
      <c r="AU3" s="3" t="s">
        <v>90</v>
      </c>
    </row>
    <row r="4" spans="1:47" x14ac:dyDescent="0.2">
      <c r="A4" s="6" t="s">
        <v>6</v>
      </c>
      <c r="D4" s="21" t="s">
        <v>44</v>
      </c>
      <c r="H4" s="16" t="s">
        <v>18</v>
      </c>
      <c r="J4" s="16" t="s">
        <v>19</v>
      </c>
      <c r="K4" s="13"/>
      <c r="M4" s="46" t="s">
        <v>36</v>
      </c>
      <c r="N4" s="21" t="s">
        <v>36</v>
      </c>
      <c r="O4" s="25" t="s">
        <v>36</v>
      </c>
      <c r="Q4" s="16" t="s">
        <v>25</v>
      </c>
      <c r="R4" s="16" t="s">
        <v>25</v>
      </c>
      <c r="S4" s="16" t="s">
        <v>25</v>
      </c>
      <c r="T4" s="16" t="s">
        <v>25</v>
      </c>
      <c r="U4" s="16" t="s">
        <v>25</v>
      </c>
      <c r="V4" s="9" t="s">
        <v>32</v>
      </c>
      <c r="W4" s="9"/>
      <c r="X4" s="9" t="s">
        <v>33</v>
      </c>
      <c r="AA4" s="9" t="s">
        <v>27</v>
      </c>
      <c r="AB4" s="9"/>
      <c r="AC4" s="9" t="s">
        <v>32</v>
      </c>
      <c r="AD4" s="9"/>
      <c r="AE4" s="9" t="s">
        <v>33</v>
      </c>
      <c r="AF4"/>
      <c r="AH4" s="9" t="s">
        <v>27</v>
      </c>
      <c r="AI4" s="9"/>
      <c r="AK4"/>
      <c r="AL4" s="9" t="s">
        <v>32</v>
      </c>
      <c r="AM4" s="9"/>
      <c r="AN4" s="9" t="s">
        <v>33</v>
      </c>
      <c r="AO4" s="9"/>
      <c r="AP4" s="9"/>
      <c r="AQ4" s="9" t="s">
        <v>27</v>
      </c>
      <c r="AR4" s="9"/>
      <c r="AS4" s="21" t="s">
        <v>91</v>
      </c>
      <c r="AT4" s="21" t="s">
        <v>91</v>
      </c>
      <c r="AU4" s="21" t="s">
        <v>91</v>
      </c>
    </row>
    <row r="5" spans="1:47" s="21" customFormat="1" x14ac:dyDescent="0.2">
      <c r="A5" s="27" t="s">
        <v>7</v>
      </c>
      <c r="B5" s="35" t="s">
        <v>40</v>
      </c>
      <c r="C5" s="28" t="s">
        <v>41</v>
      </c>
      <c r="D5" s="21" t="s">
        <v>8</v>
      </c>
      <c r="E5" s="21" t="s">
        <v>0</v>
      </c>
      <c r="F5" s="16" t="s">
        <v>9</v>
      </c>
      <c r="G5" s="16" t="s">
        <v>10</v>
      </c>
      <c r="H5" s="16" t="s">
        <v>3</v>
      </c>
      <c r="I5" s="16" t="s">
        <v>10</v>
      </c>
      <c r="J5" s="16" t="s">
        <v>3</v>
      </c>
      <c r="K5" s="16" t="s">
        <v>10</v>
      </c>
      <c r="L5" s="21" t="s">
        <v>43</v>
      </c>
      <c r="M5" s="46" t="s">
        <v>64</v>
      </c>
      <c r="N5" s="21" t="s">
        <v>42</v>
      </c>
      <c r="O5" s="25" t="s">
        <v>37</v>
      </c>
      <c r="P5" s="25" t="s">
        <v>82</v>
      </c>
      <c r="Q5" s="16" t="s">
        <v>62</v>
      </c>
      <c r="R5" s="16" t="s">
        <v>52</v>
      </c>
      <c r="S5" s="16" t="s">
        <v>83</v>
      </c>
      <c r="T5" s="16" t="s">
        <v>84</v>
      </c>
      <c r="U5" s="16" t="s">
        <v>85</v>
      </c>
      <c r="W5" s="21" t="s">
        <v>22</v>
      </c>
      <c r="X5" s="21" t="s">
        <v>23</v>
      </c>
      <c r="Y5" s="21" t="s">
        <v>24</v>
      </c>
      <c r="Z5" s="21" t="s">
        <v>22</v>
      </c>
      <c r="AA5" s="21" t="s">
        <v>23</v>
      </c>
      <c r="AB5" s="21" t="s">
        <v>24</v>
      </c>
      <c r="AD5" s="21" t="s">
        <v>22</v>
      </c>
      <c r="AE5" s="21" t="s">
        <v>23</v>
      </c>
      <c r="AF5" s="21" t="s">
        <v>24</v>
      </c>
      <c r="AG5" s="21" t="s">
        <v>22</v>
      </c>
      <c r="AH5" s="21" t="s">
        <v>23</v>
      </c>
      <c r="AI5" s="21" t="s">
        <v>24</v>
      </c>
      <c r="AJ5" s="21" t="s">
        <v>0</v>
      </c>
      <c r="AM5" s="21" t="s">
        <v>22</v>
      </c>
      <c r="AN5" s="21" t="s">
        <v>23</v>
      </c>
      <c r="AO5" s="21" t="s">
        <v>24</v>
      </c>
      <c r="AP5" s="21" t="s">
        <v>22</v>
      </c>
      <c r="AQ5" s="21" t="s">
        <v>23</v>
      </c>
      <c r="AR5" s="21" t="s">
        <v>24</v>
      </c>
    </row>
    <row r="6" spans="1:47" x14ac:dyDescent="0.2">
      <c r="A6" s="34">
        <v>39451</v>
      </c>
      <c r="B6" s="2" t="s">
        <v>97</v>
      </c>
      <c r="C6" s="4" t="s">
        <v>63</v>
      </c>
      <c r="D6" s="3">
        <v>306570</v>
      </c>
      <c r="E6">
        <v>1</v>
      </c>
      <c r="F6" s="16">
        <v>0.26005784126984133</v>
      </c>
      <c r="G6" s="13">
        <v>0.1360839987301587</v>
      </c>
      <c r="H6" s="16">
        <v>22.112817539682542</v>
      </c>
      <c r="I6" s="16">
        <v>16.22258162031746</v>
      </c>
      <c r="J6" s="16">
        <v>13.228016761904763</v>
      </c>
      <c r="K6" s="16">
        <v>6.2929727980952377</v>
      </c>
      <c r="L6" s="23">
        <v>4</v>
      </c>
      <c r="M6" s="62">
        <v>95.648036799836092</v>
      </c>
      <c r="N6" s="23">
        <v>7.3654999999999999</v>
      </c>
      <c r="O6" s="40">
        <v>329</v>
      </c>
      <c r="P6" s="3">
        <v>31.274000000000001</v>
      </c>
      <c r="Q6" s="13">
        <v>4.1444999999999999</v>
      </c>
      <c r="R6" s="13">
        <v>5.2024999999999997</v>
      </c>
      <c r="S6" s="13">
        <v>0.69700000000000006</v>
      </c>
      <c r="T6" s="13">
        <v>1.0545</v>
      </c>
      <c r="U6" s="13">
        <v>0.27750000000000002</v>
      </c>
      <c r="V6">
        <f>($E6)+(0.5*($E7-$E6))</f>
        <v>3</v>
      </c>
      <c r="W6">
        <f t="shared" ref="W6:W69" si="0">($V6*Q6)</f>
        <v>12.433499999999999</v>
      </c>
      <c r="X6">
        <f t="shared" ref="X6:X69" si="1">($V6*R6)</f>
        <v>15.607499999999998</v>
      </c>
      <c r="Y6">
        <f t="shared" ref="Y6:Y69" si="2">($V6*S6)</f>
        <v>2.0910000000000002</v>
      </c>
      <c r="Z6" s="9">
        <f>SUM(W6:W15)</f>
        <v>799.77049999999986</v>
      </c>
      <c r="AA6" s="9">
        <f>SUM(X6:X15)</f>
        <v>935.26675</v>
      </c>
      <c r="AB6" s="9">
        <f>SUM(Y6:Y15)</f>
        <v>109.01275</v>
      </c>
      <c r="AC6">
        <f>($E6)+(0.5*($E7-$E6))</f>
        <v>3</v>
      </c>
      <c r="AD6">
        <f t="shared" ref="AD6:AF12" si="3">($AC6*Q6)</f>
        <v>12.433499999999999</v>
      </c>
      <c r="AE6">
        <f t="shared" si="3"/>
        <v>15.607499999999998</v>
      </c>
      <c r="AF6">
        <f t="shared" si="3"/>
        <v>2.0910000000000002</v>
      </c>
      <c r="AG6" s="9">
        <f>SUM(AD6:AD12)</f>
        <v>206.80674999999999</v>
      </c>
      <c r="AH6" s="9">
        <f>SUM(AE6:AE12)</f>
        <v>255.03425000000001</v>
      </c>
      <c r="AI6" s="9">
        <f>SUM(AF6:AF12)</f>
        <v>34.599000000000004</v>
      </c>
      <c r="AJ6">
        <v>1</v>
      </c>
      <c r="AK6"/>
      <c r="AL6">
        <f>($AJ6)+(0.5*($AJ7-$AJ6))</f>
        <v>3</v>
      </c>
      <c r="AM6">
        <f>($AL6*Q6)</f>
        <v>12.433499999999999</v>
      </c>
      <c r="AN6">
        <f t="shared" ref="AN6:AO14" si="4">($AL6*R6)</f>
        <v>15.607499999999998</v>
      </c>
      <c r="AO6">
        <f t="shared" si="4"/>
        <v>2.0910000000000002</v>
      </c>
      <c r="AP6" s="9">
        <f>SUM(AM6:AM15)</f>
        <v>799.77049999999986</v>
      </c>
      <c r="AQ6" s="9">
        <f>SUM(AN6:AN15)</f>
        <v>935.26675</v>
      </c>
      <c r="AR6" s="9">
        <f>SUM(AO6:AO15)</f>
        <v>109.01275</v>
      </c>
    </row>
    <row r="7" spans="1:47" x14ac:dyDescent="0.2">
      <c r="D7" s="3">
        <v>306569</v>
      </c>
      <c r="E7">
        <v>5</v>
      </c>
      <c r="F7" s="16">
        <v>0.25617638095238099</v>
      </c>
      <c r="G7" s="13">
        <v>0.12529353904761897</v>
      </c>
      <c r="I7" s="18"/>
      <c r="K7" s="18"/>
      <c r="Q7" s="13">
        <v>4.1185</v>
      </c>
      <c r="R7" s="13">
        <v>5.0815000000000001</v>
      </c>
      <c r="S7" s="13">
        <v>0.67149999999999999</v>
      </c>
      <c r="T7" s="13">
        <v>1.0395000000000001</v>
      </c>
      <c r="U7" s="13">
        <v>0.27100000000000002</v>
      </c>
      <c r="V7">
        <f>(0.5*($E7-$E6))+(0.5*($E8-$E7))</f>
        <v>4.5</v>
      </c>
      <c r="W7">
        <f t="shared" si="0"/>
        <v>18.533249999999999</v>
      </c>
      <c r="X7">
        <f t="shared" si="1"/>
        <v>22.86675</v>
      </c>
      <c r="Y7">
        <f t="shared" si="2"/>
        <v>3.0217499999999999</v>
      </c>
      <c r="AB7" s="9"/>
      <c r="AC7">
        <f>(0.5*($E7-$E6))+(0.5*($E8-$E7))</f>
        <v>4.5</v>
      </c>
      <c r="AD7">
        <f t="shared" si="3"/>
        <v>18.533249999999999</v>
      </c>
      <c r="AE7">
        <f t="shared" si="3"/>
        <v>22.86675</v>
      </c>
      <c r="AF7">
        <f t="shared" si="3"/>
        <v>3.0217499999999999</v>
      </c>
      <c r="AI7" s="9"/>
      <c r="AJ7">
        <v>5</v>
      </c>
      <c r="AK7"/>
      <c r="AL7">
        <f>(0.5*($AJ7-$AJ6))+(0.5*($AJ8-$AJ7))</f>
        <v>4.5</v>
      </c>
      <c r="AM7">
        <f t="shared" ref="AM7:AM14" si="5">($AL7*Q7)</f>
        <v>18.533249999999999</v>
      </c>
      <c r="AN7">
        <f t="shared" si="4"/>
        <v>22.86675</v>
      </c>
      <c r="AO7">
        <f t="shared" si="4"/>
        <v>3.0217499999999999</v>
      </c>
      <c r="AP7" s="9"/>
      <c r="AQ7" s="9"/>
      <c r="AR7" s="9"/>
    </row>
    <row r="8" spans="1:47" x14ac:dyDescent="0.2">
      <c r="D8" s="3">
        <v>306568</v>
      </c>
      <c r="E8">
        <v>10</v>
      </c>
      <c r="F8" s="16">
        <v>0.27170222222222218</v>
      </c>
      <c r="G8" s="13">
        <v>0.13422089777777779</v>
      </c>
      <c r="N8" s="23"/>
      <c r="O8" s="40"/>
      <c r="Q8" s="13">
        <v>4.1360000000000001</v>
      </c>
      <c r="R8" s="13">
        <v>5.0570000000000004</v>
      </c>
      <c r="S8" s="13">
        <v>0.72449999999999992</v>
      </c>
      <c r="T8" s="13">
        <v>0.9830000000000001</v>
      </c>
      <c r="U8" s="13">
        <v>0.26900000000000002</v>
      </c>
      <c r="V8">
        <f t="shared" ref="V8:V14" si="6">(0.5*($E8-$E7))+(0.5*($E9-$E8))</f>
        <v>7.5</v>
      </c>
      <c r="W8">
        <f t="shared" si="0"/>
        <v>31.02</v>
      </c>
      <c r="X8">
        <f t="shared" si="1"/>
        <v>37.927500000000002</v>
      </c>
      <c r="Y8">
        <f t="shared" si="2"/>
        <v>5.4337499999999999</v>
      </c>
      <c r="AB8" s="9"/>
      <c r="AC8">
        <f>(0.5*($E8-$E7))+(0.5*($E9-$E8))</f>
        <v>7.5</v>
      </c>
      <c r="AD8">
        <f t="shared" si="3"/>
        <v>31.02</v>
      </c>
      <c r="AE8">
        <f t="shared" si="3"/>
        <v>37.927500000000002</v>
      </c>
      <c r="AF8">
        <f t="shared" si="3"/>
        <v>5.4337499999999999</v>
      </c>
      <c r="AI8" s="9"/>
      <c r="AJ8">
        <v>10</v>
      </c>
      <c r="AK8"/>
      <c r="AL8">
        <f t="shared" ref="AL8:AL14" si="7">(0.5*($AJ8-$AJ7))+(0.5*($AJ9-$AJ8))</f>
        <v>7.5</v>
      </c>
      <c r="AM8">
        <f t="shared" si="5"/>
        <v>31.02</v>
      </c>
      <c r="AN8">
        <f t="shared" si="4"/>
        <v>37.927500000000002</v>
      </c>
      <c r="AO8">
        <f t="shared" si="4"/>
        <v>5.4337499999999999</v>
      </c>
      <c r="AP8" s="9"/>
      <c r="AQ8" s="9"/>
      <c r="AR8" s="9"/>
    </row>
    <row r="9" spans="1:47" x14ac:dyDescent="0.2">
      <c r="D9" s="3">
        <v>306567</v>
      </c>
      <c r="E9">
        <v>20</v>
      </c>
      <c r="F9" s="16">
        <v>0.26782076190476189</v>
      </c>
      <c r="G9" s="13">
        <v>0.13810235809523813</v>
      </c>
      <c r="K9" s="23"/>
      <c r="Q9" s="13">
        <v>4.125</v>
      </c>
      <c r="R9" s="13">
        <v>5.0615000000000006</v>
      </c>
      <c r="S9" s="13">
        <v>0.68900000000000006</v>
      </c>
      <c r="T9" s="13">
        <v>0.877</v>
      </c>
      <c r="U9" s="13">
        <v>0.26900000000000002</v>
      </c>
      <c r="V9">
        <f t="shared" si="6"/>
        <v>10</v>
      </c>
      <c r="W9">
        <f t="shared" si="0"/>
        <v>41.25</v>
      </c>
      <c r="X9">
        <f t="shared" si="1"/>
        <v>50.615000000000009</v>
      </c>
      <c r="Y9">
        <f t="shared" si="2"/>
        <v>6.8900000000000006</v>
      </c>
      <c r="AB9" s="9"/>
      <c r="AC9">
        <f>(0.5*($E9-$E8))+(0.5*($E10-$E9))</f>
        <v>10</v>
      </c>
      <c r="AD9">
        <f t="shared" si="3"/>
        <v>41.25</v>
      </c>
      <c r="AE9">
        <f t="shared" si="3"/>
        <v>50.615000000000009</v>
      </c>
      <c r="AF9">
        <f t="shared" si="3"/>
        <v>6.8900000000000006</v>
      </c>
      <c r="AI9" s="9"/>
      <c r="AJ9">
        <v>20</v>
      </c>
      <c r="AK9"/>
      <c r="AL9">
        <f t="shared" si="7"/>
        <v>10</v>
      </c>
      <c r="AM9">
        <f t="shared" si="5"/>
        <v>41.25</v>
      </c>
      <c r="AN9">
        <f t="shared" si="4"/>
        <v>50.615000000000009</v>
      </c>
      <c r="AO9">
        <f t="shared" si="4"/>
        <v>6.8900000000000006</v>
      </c>
      <c r="AP9" s="9"/>
      <c r="AQ9" s="9"/>
      <c r="AR9" s="9"/>
    </row>
    <row r="10" spans="1:47" x14ac:dyDescent="0.2">
      <c r="D10" s="3">
        <v>306566</v>
      </c>
      <c r="E10">
        <v>30</v>
      </c>
      <c r="F10" s="16">
        <v>0.27170222222222229</v>
      </c>
      <c r="G10" s="13">
        <v>0.10976769777777773</v>
      </c>
      <c r="M10" s="63"/>
      <c r="N10" s="55"/>
      <c r="O10" s="54"/>
      <c r="Q10" s="13">
        <v>4.1280000000000001</v>
      </c>
      <c r="R10" s="13">
        <v>5.1564999999999994</v>
      </c>
      <c r="S10" s="13">
        <v>0.67349999999999999</v>
      </c>
      <c r="T10" s="13">
        <v>0.82899999999999996</v>
      </c>
      <c r="U10" s="13">
        <v>0.27050000000000002</v>
      </c>
      <c r="V10">
        <f t="shared" si="6"/>
        <v>10</v>
      </c>
      <c r="W10">
        <f t="shared" si="0"/>
        <v>41.28</v>
      </c>
      <c r="X10">
        <f t="shared" si="1"/>
        <v>51.564999999999998</v>
      </c>
      <c r="Y10">
        <f t="shared" si="2"/>
        <v>6.7349999999999994</v>
      </c>
      <c r="AB10" s="9"/>
      <c r="AC10">
        <f>(0.5*($E10-$E9))+(0.5*($E11-$E10))</f>
        <v>10</v>
      </c>
      <c r="AD10">
        <f t="shared" si="3"/>
        <v>41.28</v>
      </c>
      <c r="AE10">
        <f t="shared" si="3"/>
        <v>51.564999999999998</v>
      </c>
      <c r="AF10">
        <f t="shared" si="3"/>
        <v>6.7349999999999994</v>
      </c>
      <c r="AI10" s="9"/>
      <c r="AJ10">
        <v>30</v>
      </c>
      <c r="AK10"/>
      <c r="AL10">
        <f t="shared" si="7"/>
        <v>10</v>
      </c>
      <c r="AM10">
        <f t="shared" si="5"/>
        <v>41.28</v>
      </c>
      <c r="AN10">
        <f t="shared" si="4"/>
        <v>51.564999999999998</v>
      </c>
      <c r="AO10">
        <f t="shared" si="4"/>
        <v>6.7349999999999994</v>
      </c>
      <c r="AP10" s="9"/>
      <c r="AQ10" s="9"/>
      <c r="AR10" s="9"/>
    </row>
    <row r="11" spans="1:47" x14ac:dyDescent="0.2">
      <c r="D11" s="3">
        <v>306565</v>
      </c>
      <c r="E11">
        <v>40</v>
      </c>
      <c r="F11" s="16">
        <v>0.27558368253968257</v>
      </c>
      <c r="G11" s="13">
        <v>0.11566751746031748</v>
      </c>
      <c r="I11" s="18"/>
      <c r="K11" s="23"/>
      <c r="M11" s="62">
        <v>95.010393387918654</v>
      </c>
      <c r="N11" s="23">
        <v>7.3</v>
      </c>
      <c r="O11" s="40">
        <v>326</v>
      </c>
      <c r="P11" s="3">
        <v>31.308</v>
      </c>
      <c r="Q11" s="13">
        <v>4.1419999999999995</v>
      </c>
      <c r="R11" s="13">
        <v>5.1050000000000004</v>
      </c>
      <c r="S11" s="13">
        <v>0.69300000000000006</v>
      </c>
      <c r="T11" s="13">
        <v>0.92900000000000005</v>
      </c>
      <c r="U11" s="13">
        <v>0.26600000000000001</v>
      </c>
      <c r="V11">
        <f t="shared" si="6"/>
        <v>10</v>
      </c>
      <c r="W11">
        <f t="shared" si="0"/>
        <v>41.419999999999995</v>
      </c>
      <c r="X11">
        <f t="shared" si="1"/>
        <v>51.050000000000004</v>
      </c>
      <c r="Y11">
        <f t="shared" si="2"/>
        <v>6.9300000000000006</v>
      </c>
      <c r="AB11" s="9"/>
      <c r="AC11">
        <f>(0.5*($E11-$E10))+(0.5*($E12-$E11))</f>
        <v>10</v>
      </c>
      <c r="AD11">
        <f t="shared" si="3"/>
        <v>41.419999999999995</v>
      </c>
      <c r="AE11">
        <f t="shared" si="3"/>
        <v>51.050000000000004</v>
      </c>
      <c r="AF11">
        <f t="shared" si="3"/>
        <v>6.9300000000000006</v>
      </c>
      <c r="AI11" s="9"/>
      <c r="AJ11">
        <v>40</v>
      </c>
      <c r="AK11"/>
      <c r="AL11">
        <f t="shared" si="7"/>
        <v>10</v>
      </c>
      <c r="AM11">
        <f t="shared" si="5"/>
        <v>41.419999999999995</v>
      </c>
      <c r="AN11">
        <f t="shared" si="4"/>
        <v>51.050000000000004</v>
      </c>
      <c r="AO11">
        <f t="shared" si="4"/>
        <v>6.9300000000000006</v>
      </c>
      <c r="AP11" s="9"/>
      <c r="AQ11" s="9"/>
      <c r="AR11" s="9"/>
    </row>
    <row r="12" spans="1:47" x14ac:dyDescent="0.2">
      <c r="D12" s="3">
        <v>306564</v>
      </c>
      <c r="E12">
        <v>50</v>
      </c>
      <c r="F12" s="16">
        <v>0.2212432380952381</v>
      </c>
      <c r="G12" s="13">
        <v>0.13577348190476191</v>
      </c>
      <c r="I12" s="18"/>
      <c r="K12" s="23"/>
      <c r="N12" s="23"/>
      <c r="O12" s="40"/>
      <c r="Q12" s="13">
        <v>4.1739999999999995</v>
      </c>
      <c r="R12" s="13">
        <v>5.0805000000000007</v>
      </c>
      <c r="S12" s="13">
        <v>0.69950000000000001</v>
      </c>
      <c r="T12" s="13">
        <v>0.91600000000000004</v>
      </c>
      <c r="U12" s="13">
        <v>0.26500000000000001</v>
      </c>
      <c r="V12">
        <f t="shared" si="6"/>
        <v>17.5</v>
      </c>
      <c r="W12">
        <f t="shared" si="0"/>
        <v>73.044999999999987</v>
      </c>
      <c r="X12">
        <f t="shared" si="1"/>
        <v>88.908750000000012</v>
      </c>
      <c r="Y12">
        <f t="shared" si="2"/>
        <v>12.241250000000001</v>
      </c>
      <c r="AB12" s="9"/>
      <c r="AC12">
        <f>(0.5*($E12-$E11))</f>
        <v>5</v>
      </c>
      <c r="AD12">
        <f t="shared" si="3"/>
        <v>20.869999999999997</v>
      </c>
      <c r="AE12">
        <f t="shared" si="3"/>
        <v>25.402500000000003</v>
      </c>
      <c r="AF12">
        <f t="shared" si="3"/>
        <v>3.4975000000000001</v>
      </c>
      <c r="AI12" s="9"/>
      <c r="AJ12">
        <v>50</v>
      </c>
      <c r="AK12"/>
      <c r="AL12">
        <f t="shared" si="7"/>
        <v>17.5</v>
      </c>
      <c r="AM12">
        <f t="shared" si="5"/>
        <v>73.044999999999987</v>
      </c>
      <c r="AN12">
        <f t="shared" si="4"/>
        <v>88.908750000000012</v>
      </c>
      <c r="AO12">
        <f t="shared" si="4"/>
        <v>12.241250000000001</v>
      </c>
      <c r="AP12" s="9"/>
      <c r="AQ12" s="9"/>
      <c r="AR12" s="9"/>
    </row>
    <row r="13" spans="1:47" x14ac:dyDescent="0.2">
      <c r="D13" s="3">
        <v>306563</v>
      </c>
      <c r="E13">
        <v>75</v>
      </c>
      <c r="F13" s="16">
        <v>0.13271509206349208</v>
      </c>
      <c r="G13" s="13">
        <v>0.13449374793650792</v>
      </c>
      <c r="I13" s="18"/>
      <c r="K13" s="23"/>
      <c r="N13" s="23"/>
      <c r="O13" s="40"/>
      <c r="Q13" s="13">
        <v>5.0259999999999998</v>
      </c>
      <c r="R13" s="13">
        <v>5.742</v>
      </c>
      <c r="S13" s="13">
        <v>0.749</v>
      </c>
      <c r="T13" s="13">
        <v>0.64400000000000002</v>
      </c>
      <c r="U13" s="13">
        <v>0.23200000000000001</v>
      </c>
      <c r="V13">
        <f t="shared" si="6"/>
        <v>25</v>
      </c>
      <c r="W13">
        <f t="shared" si="0"/>
        <v>125.64999999999999</v>
      </c>
      <c r="X13">
        <f t="shared" si="1"/>
        <v>143.55000000000001</v>
      </c>
      <c r="Y13">
        <f t="shared" si="2"/>
        <v>18.725000000000001</v>
      </c>
      <c r="AB13" s="9"/>
      <c r="AC13">
        <v>0</v>
      </c>
      <c r="AF13"/>
      <c r="AI13" s="9"/>
      <c r="AJ13">
        <v>75</v>
      </c>
      <c r="AK13"/>
      <c r="AL13">
        <f t="shared" si="7"/>
        <v>25</v>
      </c>
      <c r="AM13">
        <f t="shared" si="5"/>
        <v>125.64999999999999</v>
      </c>
      <c r="AN13">
        <f t="shared" si="4"/>
        <v>143.55000000000001</v>
      </c>
      <c r="AO13">
        <f t="shared" si="4"/>
        <v>18.725000000000001</v>
      </c>
      <c r="AP13" s="9"/>
      <c r="AQ13" s="9"/>
      <c r="AR13" s="9"/>
    </row>
    <row r="14" spans="1:47" x14ac:dyDescent="0.2">
      <c r="D14" s="3">
        <v>306562</v>
      </c>
      <c r="E14">
        <v>100</v>
      </c>
      <c r="F14" s="16">
        <v>6.4305250793650792E-2</v>
      </c>
      <c r="G14" s="13">
        <v>9.4296125206349196E-2</v>
      </c>
      <c r="I14" s="18"/>
      <c r="K14" s="23"/>
      <c r="M14" s="63"/>
      <c r="N14" s="55"/>
      <c r="O14" s="54"/>
      <c r="P14" s="54"/>
      <c r="Q14" s="13">
        <v>6.9094999999999995</v>
      </c>
      <c r="R14" s="13">
        <v>7.6725000000000003</v>
      </c>
      <c r="S14" s="13">
        <v>0.84199999999999997</v>
      </c>
      <c r="T14" s="13">
        <v>0.17</v>
      </c>
      <c r="U14" s="13">
        <v>7.5499999999999998E-2</v>
      </c>
      <c r="V14">
        <f t="shared" si="6"/>
        <v>32.5</v>
      </c>
      <c r="W14">
        <f t="shared" si="0"/>
        <v>224.55874999999997</v>
      </c>
      <c r="X14">
        <f t="shared" si="1"/>
        <v>249.35625000000002</v>
      </c>
      <c r="Y14">
        <f t="shared" si="2"/>
        <v>27.364999999999998</v>
      </c>
      <c r="AB14" s="9"/>
      <c r="AC14">
        <v>0</v>
      </c>
      <c r="AF14"/>
      <c r="AI14" s="9"/>
      <c r="AJ14">
        <v>100</v>
      </c>
      <c r="AK14"/>
      <c r="AL14">
        <f t="shared" si="7"/>
        <v>32.5</v>
      </c>
      <c r="AM14">
        <f t="shared" si="5"/>
        <v>224.55874999999997</v>
      </c>
      <c r="AN14">
        <f t="shared" si="4"/>
        <v>249.35625000000002</v>
      </c>
      <c r="AO14">
        <f t="shared" si="4"/>
        <v>27.364999999999998</v>
      </c>
      <c r="AP14" s="9"/>
      <c r="AQ14" s="9"/>
      <c r="AR14" s="9"/>
      <c r="AS14" s="45"/>
    </row>
    <row r="15" spans="1:47" x14ac:dyDescent="0.2">
      <c r="D15" s="3">
        <v>306561</v>
      </c>
      <c r="E15">
        <v>140</v>
      </c>
      <c r="F15" s="16">
        <v>3.5573117460317466E-2</v>
      </c>
      <c r="G15" s="13">
        <v>9.0273626539682517E-2</v>
      </c>
      <c r="I15" s="18"/>
      <c r="M15" s="62">
        <v>78.001182260784105</v>
      </c>
      <c r="N15" s="23">
        <v>5.827</v>
      </c>
      <c r="O15" s="40">
        <v>260</v>
      </c>
      <c r="P15" s="3">
        <v>32.880000000000003</v>
      </c>
      <c r="Q15" s="13">
        <v>9.5289999999999999</v>
      </c>
      <c r="R15" s="13">
        <v>11.190999999999999</v>
      </c>
      <c r="S15" s="13">
        <v>0.97899999999999998</v>
      </c>
      <c r="T15" s="13">
        <v>0.41499999999999998</v>
      </c>
      <c r="U15" s="13">
        <v>8.2000000000000003E-2</v>
      </c>
      <c r="V15">
        <f>(0.5*($E15-$E14))</f>
        <v>20</v>
      </c>
      <c r="W15">
        <f t="shared" si="0"/>
        <v>190.57999999999998</v>
      </c>
      <c r="X15">
        <f t="shared" si="1"/>
        <v>223.82</v>
      </c>
      <c r="Y15">
        <f t="shared" si="2"/>
        <v>19.579999999999998</v>
      </c>
      <c r="AB15" s="9"/>
      <c r="AC15">
        <v>0</v>
      </c>
      <c r="AF15"/>
      <c r="AI15" s="9"/>
      <c r="AJ15">
        <v>140</v>
      </c>
      <c r="AK15"/>
      <c r="AL15">
        <f>(0.5*($AJ15-$AJ14))</f>
        <v>20</v>
      </c>
      <c r="AM15">
        <f>($AL15*AS15)</f>
        <v>190.57999999999998</v>
      </c>
      <c r="AN15">
        <f>($AL15*AT15)</f>
        <v>223.82</v>
      </c>
      <c r="AO15">
        <f>($AL15*AU15)</f>
        <v>19.579999999999998</v>
      </c>
      <c r="AP15" s="9"/>
      <c r="AQ15" s="9"/>
      <c r="AR15" s="9"/>
      <c r="AS15" s="72">
        <f>(Q14*($AJ15-$AS$1)+Q15*($AS$1-$AJ14))/($AJ15-$AJ14)</f>
        <v>9.5289999999999999</v>
      </c>
      <c r="AT15" s="72">
        <f>(R14*($AJ15-$AS$1)+R15*($AS$1-$AJ14))/($AJ15-$AJ14)</f>
        <v>11.190999999999999</v>
      </c>
      <c r="AU15" s="72">
        <f>(S14*($AJ15-$AS$1)+S15*($AS$1-$AJ14))/($AJ15-$AJ14)</f>
        <v>0.97899999999999987</v>
      </c>
    </row>
    <row r="16" spans="1:47" x14ac:dyDescent="0.2">
      <c r="A16" s="6">
        <v>39483</v>
      </c>
      <c r="B16" s="2" t="s">
        <v>98</v>
      </c>
      <c r="C16" s="4" t="s">
        <v>63</v>
      </c>
      <c r="D16" s="23">
        <v>306580</v>
      </c>
      <c r="E16">
        <v>1</v>
      </c>
      <c r="F16" s="16">
        <v>0.46767875000000003</v>
      </c>
      <c r="G16" s="13">
        <v>0.30679725999999996</v>
      </c>
      <c r="H16" s="16">
        <v>35.532639694444448</v>
      </c>
      <c r="I16" s="3">
        <v>31.956004908055551</v>
      </c>
      <c r="J16" s="18">
        <v>21.248865726190481</v>
      </c>
      <c r="K16" s="18">
        <v>15.269801076309516</v>
      </c>
      <c r="L16" s="23">
        <v>36</v>
      </c>
      <c r="M16" s="49">
        <v>96.602483051778805</v>
      </c>
      <c r="N16" s="50">
        <v>7.7639999999999993</v>
      </c>
      <c r="O16" s="49">
        <v>347</v>
      </c>
      <c r="P16" s="3">
        <v>31.34</v>
      </c>
      <c r="R16" s="13"/>
      <c r="V16">
        <f>($E16)+(0.5*($E17-$E16))</f>
        <v>3</v>
      </c>
      <c r="W16">
        <f t="shared" si="0"/>
        <v>0</v>
      </c>
      <c r="X16">
        <f t="shared" si="1"/>
        <v>0</v>
      </c>
      <c r="Y16">
        <f t="shared" si="2"/>
        <v>0</v>
      </c>
      <c r="Z16" s="9">
        <f>SUM(W16:W25)</f>
        <v>0</v>
      </c>
      <c r="AA16" s="9">
        <f>SUM(X16:X25)</f>
        <v>0</v>
      </c>
      <c r="AB16" s="9">
        <f>SUM(Y16:Y25)</f>
        <v>0</v>
      </c>
      <c r="AC16">
        <f>($E16)+(0.5*($E17-$E16))</f>
        <v>3</v>
      </c>
      <c r="AD16">
        <f t="shared" ref="AD16:AF22" si="8">($AC16*Q16)</f>
        <v>0</v>
      </c>
      <c r="AE16">
        <f t="shared" si="8"/>
        <v>0</v>
      </c>
      <c r="AF16">
        <f t="shared" si="8"/>
        <v>0</v>
      </c>
      <c r="AG16" s="9">
        <f>SUM(AD16:AD22)</f>
        <v>0</v>
      </c>
      <c r="AH16" s="9">
        <f>SUM(AE16:AE22)</f>
        <v>0</v>
      </c>
      <c r="AI16" s="9">
        <f>SUM(AF16:AF22)</f>
        <v>0</v>
      </c>
      <c r="AJ16">
        <v>1</v>
      </c>
      <c r="AK16"/>
      <c r="AL16">
        <f>($AJ16)+(0.5*($AJ17-$AJ16))</f>
        <v>3</v>
      </c>
      <c r="AM16">
        <f>($AL16*Q16)</f>
        <v>0</v>
      </c>
      <c r="AN16">
        <f t="shared" ref="AN16:AO24" si="9">($AL16*R16)</f>
        <v>0</v>
      </c>
      <c r="AO16">
        <f t="shared" si="9"/>
        <v>0</v>
      </c>
      <c r="AP16" s="9">
        <f>SUM(AM16:AM25)</f>
        <v>0</v>
      </c>
      <c r="AQ16" s="9">
        <f>SUM(AN16:AN25)</f>
        <v>0</v>
      </c>
      <c r="AR16" s="9">
        <f>SUM(AO16:AO25)</f>
        <v>0</v>
      </c>
    </row>
    <row r="17" spans="1:47" x14ac:dyDescent="0.2">
      <c r="D17" s="33">
        <v>306579</v>
      </c>
      <c r="E17">
        <v>5</v>
      </c>
      <c r="F17" s="16">
        <v>0.42759200000000008</v>
      </c>
      <c r="G17" s="13">
        <v>0.29637470499999979</v>
      </c>
      <c r="R17" s="13"/>
      <c r="V17">
        <f t="shared" ref="V17:V24" si="10">(0.5*($E17-$E16))+(0.5*($E18-$E17))</f>
        <v>4.5</v>
      </c>
      <c r="W17">
        <f t="shared" si="0"/>
        <v>0</v>
      </c>
      <c r="X17">
        <f t="shared" si="1"/>
        <v>0</v>
      </c>
      <c r="Y17">
        <f t="shared" si="2"/>
        <v>0</v>
      </c>
      <c r="AB17" s="9"/>
      <c r="AC17">
        <f>(0.5*($E17-$E16))+(0.5*($E18-$E17))</f>
        <v>4.5</v>
      </c>
      <c r="AD17">
        <f t="shared" si="8"/>
        <v>0</v>
      </c>
      <c r="AE17">
        <f t="shared" si="8"/>
        <v>0</v>
      </c>
      <c r="AF17">
        <f t="shared" si="8"/>
        <v>0</v>
      </c>
      <c r="AI17" s="9"/>
      <c r="AJ17">
        <v>5</v>
      </c>
      <c r="AK17"/>
      <c r="AL17">
        <f>(0.5*($AJ17-$AJ16))+(0.5*($AJ18-$AJ17))</f>
        <v>4.5</v>
      </c>
      <c r="AM17">
        <f t="shared" ref="AM17:AM24" si="11">($AL17*Q17)</f>
        <v>0</v>
      </c>
      <c r="AN17">
        <f t="shared" si="9"/>
        <v>0</v>
      </c>
      <c r="AO17">
        <f t="shared" si="9"/>
        <v>0</v>
      </c>
      <c r="AP17" s="9"/>
      <c r="AQ17" s="9"/>
      <c r="AR17" s="9"/>
    </row>
    <row r="18" spans="1:47" x14ac:dyDescent="0.2">
      <c r="D18" s="23">
        <v>306578</v>
      </c>
      <c r="E18">
        <v>10</v>
      </c>
      <c r="F18" s="16">
        <v>0.48104100000000005</v>
      </c>
      <c r="G18" s="13">
        <v>0.19241639999999988</v>
      </c>
      <c r="R18" s="13"/>
      <c r="V18">
        <f t="shared" si="10"/>
        <v>7.5</v>
      </c>
      <c r="W18">
        <f t="shared" si="0"/>
        <v>0</v>
      </c>
      <c r="X18">
        <f t="shared" si="1"/>
        <v>0</v>
      </c>
      <c r="Y18">
        <f t="shared" si="2"/>
        <v>0</v>
      </c>
      <c r="AB18" s="9"/>
      <c r="AC18">
        <f>(0.5*($E18-$E17))+(0.5*($E19-$E18))</f>
        <v>7.5</v>
      </c>
      <c r="AD18">
        <f t="shared" si="8"/>
        <v>0</v>
      </c>
      <c r="AE18">
        <f t="shared" si="8"/>
        <v>0</v>
      </c>
      <c r="AF18">
        <f t="shared" si="8"/>
        <v>0</v>
      </c>
      <c r="AI18" s="9"/>
      <c r="AJ18">
        <v>10</v>
      </c>
      <c r="AK18"/>
      <c r="AL18">
        <f t="shared" ref="AL18:AL24" si="12">(0.5*($AJ18-$AJ17))+(0.5*($AJ19-$AJ18))</f>
        <v>7.5</v>
      </c>
      <c r="AM18">
        <f t="shared" si="11"/>
        <v>0</v>
      </c>
      <c r="AN18">
        <f t="shared" si="9"/>
        <v>0</v>
      </c>
      <c r="AO18">
        <f t="shared" si="9"/>
        <v>0</v>
      </c>
      <c r="AP18" s="9"/>
      <c r="AQ18" s="9"/>
      <c r="AR18" s="9"/>
    </row>
    <row r="19" spans="1:47" x14ac:dyDescent="0.2">
      <c r="D19" s="33">
        <v>306577</v>
      </c>
      <c r="E19">
        <v>20</v>
      </c>
      <c r="F19" s="16">
        <v>0.32069399999999998</v>
      </c>
      <c r="G19" s="13">
        <v>0.45378200999999985</v>
      </c>
      <c r="I19" s="18"/>
      <c r="J19" s="18"/>
      <c r="K19" s="23"/>
      <c r="R19" s="13"/>
      <c r="V19">
        <f t="shared" si="10"/>
        <v>10</v>
      </c>
      <c r="W19">
        <f t="shared" si="0"/>
        <v>0</v>
      </c>
      <c r="X19">
        <f t="shared" si="1"/>
        <v>0</v>
      </c>
      <c r="Y19">
        <f t="shared" si="2"/>
        <v>0</v>
      </c>
      <c r="AB19" s="9"/>
      <c r="AC19">
        <f>(0.5*($E19-$E18))+(0.5*($E20-$E19))</f>
        <v>10</v>
      </c>
      <c r="AD19">
        <f t="shared" si="8"/>
        <v>0</v>
      </c>
      <c r="AE19">
        <f t="shared" si="8"/>
        <v>0</v>
      </c>
      <c r="AF19">
        <f t="shared" si="8"/>
        <v>0</v>
      </c>
      <c r="AI19" s="9"/>
      <c r="AJ19">
        <v>20</v>
      </c>
      <c r="AK19"/>
      <c r="AL19">
        <f t="shared" si="12"/>
        <v>10</v>
      </c>
      <c r="AM19">
        <f t="shared" si="11"/>
        <v>0</v>
      </c>
      <c r="AN19">
        <f t="shared" si="9"/>
        <v>0</v>
      </c>
      <c r="AO19">
        <f t="shared" si="9"/>
        <v>0</v>
      </c>
      <c r="AP19" s="9"/>
      <c r="AQ19" s="9"/>
      <c r="AR19" s="9"/>
    </row>
    <row r="20" spans="1:47" x14ac:dyDescent="0.2">
      <c r="D20" s="23">
        <v>306576</v>
      </c>
      <c r="E20">
        <v>30</v>
      </c>
      <c r="F20" s="16">
        <v>0.4008675000000001</v>
      </c>
      <c r="G20" s="13">
        <v>0.3062627699999998</v>
      </c>
      <c r="I20" s="18"/>
      <c r="J20" s="18"/>
      <c r="K20" s="23"/>
      <c r="R20" s="13"/>
      <c r="V20">
        <f t="shared" si="10"/>
        <v>10</v>
      </c>
      <c r="W20">
        <f t="shared" si="0"/>
        <v>0</v>
      </c>
      <c r="X20">
        <f t="shared" si="1"/>
        <v>0</v>
      </c>
      <c r="Y20">
        <f t="shared" si="2"/>
        <v>0</v>
      </c>
      <c r="AB20" s="9"/>
      <c r="AC20">
        <f>(0.5*($E20-$E19))+(0.5*($E21-$E20))</f>
        <v>10</v>
      </c>
      <c r="AD20">
        <f t="shared" si="8"/>
        <v>0</v>
      </c>
      <c r="AE20">
        <f t="shared" si="8"/>
        <v>0</v>
      </c>
      <c r="AF20">
        <f t="shared" si="8"/>
        <v>0</v>
      </c>
      <c r="AI20" s="9"/>
      <c r="AJ20">
        <v>30</v>
      </c>
      <c r="AK20"/>
      <c r="AL20">
        <f t="shared" si="12"/>
        <v>10</v>
      </c>
      <c r="AM20">
        <f t="shared" si="11"/>
        <v>0</v>
      </c>
      <c r="AN20">
        <f t="shared" si="9"/>
        <v>0</v>
      </c>
      <c r="AO20">
        <f t="shared" si="9"/>
        <v>0</v>
      </c>
      <c r="AP20" s="9"/>
      <c r="AQ20" s="9"/>
      <c r="AR20" s="9"/>
    </row>
    <row r="21" spans="1:47" x14ac:dyDescent="0.2">
      <c r="D21" s="33">
        <v>306575</v>
      </c>
      <c r="E21">
        <v>40</v>
      </c>
      <c r="F21" s="16">
        <v>0.49440325000000013</v>
      </c>
      <c r="G21" s="13">
        <v>0.28007275999999975</v>
      </c>
      <c r="I21" s="18"/>
      <c r="J21" s="18"/>
      <c r="K21" s="23"/>
      <c r="M21" s="62">
        <v>96.133305668746601</v>
      </c>
      <c r="N21" s="23">
        <v>7.6914999999999996</v>
      </c>
      <c r="O21" s="40">
        <v>343.5</v>
      </c>
      <c r="P21" s="3">
        <v>31.417000000000002</v>
      </c>
      <c r="R21" s="13"/>
      <c r="V21">
        <f t="shared" si="10"/>
        <v>10</v>
      </c>
      <c r="W21">
        <f t="shared" si="0"/>
        <v>0</v>
      </c>
      <c r="X21">
        <f t="shared" si="1"/>
        <v>0</v>
      </c>
      <c r="Y21">
        <f t="shared" si="2"/>
        <v>0</v>
      </c>
      <c r="AB21" s="9"/>
      <c r="AC21">
        <f>(0.5*($E21-$E20))+(0.5*($E22-$E21))</f>
        <v>10</v>
      </c>
      <c r="AD21">
        <f t="shared" si="8"/>
        <v>0</v>
      </c>
      <c r="AE21">
        <f t="shared" si="8"/>
        <v>0</v>
      </c>
      <c r="AF21">
        <f t="shared" si="8"/>
        <v>0</v>
      </c>
      <c r="AI21" s="9"/>
      <c r="AJ21">
        <v>40</v>
      </c>
      <c r="AK21"/>
      <c r="AL21">
        <f t="shared" si="12"/>
        <v>10</v>
      </c>
      <c r="AM21">
        <f t="shared" si="11"/>
        <v>0</v>
      </c>
      <c r="AN21">
        <f t="shared" si="9"/>
        <v>0</v>
      </c>
      <c r="AO21">
        <f t="shared" si="9"/>
        <v>0</v>
      </c>
      <c r="AP21" s="9"/>
      <c r="AQ21" s="9"/>
      <c r="AR21" s="9"/>
    </row>
    <row r="22" spans="1:47" x14ac:dyDescent="0.2">
      <c r="D22" s="23">
        <v>306574</v>
      </c>
      <c r="E22">
        <v>50</v>
      </c>
      <c r="F22" s="16">
        <v>0.43084209523809525</v>
      </c>
      <c r="G22" s="13">
        <v>0.23428494476190462</v>
      </c>
      <c r="I22" s="18"/>
      <c r="J22" s="18"/>
      <c r="K22" s="23"/>
      <c r="M22" s="63"/>
      <c r="N22" s="55"/>
      <c r="O22" s="54"/>
      <c r="P22" s="54"/>
      <c r="R22" s="13"/>
      <c r="V22">
        <f t="shared" si="10"/>
        <v>17.5</v>
      </c>
      <c r="W22">
        <f t="shared" si="0"/>
        <v>0</v>
      </c>
      <c r="X22">
        <f t="shared" si="1"/>
        <v>0</v>
      </c>
      <c r="Y22">
        <f t="shared" si="2"/>
        <v>0</v>
      </c>
      <c r="AB22" s="9"/>
      <c r="AC22">
        <f>(0.5*($E22-$E21))</f>
        <v>5</v>
      </c>
      <c r="AD22">
        <f t="shared" si="8"/>
        <v>0</v>
      </c>
      <c r="AE22">
        <f t="shared" si="8"/>
        <v>0</v>
      </c>
      <c r="AF22">
        <f t="shared" si="8"/>
        <v>0</v>
      </c>
      <c r="AI22" s="9"/>
      <c r="AJ22">
        <v>50</v>
      </c>
      <c r="AK22"/>
      <c r="AL22">
        <f t="shared" si="12"/>
        <v>17.5</v>
      </c>
      <c r="AM22">
        <f t="shared" si="11"/>
        <v>0</v>
      </c>
      <c r="AN22">
        <f t="shared" si="9"/>
        <v>0</v>
      </c>
      <c r="AO22">
        <f t="shared" si="9"/>
        <v>0</v>
      </c>
      <c r="AP22" s="9"/>
      <c r="AQ22" s="9"/>
      <c r="AR22" s="9"/>
    </row>
    <row r="23" spans="1:47" x14ac:dyDescent="0.2">
      <c r="D23" s="33">
        <v>306573</v>
      </c>
      <c r="E23">
        <v>75</v>
      </c>
      <c r="F23" s="16">
        <v>0.23676907936507935</v>
      </c>
      <c r="G23" s="13">
        <v>0.27185748063492066</v>
      </c>
      <c r="I23" s="18"/>
      <c r="J23" s="18"/>
      <c r="K23" s="23"/>
      <c r="M23" s="63"/>
      <c r="N23" s="55"/>
      <c r="O23" s="54"/>
      <c r="P23" s="54"/>
      <c r="R23" s="13"/>
      <c r="V23">
        <f t="shared" si="10"/>
        <v>25</v>
      </c>
      <c r="W23">
        <f t="shared" si="0"/>
        <v>0</v>
      </c>
      <c r="X23">
        <f t="shared" si="1"/>
        <v>0</v>
      </c>
      <c r="Y23">
        <f t="shared" si="2"/>
        <v>0</v>
      </c>
      <c r="AB23" s="9"/>
      <c r="AC23">
        <v>0</v>
      </c>
      <c r="AF23"/>
      <c r="AI23" s="9"/>
      <c r="AJ23">
        <v>75</v>
      </c>
      <c r="AK23"/>
      <c r="AL23">
        <f t="shared" si="12"/>
        <v>25</v>
      </c>
      <c r="AM23">
        <f t="shared" si="11"/>
        <v>0</v>
      </c>
      <c r="AN23">
        <f t="shared" si="9"/>
        <v>0</v>
      </c>
      <c r="AO23">
        <f t="shared" si="9"/>
        <v>0</v>
      </c>
      <c r="AP23" s="9"/>
      <c r="AQ23" s="9"/>
      <c r="AR23" s="9"/>
    </row>
    <row r="24" spans="1:47" x14ac:dyDescent="0.2">
      <c r="D24" s="23">
        <v>306572</v>
      </c>
      <c r="E24">
        <v>100</v>
      </c>
      <c r="F24" s="16">
        <v>5.8221904761904753E-2</v>
      </c>
      <c r="G24" s="13">
        <v>0.14229433523809526</v>
      </c>
      <c r="I24" s="18"/>
      <c r="J24" s="18"/>
      <c r="K24" s="23"/>
      <c r="M24" s="63"/>
      <c r="N24" s="55"/>
      <c r="O24" s="54"/>
      <c r="P24" s="54"/>
      <c r="R24" s="13"/>
      <c r="V24">
        <f t="shared" si="10"/>
        <v>32.5</v>
      </c>
      <c r="W24">
        <f t="shared" si="0"/>
        <v>0</v>
      </c>
      <c r="X24">
        <f t="shared" si="1"/>
        <v>0</v>
      </c>
      <c r="Y24">
        <f t="shared" si="2"/>
        <v>0</v>
      </c>
      <c r="AB24" s="9"/>
      <c r="AC24">
        <v>0</v>
      </c>
      <c r="AF24"/>
      <c r="AI24" s="9"/>
      <c r="AJ24">
        <v>100</v>
      </c>
      <c r="AK24"/>
      <c r="AL24">
        <f t="shared" si="12"/>
        <v>32.5</v>
      </c>
      <c r="AM24">
        <f t="shared" si="11"/>
        <v>0</v>
      </c>
      <c r="AN24">
        <f t="shared" si="9"/>
        <v>0</v>
      </c>
      <c r="AO24">
        <f t="shared" si="9"/>
        <v>0</v>
      </c>
      <c r="AP24" s="9"/>
      <c r="AQ24" s="9"/>
      <c r="AR24" s="9"/>
      <c r="AS24" s="45"/>
    </row>
    <row r="25" spans="1:47" x14ac:dyDescent="0.2">
      <c r="D25" s="33">
        <v>306571</v>
      </c>
      <c r="E25">
        <v>140</v>
      </c>
      <c r="F25" s="16">
        <v>5.4340444444444448E-2</v>
      </c>
      <c r="G25" s="13">
        <v>0.11683195555555555</v>
      </c>
      <c r="I25" s="18"/>
      <c r="J25" s="18"/>
      <c r="K25" s="23"/>
      <c r="M25" s="13">
        <v>67.637745101351925</v>
      </c>
      <c r="N25" s="13">
        <v>4.7370000000000001</v>
      </c>
      <c r="O25" s="41">
        <v>211.5</v>
      </c>
      <c r="P25" s="3">
        <v>33.734999999999999</v>
      </c>
      <c r="R25" s="13"/>
      <c r="V25">
        <f>(0.5*($E25-$E24))</f>
        <v>20</v>
      </c>
      <c r="W25">
        <f t="shared" si="0"/>
        <v>0</v>
      </c>
      <c r="X25">
        <f t="shared" si="1"/>
        <v>0</v>
      </c>
      <c r="Y25">
        <f t="shared" si="2"/>
        <v>0</v>
      </c>
      <c r="AB25" s="9"/>
      <c r="AC25">
        <v>0</v>
      </c>
      <c r="AF25"/>
      <c r="AI25" s="9"/>
      <c r="AJ25">
        <v>140</v>
      </c>
      <c r="AK25"/>
      <c r="AL25">
        <f>(0.5*($AJ25-$AJ24))</f>
        <v>20</v>
      </c>
      <c r="AM25">
        <f>($AL25*AS25)</f>
        <v>0</v>
      </c>
      <c r="AN25">
        <f>($AL25*AT25)</f>
        <v>0</v>
      </c>
      <c r="AO25">
        <f>($AL25*AU25)</f>
        <v>0</v>
      </c>
      <c r="AP25" s="9"/>
      <c r="AQ25" s="9"/>
      <c r="AR25" s="9"/>
      <c r="AS25" s="72">
        <f>(Q24*($AJ25-$AS$1)+Q25*($AS$1-$AJ24))/($AJ25-$AJ24)</f>
        <v>0</v>
      </c>
      <c r="AT25" s="72">
        <f>(R24*($AJ25-$AS$1)+R25*($AS$1-$AJ24))/($AJ25-$AJ24)</f>
        <v>0</v>
      </c>
      <c r="AU25" s="72">
        <f>(S24*($AJ25-$AS$1)+S25*($AS$1-$AJ24))/($AJ25-$AJ24)</f>
        <v>0</v>
      </c>
    </row>
    <row r="26" spans="1:47" x14ac:dyDescent="0.2">
      <c r="A26" s="6">
        <v>39510</v>
      </c>
      <c r="B26" s="2" t="s">
        <v>100</v>
      </c>
      <c r="C26" s="4" t="s">
        <v>92</v>
      </c>
      <c r="D26" s="23">
        <v>321010</v>
      </c>
      <c r="E26">
        <v>1</v>
      </c>
      <c r="F26" s="16">
        <v>0.26782076190476195</v>
      </c>
      <c r="G26" s="13">
        <v>9.8101333333333304E-2</v>
      </c>
      <c r="H26" s="16">
        <v>22.969081317460319</v>
      </c>
      <c r="I26" s="18">
        <v>13.561402808888889</v>
      </c>
      <c r="J26" s="18">
        <v>15.132734000000003</v>
      </c>
      <c r="K26" s="18">
        <v>5.1472780799999978</v>
      </c>
      <c r="L26" s="23">
        <v>63</v>
      </c>
      <c r="M26" s="42">
        <v>98.767455577546173</v>
      </c>
      <c r="N26" s="13">
        <v>7.9410000000000007</v>
      </c>
      <c r="O26" s="41">
        <v>354.5</v>
      </c>
      <c r="P26" s="3">
        <v>31.431999999999999</v>
      </c>
      <c r="Q26" s="3">
        <v>5.2720000000000002</v>
      </c>
      <c r="R26" s="3">
        <v>6.6684999999999999</v>
      </c>
      <c r="S26" s="3">
        <v>0.78449999999999998</v>
      </c>
      <c r="T26" s="3">
        <v>0.72</v>
      </c>
      <c r="U26" s="3">
        <v>0.17549999999999999</v>
      </c>
      <c r="V26">
        <f>($E26)+(0.5*($E27-$E26))</f>
        <v>3</v>
      </c>
      <c r="W26">
        <f t="shared" si="0"/>
        <v>15.816000000000001</v>
      </c>
      <c r="X26">
        <f t="shared" si="1"/>
        <v>20.005499999999998</v>
      </c>
      <c r="Y26">
        <f t="shared" si="2"/>
        <v>2.3534999999999999</v>
      </c>
      <c r="Z26" s="9">
        <f>SUM(W26:W35)</f>
        <v>1068.7399999999998</v>
      </c>
      <c r="AA26" s="9">
        <f>SUM(X26:X35)</f>
        <v>1187.8989999999999</v>
      </c>
      <c r="AB26" s="9">
        <f>SUM(Y26:Y35)</f>
        <v>128.92400000000001</v>
      </c>
      <c r="AC26">
        <f>($E26)+(0.5*($E27-$E26))</f>
        <v>3</v>
      </c>
      <c r="AD26">
        <f t="shared" ref="AD26:AF32" si="13">($AC26*Q26)</f>
        <v>15.816000000000001</v>
      </c>
      <c r="AE26">
        <f t="shared" si="13"/>
        <v>20.005499999999998</v>
      </c>
      <c r="AF26">
        <f t="shared" si="13"/>
        <v>2.3534999999999999</v>
      </c>
      <c r="AG26" s="9">
        <f>SUM(AD26:AD32)</f>
        <v>298.49250000000001</v>
      </c>
      <c r="AH26" s="9">
        <f>SUM(AE26:AE32)</f>
        <v>351.23025000000001</v>
      </c>
      <c r="AI26" s="9">
        <f>SUM(AF26:AF32)</f>
        <v>41.550249999999998</v>
      </c>
      <c r="AJ26">
        <v>1</v>
      </c>
      <c r="AL26">
        <f>($AJ26)+(0.5*($AJ27-$AJ26))</f>
        <v>3</v>
      </c>
      <c r="AM26">
        <f t="shared" ref="AM26:AM34" si="14">($AL26*Q26)</f>
        <v>15.816000000000001</v>
      </c>
      <c r="AN26">
        <f t="shared" ref="AN26:AN34" si="15">($AL26*R26)</f>
        <v>20.005499999999998</v>
      </c>
      <c r="AO26">
        <f t="shared" ref="AO26:AO34" si="16">($AL26*S26)</f>
        <v>2.3534999999999999</v>
      </c>
      <c r="AP26" s="9">
        <f>SUM(AM26:AM35)</f>
        <v>1068.7399999999998</v>
      </c>
      <c r="AQ26" s="9">
        <f>SUM(AN26:AN35)</f>
        <v>1187.8989999999999</v>
      </c>
      <c r="AR26" s="9">
        <f>SUM(AO26:AO35)</f>
        <v>128.92400000000001</v>
      </c>
    </row>
    <row r="27" spans="1:47" x14ac:dyDescent="0.2">
      <c r="D27" s="23">
        <v>321009</v>
      </c>
      <c r="E27">
        <v>5</v>
      </c>
      <c r="F27" s="16">
        <v>0.2833466031746032</v>
      </c>
      <c r="G27" s="13">
        <v>0.10694968888888888</v>
      </c>
      <c r="I27" s="18"/>
      <c r="J27" s="18"/>
      <c r="K27" s="23"/>
      <c r="Q27" s="3">
        <v>6.1645000000000003</v>
      </c>
      <c r="R27" s="3">
        <v>6.8155000000000001</v>
      </c>
      <c r="S27" s="3">
        <v>0.80899999999999994</v>
      </c>
      <c r="T27" s="3">
        <v>0.30299999999999999</v>
      </c>
      <c r="U27" s="3">
        <v>0.1905</v>
      </c>
      <c r="V27">
        <f>(0.5*($E27-$E26))+(0.5*($E28-$E27))</f>
        <v>4.5</v>
      </c>
      <c r="W27">
        <f t="shared" si="0"/>
        <v>27.740250000000003</v>
      </c>
      <c r="X27">
        <f t="shared" si="1"/>
        <v>30.669750000000001</v>
      </c>
      <c r="Y27">
        <f t="shared" si="2"/>
        <v>3.6404999999999998</v>
      </c>
      <c r="AB27" s="9"/>
      <c r="AC27">
        <f>(0.5*($E27-$E26))+(0.5*($E28-$E27))</f>
        <v>4.5</v>
      </c>
      <c r="AD27">
        <f t="shared" si="13"/>
        <v>27.740250000000003</v>
      </c>
      <c r="AE27">
        <f t="shared" si="13"/>
        <v>30.669750000000001</v>
      </c>
      <c r="AF27">
        <f t="shared" si="13"/>
        <v>3.6404999999999998</v>
      </c>
      <c r="AI27" s="9"/>
      <c r="AJ27">
        <v>5</v>
      </c>
      <c r="AL27">
        <f>(0.5*($AJ27-$AJ26))+(0.5*($AJ28-$AJ27))</f>
        <v>4.5</v>
      </c>
      <c r="AM27">
        <f t="shared" si="14"/>
        <v>27.740250000000003</v>
      </c>
      <c r="AN27">
        <f t="shared" si="15"/>
        <v>30.669750000000001</v>
      </c>
      <c r="AO27">
        <f t="shared" si="16"/>
        <v>3.6404999999999998</v>
      </c>
    </row>
    <row r="28" spans="1:47" x14ac:dyDescent="0.2">
      <c r="D28" s="23">
        <v>321008</v>
      </c>
      <c r="E28">
        <v>10</v>
      </c>
      <c r="F28" s="16">
        <v>0.27946514285714286</v>
      </c>
      <c r="G28" s="13">
        <v>0.10110208</v>
      </c>
      <c r="J28" s="18"/>
      <c r="Q28" s="3">
        <v>6.2725</v>
      </c>
      <c r="R28" s="3">
        <v>6.9220000000000006</v>
      </c>
      <c r="S28" s="3">
        <v>0.8135</v>
      </c>
      <c r="T28" s="3">
        <v>0.32200000000000001</v>
      </c>
      <c r="U28" s="3">
        <v>0.1915</v>
      </c>
      <c r="V28">
        <f t="shared" ref="V28:V34" si="17">(0.5*($E28-$E27))+(0.5*($E29-$E28))</f>
        <v>7.5</v>
      </c>
      <c r="W28">
        <f t="shared" si="0"/>
        <v>47.043750000000003</v>
      </c>
      <c r="X28">
        <f t="shared" si="1"/>
        <v>51.915000000000006</v>
      </c>
      <c r="Y28">
        <f t="shared" si="2"/>
        <v>6.1012500000000003</v>
      </c>
      <c r="AB28" s="9"/>
      <c r="AC28">
        <f>(0.5*($E28-$E27))+(0.5*($E29-$E28))</f>
        <v>7.5</v>
      </c>
      <c r="AD28">
        <f t="shared" si="13"/>
        <v>47.043750000000003</v>
      </c>
      <c r="AE28">
        <f t="shared" si="13"/>
        <v>51.915000000000006</v>
      </c>
      <c r="AF28">
        <f t="shared" si="13"/>
        <v>6.1012500000000003</v>
      </c>
      <c r="AI28" s="9"/>
      <c r="AJ28">
        <v>10</v>
      </c>
      <c r="AL28">
        <f t="shared" ref="AL28:AL34" si="18">(0.5*($AJ28-$AJ27))+(0.5*($AJ29-$AJ28))</f>
        <v>7.5</v>
      </c>
      <c r="AM28">
        <f t="shared" si="14"/>
        <v>47.043750000000003</v>
      </c>
      <c r="AN28">
        <f t="shared" si="15"/>
        <v>51.915000000000006</v>
      </c>
      <c r="AO28">
        <f t="shared" si="16"/>
        <v>6.1012500000000003</v>
      </c>
    </row>
    <row r="29" spans="1:47" x14ac:dyDescent="0.2">
      <c r="D29" s="23">
        <v>321007</v>
      </c>
      <c r="E29">
        <v>20</v>
      </c>
      <c r="F29" s="16">
        <v>0.32216120634920636</v>
      </c>
      <c r="G29" s="13">
        <v>0.10725745777777776</v>
      </c>
      <c r="I29" s="18"/>
      <c r="J29" s="18"/>
      <c r="Q29" s="3">
        <v>5.4655000000000005</v>
      </c>
      <c r="R29" s="3">
        <v>6.0385</v>
      </c>
      <c r="S29" s="3">
        <v>0.73250000000000004</v>
      </c>
      <c r="T29" s="3">
        <v>0.60149999999999992</v>
      </c>
      <c r="U29" s="3">
        <v>0.188</v>
      </c>
      <c r="V29">
        <f t="shared" si="17"/>
        <v>10</v>
      </c>
      <c r="W29">
        <f t="shared" si="0"/>
        <v>54.655000000000001</v>
      </c>
      <c r="X29">
        <f t="shared" si="1"/>
        <v>60.384999999999998</v>
      </c>
      <c r="Y29">
        <f t="shared" si="2"/>
        <v>7.3250000000000002</v>
      </c>
      <c r="AB29" s="9"/>
      <c r="AC29">
        <f>(0.5*($E29-$E28))+(0.5*($E30-$E29))</f>
        <v>10</v>
      </c>
      <c r="AD29">
        <f t="shared" si="13"/>
        <v>54.655000000000001</v>
      </c>
      <c r="AE29">
        <f t="shared" si="13"/>
        <v>60.384999999999998</v>
      </c>
      <c r="AF29">
        <f t="shared" si="13"/>
        <v>7.3250000000000002</v>
      </c>
      <c r="AI29" s="9"/>
      <c r="AJ29">
        <v>20</v>
      </c>
      <c r="AL29">
        <f t="shared" si="18"/>
        <v>10</v>
      </c>
      <c r="AM29">
        <f t="shared" si="14"/>
        <v>54.655000000000001</v>
      </c>
      <c r="AN29">
        <f t="shared" si="15"/>
        <v>60.384999999999998</v>
      </c>
      <c r="AO29">
        <f t="shared" si="16"/>
        <v>7.3250000000000002</v>
      </c>
    </row>
    <row r="30" spans="1:47" x14ac:dyDescent="0.2">
      <c r="D30" s="23">
        <v>321006</v>
      </c>
      <c r="E30">
        <v>30</v>
      </c>
      <c r="F30" s="16">
        <v>0.34156850793650795</v>
      </c>
      <c r="G30" s="13">
        <v>0.10741134222222212</v>
      </c>
      <c r="I30" s="18"/>
      <c r="J30" s="18"/>
      <c r="Q30" s="3">
        <v>6.0604999999999993</v>
      </c>
      <c r="R30" s="3">
        <v>6.7810000000000006</v>
      </c>
      <c r="S30" s="3">
        <v>0.80400000000000005</v>
      </c>
      <c r="T30" s="3">
        <v>0.3105</v>
      </c>
      <c r="U30" s="3">
        <v>0.1895</v>
      </c>
      <c r="V30">
        <f t="shared" si="17"/>
        <v>10</v>
      </c>
      <c r="W30">
        <f t="shared" si="0"/>
        <v>60.60499999999999</v>
      </c>
      <c r="X30">
        <f t="shared" si="1"/>
        <v>67.81</v>
      </c>
      <c r="Y30">
        <f t="shared" si="2"/>
        <v>8.0400000000000009</v>
      </c>
      <c r="AB30" s="9"/>
      <c r="AC30">
        <f>(0.5*($E30-$E29))+(0.5*($E31-$E30))</f>
        <v>10</v>
      </c>
      <c r="AD30">
        <f t="shared" si="13"/>
        <v>60.60499999999999</v>
      </c>
      <c r="AE30">
        <f t="shared" si="13"/>
        <v>67.81</v>
      </c>
      <c r="AF30">
        <f t="shared" si="13"/>
        <v>8.0400000000000009</v>
      </c>
      <c r="AI30" s="9"/>
      <c r="AJ30">
        <v>30</v>
      </c>
      <c r="AL30">
        <f t="shared" si="18"/>
        <v>10</v>
      </c>
      <c r="AM30">
        <f t="shared" si="14"/>
        <v>60.60499999999999</v>
      </c>
      <c r="AN30">
        <f t="shared" si="15"/>
        <v>67.81</v>
      </c>
      <c r="AO30">
        <f t="shared" si="16"/>
        <v>8.0400000000000009</v>
      </c>
    </row>
    <row r="31" spans="1:47" x14ac:dyDescent="0.2">
      <c r="D31" s="23">
        <v>321005</v>
      </c>
      <c r="E31">
        <v>40</v>
      </c>
      <c r="F31" s="16">
        <v>0.33768704761904766</v>
      </c>
      <c r="G31" s="13">
        <v>9.6716373333333272E-2</v>
      </c>
      <c r="H31" s="21"/>
      <c r="I31" s="18"/>
      <c r="J31" s="18"/>
      <c r="K31" s="23"/>
      <c r="M31" s="13">
        <v>98.739140616005784</v>
      </c>
      <c r="N31" s="13">
        <v>7.9005000000000001</v>
      </c>
      <c r="O31" s="41">
        <v>353</v>
      </c>
      <c r="P31" s="3">
        <v>31.442</v>
      </c>
      <c r="Q31" s="3">
        <v>6.0745000000000005</v>
      </c>
      <c r="R31" s="3">
        <v>8.4335000000000004</v>
      </c>
      <c r="S31" s="3">
        <v>0.96899999999999997</v>
      </c>
      <c r="T31" s="3">
        <v>0.87199999999999989</v>
      </c>
      <c r="U31" s="3">
        <v>0.21150000000000002</v>
      </c>
      <c r="V31">
        <f t="shared" si="17"/>
        <v>10</v>
      </c>
      <c r="W31">
        <f t="shared" si="0"/>
        <v>60.745000000000005</v>
      </c>
      <c r="X31">
        <f t="shared" si="1"/>
        <v>84.335000000000008</v>
      </c>
      <c r="Y31">
        <f t="shared" si="2"/>
        <v>9.69</v>
      </c>
      <c r="AB31" s="9"/>
      <c r="AC31">
        <f>(0.5*($E31-$E30))+(0.5*($E32-$E31))</f>
        <v>10</v>
      </c>
      <c r="AD31">
        <f t="shared" si="13"/>
        <v>60.745000000000005</v>
      </c>
      <c r="AE31">
        <f t="shared" si="13"/>
        <v>84.335000000000008</v>
      </c>
      <c r="AF31">
        <f t="shared" si="13"/>
        <v>9.69</v>
      </c>
      <c r="AI31" s="9"/>
      <c r="AJ31">
        <v>40</v>
      </c>
      <c r="AL31">
        <f t="shared" si="18"/>
        <v>10</v>
      </c>
      <c r="AM31">
        <f t="shared" si="14"/>
        <v>60.745000000000005</v>
      </c>
      <c r="AN31">
        <f t="shared" si="15"/>
        <v>84.335000000000008</v>
      </c>
      <c r="AO31">
        <f t="shared" si="16"/>
        <v>9.69</v>
      </c>
    </row>
    <row r="32" spans="1:47" x14ac:dyDescent="0.2">
      <c r="D32" s="23">
        <v>321004</v>
      </c>
      <c r="E32">
        <v>50</v>
      </c>
      <c r="F32" s="16">
        <v>0.18881116190476194</v>
      </c>
      <c r="G32" s="13">
        <v>9.9916629333333312E-2</v>
      </c>
      <c r="H32" s="21"/>
      <c r="I32" s="18"/>
      <c r="J32" s="18"/>
      <c r="K32" s="23"/>
      <c r="P32" s="41"/>
      <c r="Q32" s="3">
        <v>6.3775000000000004</v>
      </c>
      <c r="R32" s="3">
        <v>7.2219999999999995</v>
      </c>
      <c r="S32" s="3">
        <v>0.88</v>
      </c>
      <c r="T32" s="3">
        <v>0.45750000000000002</v>
      </c>
      <c r="U32" s="3">
        <v>0.183</v>
      </c>
      <c r="V32">
        <f t="shared" si="17"/>
        <v>17.5</v>
      </c>
      <c r="W32">
        <f t="shared" si="0"/>
        <v>111.60625</v>
      </c>
      <c r="X32">
        <f t="shared" si="1"/>
        <v>126.38499999999999</v>
      </c>
      <c r="Y32">
        <f t="shared" si="2"/>
        <v>15.4</v>
      </c>
      <c r="AB32" s="9"/>
      <c r="AC32">
        <f>(0.5*($E32-$E31))</f>
        <v>5</v>
      </c>
      <c r="AD32">
        <f t="shared" si="13"/>
        <v>31.887500000000003</v>
      </c>
      <c r="AE32">
        <f t="shared" si="13"/>
        <v>36.11</v>
      </c>
      <c r="AF32">
        <f t="shared" si="13"/>
        <v>4.4000000000000004</v>
      </c>
      <c r="AI32" s="9"/>
      <c r="AJ32">
        <v>50</v>
      </c>
      <c r="AL32">
        <f t="shared" si="18"/>
        <v>17.5</v>
      </c>
      <c r="AM32">
        <f t="shared" si="14"/>
        <v>111.60625</v>
      </c>
      <c r="AN32">
        <f t="shared" si="15"/>
        <v>126.38499999999999</v>
      </c>
      <c r="AO32">
        <f t="shared" si="16"/>
        <v>15.4</v>
      </c>
    </row>
    <row r="33" spans="1:47" x14ac:dyDescent="0.2">
      <c r="D33" s="23">
        <v>321003</v>
      </c>
      <c r="E33">
        <v>75</v>
      </c>
      <c r="F33" s="16">
        <v>0.11219213968253969</v>
      </c>
      <c r="G33" s="13">
        <v>9.3841351111111165E-2</v>
      </c>
      <c r="H33" s="21"/>
      <c r="I33" s="18"/>
      <c r="J33" s="18"/>
      <c r="K33" s="23"/>
      <c r="M33" s="42"/>
      <c r="N33" s="13"/>
      <c r="O33" s="41"/>
      <c r="P33" s="41"/>
      <c r="Q33" s="3">
        <v>6.4559999999999995</v>
      </c>
      <c r="R33" s="3">
        <v>6.7439999999999998</v>
      </c>
      <c r="S33" s="3">
        <v>0.80249999999999999</v>
      </c>
      <c r="T33" s="3">
        <v>0.3695</v>
      </c>
      <c r="U33" s="3">
        <v>0.125</v>
      </c>
      <c r="V33">
        <f t="shared" si="17"/>
        <v>25</v>
      </c>
      <c r="W33">
        <f t="shared" si="0"/>
        <v>161.39999999999998</v>
      </c>
      <c r="X33">
        <f t="shared" si="1"/>
        <v>168.6</v>
      </c>
      <c r="Y33">
        <f t="shared" si="2"/>
        <v>20.0625</v>
      </c>
      <c r="AB33" s="9"/>
      <c r="AC33">
        <v>0</v>
      </c>
      <c r="AF33"/>
      <c r="AI33" s="9"/>
      <c r="AJ33">
        <v>75</v>
      </c>
      <c r="AL33">
        <f t="shared" si="18"/>
        <v>25</v>
      </c>
      <c r="AM33">
        <f t="shared" si="14"/>
        <v>161.39999999999998</v>
      </c>
      <c r="AN33">
        <f t="shared" si="15"/>
        <v>168.6</v>
      </c>
      <c r="AO33">
        <f t="shared" si="16"/>
        <v>20.0625</v>
      </c>
    </row>
    <row r="34" spans="1:47" x14ac:dyDescent="0.2">
      <c r="D34" s="23">
        <v>321002</v>
      </c>
      <c r="E34">
        <v>100</v>
      </c>
      <c r="F34" s="16">
        <v>5.6096069841269844E-2</v>
      </c>
      <c r="G34" s="13">
        <v>8.7928803555555574E-2</v>
      </c>
      <c r="H34" s="21"/>
      <c r="I34" s="18"/>
      <c r="J34" s="18"/>
      <c r="K34" s="23"/>
      <c r="M34" s="42"/>
      <c r="N34" s="13"/>
      <c r="O34" s="41"/>
      <c r="P34" s="41"/>
      <c r="Q34" s="3">
        <v>8.9615000000000009</v>
      </c>
      <c r="R34" s="3">
        <v>9.6995000000000005</v>
      </c>
      <c r="S34" s="3">
        <v>1.0105</v>
      </c>
      <c r="T34" s="3">
        <v>0.24299999999999999</v>
      </c>
      <c r="U34" s="3">
        <v>9.8500000000000004E-2</v>
      </c>
      <c r="V34">
        <f t="shared" si="17"/>
        <v>32.5</v>
      </c>
      <c r="W34">
        <f t="shared" si="0"/>
        <v>291.24875000000003</v>
      </c>
      <c r="X34">
        <f t="shared" si="1"/>
        <v>315.23374999999999</v>
      </c>
      <c r="Y34">
        <f t="shared" si="2"/>
        <v>32.841249999999995</v>
      </c>
      <c r="AB34" s="9"/>
      <c r="AC34">
        <v>0</v>
      </c>
      <c r="AF34"/>
      <c r="AI34" s="9"/>
      <c r="AJ34">
        <v>100</v>
      </c>
      <c r="AL34">
        <f t="shared" si="18"/>
        <v>32.5</v>
      </c>
      <c r="AM34">
        <f t="shared" si="14"/>
        <v>291.24875000000003</v>
      </c>
      <c r="AN34">
        <f t="shared" si="15"/>
        <v>315.23374999999999</v>
      </c>
      <c r="AO34">
        <f t="shared" si="16"/>
        <v>32.841249999999995</v>
      </c>
    </row>
    <row r="35" spans="1:47" x14ac:dyDescent="0.2">
      <c r="D35" s="23">
        <v>321001</v>
      </c>
      <c r="E35">
        <v>140</v>
      </c>
      <c r="F35" s="16">
        <v>4.2414101587301592E-2</v>
      </c>
      <c r="G35" s="13">
        <v>9.8072348444444457E-2</v>
      </c>
      <c r="H35" s="21"/>
      <c r="I35" s="18"/>
      <c r="J35" s="18"/>
      <c r="K35" s="23"/>
      <c r="M35" s="62">
        <v>74.773662025315332</v>
      </c>
      <c r="N35" s="13">
        <v>5.2505000000000006</v>
      </c>
      <c r="O35" s="41">
        <v>234.5</v>
      </c>
      <c r="P35" s="3">
        <v>33.359000000000002</v>
      </c>
      <c r="Q35" s="3">
        <v>11.894</v>
      </c>
      <c r="R35" s="3">
        <v>13.128</v>
      </c>
      <c r="S35" s="3">
        <v>1.1735</v>
      </c>
      <c r="T35" s="3">
        <v>0.45599999999999996</v>
      </c>
      <c r="U35" s="3">
        <v>0.13700000000000001</v>
      </c>
      <c r="V35">
        <f>(0.5*($E35-$E34))</f>
        <v>20</v>
      </c>
      <c r="W35">
        <f t="shared" si="0"/>
        <v>237.88</v>
      </c>
      <c r="X35">
        <f t="shared" si="1"/>
        <v>262.56</v>
      </c>
      <c r="Y35">
        <f t="shared" si="2"/>
        <v>23.47</v>
      </c>
      <c r="AB35" s="9"/>
      <c r="AC35">
        <v>0</v>
      </c>
      <c r="AF35"/>
      <c r="AI35" s="9"/>
      <c r="AJ35">
        <v>140</v>
      </c>
      <c r="AL35">
        <f>(0.5*($AJ35-$AJ34))</f>
        <v>20</v>
      </c>
      <c r="AM35">
        <f>($AL35*AS35)</f>
        <v>237.88</v>
      </c>
      <c r="AN35">
        <f>($AL35*AT35)</f>
        <v>262.56</v>
      </c>
      <c r="AO35">
        <f>($AL35*AU35)</f>
        <v>23.47</v>
      </c>
      <c r="AS35" s="72">
        <f>(Q34*($AJ35-$AS$1)+Q35*($AS$1-$AJ34))/($AJ35-$AJ34)</f>
        <v>11.894</v>
      </c>
      <c r="AT35" s="72">
        <f>(R34*($AJ35-$AS$1)+R35*($AS$1-$AJ34))/($AJ35-$AJ34)</f>
        <v>13.128</v>
      </c>
      <c r="AU35" s="72">
        <f>(S34*($AJ35-$AS$1)+S35*($AS$1-$AJ34))/($AJ35-$AJ34)</f>
        <v>1.1735</v>
      </c>
    </row>
    <row r="36" spans="1:47" x14ac:dyDescent="0.2">
      <c r="A36" s="6">
        <v>39526</v>
      </c>
      <c r="B36" s="2" t="s">
        <v>99</v>
      </c>
      <c r="C36" s="4" t="s">
        <v>95</v>
      </c>
      <c r="D36" s="3">
        <v>301319</v>
      </c>
      <c r="E36">
        <v>1</v>
      </c>
      <c r="F36" s="16">
        <v>4.8467686567164242E-2</v>
      </c>
      <c r="G36" s="13">
        <v>1.4267502134328356</v>
      </c>
      <c r="H36" s="16">
        <v>55.172630669776119</v>
      </c>
      <c r="I36" s="18">
        <v>34.235980945186554</v>
      </c>
      <c r="J36" s="18">
        <v>28.087024365671638</v>
      </c>
      <c r="K36" s="18">
        <v>30.878278435074613</v>
      </c>
      <c r="L36" s="23">
        <v>79</v>
      </c>
      <c r="M36" s="42">
        <v>95.860229423172726</v>
      </c>
      <c r="N36" s="3">
        <v>7.8395000000000001</v>
      </c>
      <c r="O36" s="41">
        <v>350</v>
      </c>
      <c r="P36" s="3">
        <v>31.606000000000002</v>
      </c>
      <c r="Q36" s="3">
        <v>6.39</v>
      </c>
      <c r="R36" s="3">
        <v>7.0965000000000007</v>
      </c>
      <c r="S36" s="3">
        <v>0.84599999999999997</v>
      </c>
      <c r="T36" s="3">
        <v>0.56499999999999995</v>
      </c>
      <c r="U36" s="3">
        <v>0.193</v>
      </c>
      <c r="V36">
        <f>($E36)+(0.5*($E37-$E36))</f>
        <v>3</v>
      </c>
      <c r="W36">
        <f t="shared" si="0"/>
        <v>19.169999999999998</v>
      </c>
      <c r="X36">
        <f t="shared" si="1"/>
        <v>21.289500000000004</v>
      </c>
      <c r="Y36">
        <f t="shared" si="2"/>
        <v>2.5379999999999998</v>
      </c>
      <c r="Z36" s="9">
        <f>SUM(W36:W45)</f>
        <v>1505.046</v>
      </c>
      <c r="AA36" s="9">
        <f>SUM(X36:X45)</f>
        <v>1656.768</v>
      </c>
      <c r="AB36" s="9">
        <f>SUM(Y36:Y45)</f>
        <v>172.18199999999999</v>
      </c>
      <c r="AC36">
        <f>($E36)+(0.5*($E37-$E36))</f>
        <v>3</v>
      </c>
      <c r="AD36">
        <f t="shared" ref="AD36:AF41" si="19">($AC36*Q36)</f>
        <v>19.169999999999998</v>
      </c>
      <c r="AE36">
        <f t="shared" si="19"/>
        <v>21.289500000000004</v>
      </c>
      <c r="AF36">
        <f t="shared" si="19"/>
        <v>2.5379999999999998</v>
      </c>
      <c r="AG36" s="9">
        <f>SUM(AD36:AD42)</f>
        <v>314.20249999999999</v>
      </c>
      <c r="AH36" s="9">
        <f>SUM(AE36:AE42)</f>
        <v>360.14350000000002</v>
      </c>
      <c r="AI36" s="9">
        <f>SUM(AF36:AF42)</f>
        <v>41.234999999999999</v>
      </c>
      <c r="AJ36">
        <v>1</v>
      </c>
      <c r="AL36">
        <f>($AJ36)+(0.5*($AJ37-$AJ36))</f>
        <v>3</v>
      </c>
      <c r="AM36">
        <f t="shared" ref="AM36:AM44" si="20">($AL36*Q36)</f>
        <v>19.169999999999998</v>
      </c>
      <c r="AN36">
        <f t="shared" ref="AN36:AN44" si="21">($AL36*R36)</f>
        <v>21.289500000000004</v>
      </c>
      <c r="AO36">
        <f t="shared" ref="AO36:AO44" si="22">($AL36*S36)</f>
        <v>2.5379999999999998</v>
      </c>
      <c r="AP36" s="9">
        <f>SUM(AM36:AM45)</f>
        <v>1056.5099999999998</v>
      </c>
      <c r="AQ36" s="9">
        <f>SUM(AN36:AN45)</f>
        <v>1172.8010000000002</v>
      </c>
      <c r="AR36" s="9">
        <f>SUM(AO36:AO45)</f>
        <v>125.85</v>
      </c>
    </row>
    <row r="37" spans="1:47" x14ac:dyDescent="0.2">
      <c r="D37" s="3">
        <v>301318</v>
      </c>
      <c r="E37">
        <v>5</v>
      </c>
      <c r="F37" s="16">
        <v>1.1701484328358209</v>
      </c>
      <c r="G37" s="13">
        <v>-0.75263393283582092</v>
      </c>
      <c r="I37" s="18"/>
      <c r="J37" s="18"/>
      <c r="K37" s="23"/>
      <c r="M37" s="81"/>
      <c r="Q37" s="3">
        <v>6.3324999999999996</v>
      </c>
      <c r="R37" s="3">
        <v>7.1470000000000002</v>
      </c>
      <c r="S37" s="3">
        <v>0.82850000000000001</v>
      </c>
      <c r="T37" s="3">
        <v>0.41549999999999998</v>
      </c>
      <c r="U37" s="3">
        <v>0.1875</v>
      </c>
      <c r="V37">
        <f>(0.5*($E37-$E36))+(0.5*($E38-$E37))</f>
        <v>4.5</v>
      </c>
      <c r="W37">
        <f t="shared" si="0"/>
        <v>28.496249999999996</v>
      </c>
      <c r="X37">
        <f t="shared" si="1"/>
        <v>32.161500000000004</v>
      </c>
      <c r="Y37">
        <f t="shared" si="2"/>
        <v>3.7282500000000001</v>
      </c>
      <c r="AB37" s="9"/>
      <c r="AC37">
        <f>(0.5*($E37-$E36))+(0.5*($E38-$E37))</f>
        <v>4.5</v>
      </c>
      <c r="AD37">
        <f t="shared" si="19"/>
        <v>28.496249999999996</v>
      </c>
      <c r="AE37">
        <f t="shared" si="19"/>
        <v>32.161500000000004</v>
      </c>
      <c r="AF37">
        <f t="shared" si="19"/>
        <v>3.7282500000000001</v>
      </c>
      <c r="AI37" s="9"/>
      <c r="AJ37">
        <v>5</v>
      </c>
      <c r="AL37">
        <f>(0.5*($AJ37-$AJ36))+(0.5*($AJ38-$AJ37))</f>
        <v>4.5</v>
      </c>
      <c r="AM37">
        <f t="shared" si="20"/>
        <v>28.496249999999996</v>
      </c>
      <c r="AN37">
        <f t="shared" si="21"/>
        <v>32.161500000000004</v>
      </c>
      <c r="AO37">
        <f t="shared" si="22"/>
        <v>3.7282500000000001</v>
      </c>
    </row>
    <row r="38" spans="1:47" x14ac:dyDescent="0.2">
      <c r="D38" s="3">
        <v>301317</v>
      </c>
      <c r="E38">
        <v>10</v>
      </c>
      <c r="F38" s="16">
        <v>0.48467686567164181</v>
      </c>
      <c r="G38" s="13">
        <v>0.77714473432835796</v>
      </c>
      <c r="J38" s="18"/>
      <c r="K38" s="23"/>
      <c r="M38" s="81"/>
      <c r="Q38" s="3">
        <v>6.2145000000000001</v>
      </c>
      <c r="R38" s="3">
        <v>7.1829999999999998</v>
      </c>
      <c r="S38" s="3">
        <v>0.8145</v>
      </c>
      <c r="T38" s="3">
        <v>0.64800000000000002</v>
      </c>
      <c r="U38" s="3">
        <v>0.1825</v>
      </c>
      <c r="V38">
        <f t="shared" ref="V38:V44" si="23">(0.5*($E38-$E37))+(0.5*($E39-$E38))</f>
        <v>7.5</v>
      </c>
      <c r="W38">
        <f t="shared" si="0"/>
        <v>46.608750000000001</v>
      </c>
      <c r="X38">
        <f t="shared" si="1"/>
        <v>53.872500000000002</v>
      </c>
      <c r="Y38">
        <f t="shared" si="2"/>
        <v>6.1087499999999997</v>
      </c>
      <c r="AB38" s="9"/>
      <c r="AC38">
        <f>(0.5*($E38-$E37))+(0.5*($E39-$E38))</f>
        <v>7.5</v>
      </c>
      <c r="AD38">
        <f t="shared" si="19"/>
        <v>46.608750000000001</v>
      </c>
      <c r="AE38">
        <f t="shared" si="19"/>
        <v>53.872500000000002</v>
      </c>
      <c r="AF38">
        <f t="shared" si="19"/>
        <v>6.1087499999999997</v>
      </c>
      <c r="AI38" s="9"/>
      <c r="AJ38">
        <v>10</v>
      </c>
      <c r="AL38">
        <f t="shared" ref="AL38:AL44" si="24">(0.5*($AJ38-$AJ37))+(0.5*($AJ39-$AJ38))</f>
        <v>7.5</v>
      </c>
      <c r="AM38">
        <f t="shared" si="20"/>
        <v>46.608750000000001</v>
      </c>
      <c r="AN38">
        <f t="shared" si="21"/>
        <v>53.872500000000002</v>
      </c>
      <c r="AO38">
        <f t="shared" si="22"/>
        <v>6.1087499999999997</v>
      </c>
    </row>
    <row r="39" spans="1:47" x14ac:dyDescent="0.2">
      <c r="D39" s="3">
        <v>301316</v>
      </c>
      <c r="E39">
        <v>20</v>
      </c>
      <c r="F39" s="16">
        <v>0.48467686567164181</v>
      </c>
      <c r="G39" s="13">
        <v>0.66580753432835804</v>
      </c>
      <c r="I39" s="18"/>
      <c r="J39" s="18"/>
      <c r="K39" s="23"/>
      <c r="Q39" s="3">
        <v>6.3185000000000002</v>
      </c>
      <c r="R39" s="3">
        <v>7.4535</v>
      </c>
      <c r="S39" s="3">
        <v>0.83250000000000002</v>
      </c>
      <c r="T39" s="3">
        <v>0.34350000000000003</v>
      </c>
      <c r="U39" s="3">
        <v>0.17949999999999999</v>
      </c>
      <c r="V39">
        <f t="shared" si="23"/>
        <v>10</v>
      </c>
      <c r="W39">
        <f t="shared" si="0"/>
        <v>63.185000000000002</v>
      </c>
      <c r="X39">
        <f t="shared" si="1"/>
        <v>74.534999999999997</v>
      </c>
      <c r="Y39">
        <f t="shared" si="2"/>
        <v>8.3249999999999993</v>
      </c>
      <c r="AB39" s="9"/>
      <c r="AC39">
        <f>(0.5*($E39-$E38))+(0.5*($E40-$E39))</f>
        <v>10</v>
      </c>
      <c r="AD39">
        <f t="shared" si="19"/>
        <v>63.185000000000002</v>
      </c>
      <c r="AE39">
        <f t="shared" si="19"/>
        <v>74.534999999999997</v>
      </c>
      <c r="AF39">
        <f t="shared" si="19"/>
        <v>8.3249999999999993</v>
      </c>
      <c r="AI39" s="9"/>
      <c r="AJ39">
        <v>20</v>
      </c>
      <c r="AL39">
        <f t="shared" si="24"/>
        <v>10</v>
      </c>
      <c r="AM39">
        <f t="shared" si="20"/>
        <v>63.185000000000002</v>
      </c>
      <c r="AN39">
        <f t="shared" si="21"/>
        <v>74.534999999999997</v>
      </c>
      <c r="AO39">
        <f t="shared" si="22"/>
        <v>8.3249999999999993</v>
      </c>
    </row>
    <row r="40" spans="1:47" x14ac:dyDescent="0.2">
      <c r="D40" s="3">
        <v>301315</v>
      </c>
      <c r="E40">
        <v>30</v>
      </c>
      <c r="F40" s="16">
        <v>0.36004567164179113</v>
      </c>
      <c r="G40" s="13">
        <v>0.93888832835820846</v>
      </c>
      <c r="I40" s="18"/>
      <c r="J40" s="18"/>
      <c r="K40" s="23"/>
      <c r="Q40" s="3">
        <v>6.3115000000000006</v>
      </c>
      <c r="R40" s="3">
        <v>7.1695000000000002</v>
      </c>
      <c r="S40" s="3">
        <v>0.82699999999999996</v>
      </c>
      <c r="T40" s="3">
        <v>0.55200000000000005</v>
      </c>
      <c r="U40" s="3">
        <v>0.184</v>
      </c>
      <c r="V40">
        <f t="shared" si="23"/>
        <v>10</v>
      </c>
      <c r="W40">
        <f t="shared" si="0"/>
        <v>63.115000000000009</v>
      </c>
      <c r="X40">
        <f t="shared" si="1"/>
        <v>71.695000000000007</v>
      </c>
      <c r="Y40">
        <f t="shared" si="2"/>
        <v>8.27</v>
      </c>
      <c r="AB40" s="9"/>
      <c r="AC40">
        <f>(0.5*($E40-$E39))+(0.5*($E41-$E40))</f>
        <v>10</v>
      </c>
      <c r="AD40">
        <f t="shared" si="19"/>
        <v>63.115000000000009</v>
      </c>
      <c r="AE40">
        <f t="shared" si="19"/>
        <v>71.695000000000007</v>
      </c>
      <c r="AF40">
        <f t="shared" si="19"/>
        <v>8.27</v>
      </c>
      <c r="AI40" s="9"/>
      <c r="AJ40">
        <v>30</v>
      </c>
      <c r="AL40">
        <f t="shared" si="24"/>
        <v>10</v>
      </c>
      <c r="AM40">
        <f t="shared" si="20"/>
        <v>63.115000000000009</v>
      </c>
      <c r="AN40">
        <f t="shared" si="21"/>
        <v>71.695000000000007</v>
      </c>
      <c r="AO40">
        <f t="shared" si="22"/>
        <v>8.27</v>
      </c>
    </row>
    <row r="41" spans="1:47" x14ac:dyDescent="0.2">
      <c r="D41" s="3">
        <v>301314</v>
      </c>
      <c r="E41">
        <v>40</v>
      </c>
      <c r="F41" s="16">
        <v>0.77548298507462698</v>
      </c>
      <c r="G41" s="13">
        <v>-0.200240785074627</v>
      </c>
      <c r="I41" s="18"/>
      <c r="J41" s="18"/>
      <c r="K41" s="23"/>
      <c r="M41" s="42">
        <v>96.015077264059641</v>
      </c>
      <c r="N41" s="3">
        <v>7.8445</v>
      </c>
      <c r="O41" s="41">
        <v>350.5</v>
      </c>
      <c r="P41" s="3">
        <v>31.614999999999998</v>
      </c>
      <c r="Q41" s="3">
        <v>6.1890000000000001</v>
      </c>
      <c r="R41" s="3">
        <v>7.0730000000000004</v>
      </c>
      <c r="S41" s="3">
        <v>0.81400000000000006</v>
      </c>
      <c r="T41" s="3">
        <v>0.70699999999999996</v>
      </c>
      <c r="U41" s="3">
        <v>0.186</v>
      </c>
      <c r="V41">
        <f t="shared" si="23"/>
        <v>10</v>
      </c>
      <c r="W41">
        <f t="shared" si="0"/>
        <v>61.89</v>
      </c>
      <c r="X41">
        <f t="shared" si="1"/>
        <v>70.73</v>
      </c>
      <c r="Y41">
        <f t="shared" si="2"/>
        <v>8.14</v>
      </c>
      <c r="AB41" s="9"/>
      <c r="AC41">
        <f>(0.5*($E41-$E40))+(0.5*($E42-$E41))</f>
        <v>10</v>
      </c>
      <c r="AD41">
        <f t="shared" si="19"/>
        <v>61.89</v>
      </c>
      <c r="AE41">
        <f t="shared" si="19"/>
        <v>70.73</v>
      </c>
      <c r="AF41">
        <f t="shared" si="19"/>
        <v>8.14</v>
      </c>
      <c r="AI41" s="9"/>
      <c r="AJ41">
        <v>40</v>
      </c>
      <c r="AL41">
        <f t="shared" si="24"/>
        <v>10</v>
      </c>
      <c r="AM41">
        <f t="shared" si="20"/>
        <v>61.89</v>
      </c>
      <c r="AN41">
        <f t="shared" si="21"/>
        <v>70.73</v>
      </c>
      <c r="AO41">
        <f t="shared" si="22"/>
        <v>8.14</v>
      </c>
    </row>
    <row r="42" spans="1:47" x14ac:dyDescent="0.2">
      <c r="D42" s="3">
        <v>301313</v>
      </c>
      <c r="E42">
        <v>50</v>
      </c>
      <c r="F42" s="16">
        <v>0.56776432835820889</v>
      </c>
      <c r="G42" s="13">
        <v>0.34148947164179089</v>
      </c>
      <c r="I42" s="18"/>
      <c r="J42" s="18"/>
      <c r="K42" s="23"/>
      <c r="M42" s="81"/>
      <c r="Q42" s="3">
        <v>6.3475000000000001</v>
      </c>
      <c r="R42" s="3">
        <v>7.1719999999999997</v>
      </c>
      <c r="S42" s="3">
        <v>0.82499999999999996</v>
      </c>
      <c r="T42" s="3">
        <v>0.58699999999999997</v>
      </c>
      <c r="U42" s="3">
        <v>0.182</v>
      </c>
      <c r="V42">
        <f t="shared" si="23"/>
        <v>20</v>
      </c>
      <c r="W42">
        <f t="shared" si="0"/>
        <v>126.95</v>
      </c>
      <c r="X42">
        <f t="shared" si="1"/>
        <v>143.44</v>
      </c>
      <c r="Y42">
        <f t="shared" si="2"/>
        <v>16.5</v>
      </c>
      <c r="AB42" s="9"/>
      <c r="AC42">
        <f>(0.5*($E42-$E41))</f>
        <v>5</v>
      </c>
      <c r="AD42">
        <f>($AC42*Q42)</f>
        <v>31.737500000000001</v>
      </c>
      <c r="AE42">
        <f>($AC42*R42)</f>
        <v>35.86</v>
      </c>
      <c r="AF42">
        <f>($AC42*S42)</f>
        <v>4.125</v>
      </c>
      <c r="AI42" s="9"/>
      <c r="AJ42">
        <v>50</v>
      </c>
      <c r="AL42">
        <f t="shared" si="24"/>
        <v>20</v>
      </c>
      <c r="AM42">
        <f t="shared" si="20"/>
        <v>126.95</v>
      </c>
      <c r="AN42">
        <f t="shared" si="21"/>
        <v>143.44</v>
      </c>
      <c r="AO42">
        <f t="shared" si="22"/>
        <v>16.5</v>
      </c>
    </row>
    <row r="43" spans="1:47" x14ac:dyDescent="0.2">
      <c r="D43" s="3">
        <v>301312</v>
      </c>
      <c r="E43">
        <v>80</v>
      </c>
      <c r="F43" s="16">
        <v>0.43733879664179109</v>
      </c>
      <c r="G43" s="13">
        <v>-0.28058073414179119</v>
      </c>
      <c r="I43" s="18"/>
      <c r="J43" s="18"/>
      <c r="K43" s="23"/>
      <c r="M43" s="81"/>
      <c r="Q43" s="3">
        <v>6.806</v>
      </c>
      <c r="R43" s="3">
        <v>7.5485000000000007</v>
      </c>
      <c r="S43" s="3">
        <v>0.85699999999999998</v>
      </c>
      <c r="T43" s="3">
        <v>0.38100000000000001</v>
      </c>
      <c r="U43" s="3">
        <v>0.17749999999999999</v>
      </c>
      <c r="V43">
        <f t="shared" si="23"/>
        <v>25</v>
      </c>
      <c r="W43">
        <f t="shared" si="0"/>
        <v>170.15</v>
      </c>
      <c r="X43">
        <f t="shared" si="1"/>
        <v>188.71250000000001</v>
      </c>
      <c r="Y43">
        <f t="shared" si="2"/>
        <v>21.425000000000001</v>
      </c>
      <c r="AB43" s="9"/>
      <c r="AC43">
        <v>0</v>
      </c>
      <c r="AF43"/>
      <c r="AI43" s="9"/>
      <c r="AJ43">
        <v>80</v>
      </c>
      <c r="AL43">
        <f t="shared" si="24"/>
        <v>25</v>
      </c>
      <c r="AM43">
        <f t="shared" si="20"/>
        <v>170.15</v>
      </c>
      <c r="AN43">
        <f t="shared" si="21"/>
        <v>188.71250000000001</v>
      </c>
      <c r="AO43">
        <f t="shared" si="22"/>
        <v>21.425000000000001</v>
      </c>
    </row>
    <row r="44" spans="1:47" x14ac:dyDescent="0.2">
      <c r="D44" s="3">
        <v>301311</v>
      </c>
      <c r="E44">
        <v>100</v>
      </c>
      <c r="F44" s="16">
        <v>0.23756675373134331</v>
      </c>
      <c r="G44" s="13">
        <v>-1.2238287313432886E-3</v>
      </c>
      <c r="I44" s="18"/>
      <c r="J44" s="18"/>
      <c r="K44" s="23"/>
      <c r="M44" s="81"/>
      <c r="Q44" s="3">
        <v>6.9184999999999999</v>
      </c>
      <c r="R44" s="3">
        <v>7.6395</v>
      </c>
      <c r="S44" s="3">
        <v>0.86949999999999994</v>
      </c>
      <c r="T44" s="3">
        <v>0.49399999999999999</v>
      </c>
      <c r="U44" s="3">
        <v>0.18149999999999999</v>
      </c>
      <c r="V44">
        <f t="shared" si="23"/>
        <v>52</v>
      </c>
      <c r="W44">
        <f t="shared" si="0"/>
        <v>359.762</v>
      </c>
      <c r="X44">
        <f t="shared" si="1"/>
        <v>397.25400000000002</v>
      </c>
      <c r="Y44">
        <f t="shared" si="2"/>
        <v>45.213999999999999</v>
      </c>
      <c r="AB44" s="9"/>
      <c r="AC44">
        <v>0</v>
      </c>
      <c r="AF44"/>
      <c r="AI44" s="9"/>
      <c r="AJ44">
        <v>100</v>
      </c>
      <c r="AL44">
        <f t="shared" si="24"/>
        <v>30</v>
      </c>
      <c r="AM44">
        <f t="shared" si="20"/>
        <v>207.55500000000001</v>
      </c>
      <c r="AN44">
        <f t="shared" si="21"/>
        <v>229.185</v>
      </c>
      <c r="AO44">
        <f t="shared" si="22"/>
        <v>26.084999999999997</v>
      </c>
    </row>
    <row r="45" spans="1:47" x14ac:dyDescent="0.2">
      <c r="D45" s="3">
        <v>301310</v>
      </c>
      <c r="E45">
        <v>184</v>
      </c>
      <c r="F45" s="16">
        <v>9.6403983582089542E-2</v>
      </c>
      <c r="G45" s="13">
        <v>-4.3557072582089559E-2</v>
      </c>
      <c r="I45" s="18"/>
      <c r="J45" s="18"/>
      <c r="K45" s="23"/>
      <c r="M45" s="42">
        <v>69.106083836232443</v>
      </c>
      <c r="N45" s="3">
        <v>4.91</v>
      </c>
      <c r="O45" s="41">
        <v>219</v>
      </c>
      <c r="P45" s="3">
        <v>33.603000000000002</v>
      </c>
      <c r="Q45" s="3">
        <v>13.4695</v>
      </c>
      <c r="R45" s="3">
        <v>14.359</v>
      </c>
      <c r="S45" s="3">
        <v>1.2364999999999999</v>
      </c>
      <c r="T45" s="3">
        <v>0.33700000000000002</v>
      </c>
      <c r="U45" s="3">
        <v>0.1305</v>
      </c>
      <c r="V45">
        <f>(0.5*($E45-$E44))</f>
        <v>42</v>
      </c>
      <c r="W45">
        <f t="shared" si="0"/>
        <v>565.71900000000005</v>
      </c>
      <c r="X45">
        <f t="shared" si="1"/>
        <v>603.07799999999997</v>
      </c>
      <c r="Y45">
        <f t="shared" si="2"/>
        <v>51.933</v>
      </c>
      <c r="AB45" s="9"/>
      <c r="AC45">
        <v>0</v>
      </c>
      <c r="AF45"/>
      <c r="AI45" s="9"/>
      <c r="AJ45">
        <v>140</v>
      </c>
      <c r="AK45" s="48"/>
      <c r="AL45">
        <f>(0.5*($AJ45-$AJ44))</f>
        <v>20</v>
      </c>
      <c r="AM45">
        <f>($AL45*AS45)</f>
        <v>269.39</v>
      </c>
      <c r="AN45">
        <f>($AL45*AT45)</f>
        <v>287.18</v>
      </c>
      <c r="AO45">
        <f>($AL45*AU45)</f>
        <v>24.729999999999997</v>
      </c>
      <c r="AS45" s="72">
        <f>(Q44*($AJ45-$AS$1)+Q45*($AS$1-$AJ44))/($AJ45-$AJ44)</f>
        <v>13.4695</v>
      </c>
      <c r="AT45" s="72">
        <f>(R44*($AJ45-$AS$1)+R45*($AS$1-$AJ44))/($AJ45-$AJ44)</f>
        <v>14.359</v>
      </c>
      <c r="AU45" s="72">
        <f>(S44*($AJ45-$AS$1)+S45*($AS$1-$AJ44))/($AJ45-$AJ44)</f>
        <v>1.2364999999999999</v>
      </c>
    </row>
    <row r="46" spans="1:47" x14ac:dyDescent="0.2">
      <c r="A46" s="6">
        <v>39529</v>
      </c>
      <c r="B46" s="2" t="s">
        <v>101</v>
      </c>
      <c r="C46" s="4" t="s">
        <v>92</v>
      </c>
      <c r="D46" s="3">
        <v>321140</v>
      </c>
      <c r="E46">
        <v>1</v>
      </c>
      <c r="F46" s="16">
        <v>0.84182175000000015</v>
      </c>
      <c r="G46" s="13">
        <v>0.25031160000000002</v>
      </c>
      <c r="H46" s="16">
        <v>49.418970690476193</v>
      </c>
      <c r="I46" s="18">
        <v>20.891591973333334</v>
      </c>
      <c r="J46" s="18">
        <v>31.52154775</v>
      </c>
      <c r="K46" s="18">
        <v>10.033786839999999</v>
      </c>
      <c r="L46" s="23">
        <v>82</v>
      </c>
      <c r="M46" s="41">
        <v>102.59443758949837</v>
      </c>
      <c r="N46" s="3">
        <v>8.4654999999999987</v>
      </c>
      <c r="O46" s="3">
        <v>378</v>
      </c>
      <c r="P46" s="3">
        <v>31.516999999999999</v>
      </c>
      <c r="Q46" s="3">
        <v>6.2004999999999999</v>
      </c>
      <c r="R46" s="3">
        <v>8.1694999999999993</v>
      </c>
      <c r="S46" s="3">
        <v>0.78449999999999998</v>
      </c>
      <c r="T46" s="3">
        <v>0.6875</v>
      </c>
      <c r="U46" s="3">
        <v>0.17599999999999999</v>
      </c>
      <c r="V46">
        <f>($E46)+(0.5*($E47-$E46))</f>
        <v>3</v>
      </c>
      <c r="W46">
        <f t="shared" si="0"/>
        <v>18.601500000000001</v>
      </c>
      <c r="X46">
        <f t="shared" si="1"/>
        <v>24.508499999999998</v>
      </c>
      <c r="Y46">
        <f t="shared" si="2"/>
        <v>2.3534999999999999</v>
      </c>
      <c r="Z46" s="9">
        <f>SUM(W46:W55)</f>
        <v>957.80024999999989</v>
      </c>
      <c r="AA46" s="9">
        <f>SUM(X46:X55)</f>
        <v>1128.6489999999999</v>
      </c>
      <c r="AB46" s="9">
        <f>SUM(Y46:Y55)</f>
        <v>120.03049999999999</v>
      </c>
      <c r="AC46">
        <f>($E46)+(0.5*($E47-$E46))</f>
        <v>3</v>
      </c>
      <c r="AD46">
        <f t="shared" ref="AD46:AF52" si="25">($AC46*Q46)</f>
        <v>18.601500000000001</v>
      </c>
      <c r="AE46">
        <f t="shared" si="25"/>
        <v>24.508499999999998</v>
      </c>
      <c r="AF46">
        <f t="shared" si="25"/>
        <v>2.3534999999999999</v>
      </c>
      <c r="AG46" s="9">
        <f>SUM(AD46:AD52)</f>
        <v>308.95650000000001</v>
      </c>
      <c r="AH46" s="9">
        <f>SUM(AE46:AE52)</f>
        <v>381.70150000000001</v>
      </c>
      <c r="AI46" s="9">
        <f>SUM(AF46:AF52)</f>
        <v>41.241750000000003</v>
      </c>
      <c r="AJ46">
        <v>1</v>
      </c>
      <c r="AK46" s="48"/>
      <c r="AL46">
        <f>($AJ46)+(0.5*($AJ47-$AJ46))</f>
        <v>3</v>
      </c>
      <c r="AM46">
        <f t="shared" ref="AM46:AM54" si="26">($AL46*Q46)</f>
        <v>18.601500000000001</v>
      </c>
      <c r="AN46">
        <f t="shared" ref="AN46:AN54" si="27">($AL46*R46)</f>
        <v>24.508499999999998</v>
      </c>
      <c r="AO46">
        <f t="shared" ref="AO46:AO54" si="28">($AL46*S46)</f>
        <v>2.3534999999999999</v>
      </c>
      <c r="AP46" s="9">
        <f>SUM(AM46:AM55)</f>
        <v>957.80024999999989</v>
      </c>
      <c r="AQ46" s="9">
        <f>SUM(AN46:AN55)</f>
        <v>1128.6489999999999</v>
      </c>
      <c r="AR46" s="9">
        <f>SUM(AO46:AO55)</f>
        <v>120.03049999999999</v>
      </c>
    </row>
    <row r="47" spans="1:47" x14ac:dyDescent="0.2">
      <c r="D47" s="3">
        <v>321139</v>
      </c>
      <c r="E47">
        <v>5</v>
      </c>
      <c r="F47" s="16">
        <v>0.66811250000000011</v>
      </c>
      <c r="G47" s="13">
        <v>0.22223431999999982</v>
      </c>
      <c r="I47" s="18"/>
      <c r="J47" s="18"/>
      <c r="K47" s="23"/>
      <c r="M47" s="49"/>
      <c r="N47" s="49"/>
      <c r="O47" s="49"/>
      <c r="Q47" s="3">
        <v>6.3975</v>
      </c>
      <c r="R47" s="3">
        <v>7.5139999999999993</v>
      </c>
      <c r="S47" s="3">
        <v>0.82350000000000001</v>
      </c>
      <c r="T47" s="3">
        <v>0.50900000000000001</v>
      </c>
      <c r="U47" s="3">
        <v>0.17649999999999999</v>
      </c>
      <c r="V47">
        <f>(0.5*($E47-$E46))+(0.5*($E48-$E47))</f>
        <v>4.5</v>
      </c>
      <c r="W47">
        <f t="shared" si="0"/>
        <v>28.78875</v>
      </c>
      <c r="X47">
        <f t="shared" si="1"/>
        <v>33.812999999999995</v>
      </c>
      <c r="Y47">
        <f t="shared" si="2"/>
        <v>3.7057500000000001</v>
      </c>
      <c r="AB47" s="9"/>
      <c r="AC47">
        <f>(0.5*($E47-$E46))+(0.5*($E48-$E47))</f>
        <v>4.5</v>
      </c>
      <c r="AD47">
        <f t="shared" si="25"/>
        <v>28.78875</v>
      </c>
      <c r="AE47">
        <f t="shared" si="25"/>
        <v>33.812999999999995</v>
      </c>
      <c r="AF47">
        <f t="shared" si="25"/>
        <v>3.7057500000000001</v>
      </c>
      <c r="AI47" s="9"/>
      <c r="AJ47">
        <v>5</v>
      </c>
      <c r="AL47">
        <f>(0.5*($AJ47-$AJ46))+(0.5*($AJ48-$AJ47))</f>
        <v>4.5</v>
      </c>
      <c r="AM47">
        <f t="shared" si="26"/>
        <v>28.78875</v>
      </c>
      <c r="AN47">
        <f t="shared" si="27"/>
        <v>33.812999999999995</v>
      </c>
      <c r="AO47">
        <f t="shared" si="28"/>
        <v>3.7057500000000001</v>
      </c>
    </row>
    <row r="48" spans="1:47" x14ac:dyDescent="0.2">
      <c r="D48" s="3">
        <v>321138</v>
      </c>
      <c r="E48">
        <v>10</v>
      </c>
      <c r="F48" s="16">
        <v>0.56121450000000006</v>
      </c>
      <c r="G48" s="13">
        <v>0.14462447999999994</v>
      </c>
      <c r="K48" s="23"/>
      <c r="M48" s="49"/>
      <c r="N48" s="49"/>
      <c r="O48" s="49"/>
      <c r="Q48" s="3">
        <v>6.3134999999999994</v>
      </c>
      <c r="R48" s="3">
        <v>8.8049999999999997</v>
      </c>
      <c r="S48" s="3">
        <v>0.93199999999999994</v>
      </c>
      <c r="T48" s="3">
        <v>0.42949999999999999</v>
      </c>
      <c r="U48" s="3">
        <v>0.17799999999999999</v>
      </c>
      <c r="V48">
        <f t="shared" ref="V48:V54" si="29">(0.5*($E48-$E47))+(0.5*($E49-$E48))</f>
        <v>7.5</v>
      </c>
      <c r="W48">
        <f t="shared" si="0"/>
        <v>47.351249999999993</v>
      </c>
      <c r="X48">
        <f t="shared" si="1"/>
        <v>66.037499999999994</v>
      </c>
      <c r="Y48">
        <f t="shared" si="2"/>
        <v>6.9899999999999993</v>
      </c>
      <c r="AB48" s="9"/>
      <c r="AC48">
        <f>(0.5*($E48-$E47))+(0.5*($E49-$E48))</f>
        <v>7.5</v>
      </c>
      <c r="AD48">
        <f t="shared" si="25"/>
        <v>47.351249999999993</v>
      </c>
      <c r="AE48">
        <f t="shared" si="25"/>
        <v>66.037499999999994</v>
      </c>
      <c r="AF48">
        <f t="shared" si="25"/>
        <v>6.9899999999999993</v>
      </c>
      <c r="AI48" s="9"/>
      <c r="AJ48">
        <v>10</v>
      </c>
      <c r="AK48" s="48"/>
      <c r="AL48">
        <f t="shared" ref="AL48:AL54" si="30">(0.5*($AJ48-$AJ47))+(0.5*($AJ49-$AJ48))</f>
        <v>7.5</v>
      </c>
      <c r="AM48">
        <f t="shared" si="26"/>
        <v>47.351249999999993</v>
      </c>
      <c r="AN48">
        <f t="shared" si="27"/>
        <v>66.037499999999994</v>
      </c>
      <c r="AO48">
        <f t="shared" si="28"/>
        <v>6.9899999999999993</v>
      </c>
    </row>
    <row r="49" spans="1:47" x14ac:dyDescent="0.2">
      <c r="D49" s="3">
        <v>321137</v>
      </c>
      <c r="E49">
        <v>20</v>
      </c>
      <c r="F49" s="16">
        <v>0.6013012499999999</v>
      </c>
      <c r="G49" s="13">
        <v>0.17164224000000006</v>
      </c>
      <c r="H49" s="21"/>
      <c r="I49" s="18"/>
      <c r="K49" s="23"/>
      <c r="M49" s="49"/>
      <c r="N49" s="49"/>
      <c r="O49" s="49"/>
      <c r="Q49" s="3">
        <v>6.3339999999999996</v>
      </c>
      <c r="R49" s="3">
        <v>7.298</v>
      </c>
      <c r="S49" s="3">
        <v>0.79600000000000004</v>
      </c>
      <c r="T49" s="3">
        <v>0.499</v>
      </c>
      <c r="U49" s="3">
        <v>0.17649999999999999</v>
      </c>
      <c r="V49">
        <f t="shared" si="29"/>
        <v>10</v>
      </c>
      <c r="W49">
        <f t="shared" si="0"/>
        <v>63.339999999999996</v>
      </c>
      <c r="X49">
        <f t="shared" si="1"/>
        <v>72.98</v>
      </c>
      <c r="Y49">
        <f t="shared" si="2"/>
        <v>7.9600000000000009</v>
      </c>
      <c r="AB49" s="9"/>
      <c r="AC49">
        <f>(0.5*($E49-$E48))+(0.5*($E50-$E49))</f>
        <v>10</v>
      </c>
      <c r="AD49">
        <f t="shared" si="25"/>
        <v>63.339999999999996</v>
      </c>
      <c r="AE49">
        <f t="shared" si="25"/>
        <v>72.98</v>
      </c>
      <c r="AF49">
        <f t="shared" si="25"/>
        <v>7.9600000000000009</v>
      </c>
      <c r="AI49" s="9"/>
      <c r="AJ49">
        <v>20</v>
      </c>
      <c r="AK49" s="48"/>
      <c r="AL49">
        <f t="shared" si="30"/>
        <v>10</v>
      </c>
      <c r="AM49">
        <f t="shared" si="26"/>
        <v>63.339999999999996</v>
      </c>
      <c r="AN49">
        <f t="shared" si="27"/>
        <v>72.98</v>
      </c>
      <c r="AO49">
        <f t="shared" si="28"/>
        <v>7.9600000000000009</v>
      </c>
    </row>
    <row r="50" spans="1:47" x14ac:dyDescent="0.2">
      <c r="D50" s="3">
        <v>321136</v>
      </c>
      <c r="E50">
        <v>30</v>
      </c>
      <c r="F50" s="16">
        <v>0.54785225000000004</v>
      </c>
      <c r="G50" s="13">
        <v>0.24130567999999983</v>
      </c>
      <c r="H50" s="21"/>
      <c r="I50" s="18"/>
      <c r="K50" s="23"/>
      <c r="Q50" s="3">
        <v>5.6914999999999996</v>
      </c>
      <c r="R50" s="3">
        <v>6.6269999999999998</v>
      </c>
      <c r="S50" s="3">
        <v>0.74199999999999999</v>
      </c>
      <c r="T50" s="3">
        <v>0.62850000000000006</v>
      </c>
      <c r="U50" s="3">
        <v>0.17449999999999999</v>
      </c>
      <c r="V50">
        <f t="shared" si="29"/>
        <v>10</v>
      </c>
      <c r="W50">
        <f t="shared" si="0"/>
        <v>56.914999999999992</v>
      </c>
      <c r="X50">
        <f t="shared" si="1"/>
        <v>66.27</v>
      </c>
      <c r="Y50">
        <f t="shared" si="2"/>
        <v>7.42</v>
      </c>
      <c r="AB50" s="9"/>
      <c r="AC50">
        <f>(0.5*($E50-$E49))+(0.5*($E51-$E50))</f>
        <v>10</v>
      </c>
      <c r="AD50">
        <f t="shared" si="25"/>
        <v>56.914999999999992</v>
      </c>
      <c r="AE50">
        <f t="shared" si="25"/>
        <v>66.27</v>
      </c>
      <c r="AF50">
        <f t="shared" si="25"/>
        <v>7.42</v>
      </c>
      <c r="AI50" s="9"/>
      <c r="AJ50">
        <v>30</v>
      </c>
      <c r="AK50" s="48"/>
      <c r="AL50">
        <f t="shared" si="30"/>
        <v>10</v>
      </c>
      <c r="AM50">
        <f t="shared" si="26"/>
        <v>56.914999999999992</v>
      </c>
      <c r="AN50">
        <f t="shared" si="27"/>
        <v>66.27</v>
      </c>
      <c r="AO50">
        <f t="shared" si="28"/>
        <v>7.42</v>
      </c>
    </row>
    <row r="51" spans="1:47" x14ac:dyDescent="0.2">
      <c r="D51" s="3">
        <v>321135</v>
      </c>
      <c r="E51">
        <v>40</v>
      </c>
      <c r="F51" s="16">
        <v>0.66811249999999989</v>
      </c>
      <c r="G51" s="13">
        <v>0.20554688000000021</v>
      </c>
      <c r="H51" s="21"/>
      <c r="K51" s="23"/>
      <c r="M51" s="41">
        <v>103.61822756799728</v>
      </c>
      <c r="N51" s="3">
        <v>8.5649999999999995</v>
      </c>
      <c r="O51" s="3">
        <v>382.5</v>
      </c>
      <c r="P51" s="3">
        <v>31.443000000000001</v>
      </c>
      <c r="Q51" s="3">
        <v>6.4154999999999998</v>
      </c>
      <c r="R51" s="3">
        <v>7.4870000000000001</v>
      </c>
      <c r="S51" s="3">
        <v>0.79899999999999993</v>
      </c>
      <c r="T51" s="3">
        <v>0.63400000000000001</v>
      </c>
      <c r="U51" s="3">
        <v>0.1915</v>
      </c>
      <c r="V51">
        <f t="shared" si="29"/>
        <v>10</v>
      </c>
      <c r="W51">
        <f t="shared" si="0"/>
        <v>64.155000000000001</v>
      </c>
      <c r="X51">
        <f t="shared" si="1"/>
        <v>74.87</v>
      </c>
      <c r="Y51">
        <f t="shared" si="2"/>
        <v>7.9899999999999993</v>
      </c>
      <c r="AB51" s="9"/>
      <c r="AC51">
        <f>(0.5*($E51-$E50))+(0.5*($E52-$E51))</f>
        <v>10</v>
      </c>
      <c r="AD51">
        <f t="shared" si="25"/>
        <v>64.155000000000001</v>
      </c>
      <c r="AE51">
        <f t="shared" si="25"/>
        <v>74.87</v>
      </c>
      <c r="AF51">
        <f t="shared" si="25"/>
        <v>7.9899999999999993</v>
      </c>
      <c r="AI51" s="9"/>
      <c r="AJ51">
        <v>40</v>
      </c>
      <c r="AK51" s="48"/>
      <c r="AL51">
        <f t="shared" si="30"/>
        <v>10</v>
      </c>
      <c r="AM51">
        <f t="shared" si="26"/>
        <v>64.155000000000001</v>
      </c>
      <c r="AN51">
        <f t="shared" si="27"/>
        <v>74.87</v>
      </c>
      <c r="AO51">
        <f t="shared" si="28"/>
        <v>7.9899999999999993</v>
      </c>
    </row>
    <row r="52" spans="1:47" x14ac:dyDescent="0.2">
      <c r="D52" s="3">
        <v>321134</v>
      </c>
      <c r="E52">
        <v>50</v>
      </c>
      <c r="F52" s="16">
        <v>0.72156149999999997</v>
      </c>
      <c r="G52" s="13">
        <v>0.20263320000000004</v>
      </c>
      <c r="H52" s="21"/>
      <c r="K52" s="23"/>
      <c r="P52" s="49"/>
      <c r="Q52" s="3">
        <v>5.9610000000000003</v>
      </c>
      <c r="R52" s="3">
        <v>8.6445000000000007</v>
      </c>
      <c r="S52" s="3">
        <v>0.96449999999999991</v>
      </c>
      <c r="T52" s="3">
        <v>0.60850000000000004</v>
      </c>
      <c r="U52" s="3">
        <v>0.18149999999999999</v>
      </c>
      <c r="V52">
        <f t="shared" si="29"/>
        <v>17.5</v>
      </c>
      <c r="W52">
        <f t="shared" si="0"/>
        <v>104.31750000000001</v>
      </c>
      <c r="X52">
        <f t="shared" si="1"/>
        <v>151.27875</v>
      </c>
      <c r="Y52">
        <f t="shared" si="2"/>
        <v>16.87875</v>
      </c>
      <c r="AB52" s="9"/>
      <c r="AC52">
        <f>(0.5*($E52-$E51))</f>
        <v>5</v>
      </c>
      <c r="AD52">
        <f t="shared" si="25"/>
        <v>29.805</v>
      </c>
      <c r="AE52">
        <f t="shared" si="25"/>
        <v>43.222500000000004</v>
      </c>
      <c r="AF52">
        <f t="shared" si="25"/>
        <v>4.8224999999999998</v>
      </c>
      <c r="AI52" s="9"/>
      <c r="AJ52">
        <v>50</v>
      </c>
      <c r="AK52" s="48"/>
      <c r="AL52">
        <f t="shared" si="30"/>
        <v>17.5</v>
      </c>
      <c r="AM52">
        <f t="shared" si="26"/>
        <v>104.31750000000001</v>
      </c>
      <c r="AN52">
        <f t="shared" si="27"/>
        <v>151.27875</v>
      </c>
      <c r="AO52">
        <f t="shared" si="28"/>
        <v>16.87875</v>
      </c>
    </row>
    <row r="53" spans="1:47" x14ac:dyDescent="0.2">
      <c r="D53" s="3">
        <v>321133</v>
      </c>
      <c r="E53">
        <v>75</v>
      </c>
      <c r="F53" s="16">
        <v>0.16302133333333341</v>
      </c>
      <c r="G53" s="13">
        <v>0.12441557333333333</v>
      </c>
      <c r="H53" s="21"/>
      <c r="K53" s="23"/>
      <c r="M53" s="49"/>
      <c r="N53" s="49"/>
      <c r="O53" s="49"/>
      <c r="P53" s="49"/>
      <c r="Q53" s="3">
        <v>6.4559999999999995</v>
      </c>
      <c r="R53" s="3">
        <v>7.2815000000000003</v>
      </c>
      <c r="S53" s="3">
        <v>0.75700000000000001</v>
      </c>
      <c r="T53" s="3">
        <v>0.42300000000000004</v>
      </c>
      <c r="U53" s="3">
        <v>0.16649999999999998</v>
      </c>
      <c r="V53">
        <f t="shared" si="29"/>
        <v>25</v>
      </c>
      <c r="W53">
        <f t="shared" si="0"/>
        <v>161.39999999999998</v>
      </c>
      <c r="X53">
        <f t="shared" si="1"/>
        <v>182.03749999999999</v>
      </c>
      <c r="Y53">
        <f t="shared" si="2"/>
        <v>18.925000000000001</v>
      </c>
      <c r="AB53" s="9"/>
      <c r="AC53">
        <v>0</v>
      </c>
      <c r="AF53"/>
      <c r="AI53" s="9"/>
      <c r="AJ53">
        <v>75</v>
      </c>
      <c r="AK53" s="48"/>
      <c r="AL53">
        <f t="shared" si="30"/>
        <v>25</v>
      </c>
      <c r="AM53">
        <f t="shared" si="26"/>
        <v>161.39999999999998</v>
      </c>
      <c r="AN53">
        <f t="shared" si="27"/>
        <v>182.03749999999999</v>
      </c>
      <c r="AO53">
        <f t="shared" si="28"/>
        <v>18.925000000000001</v>
      </c>
    </row>
    <row r="54" spans="1:47" x14ac:dyDescent="0.2">
      <c r="D54" s="3">
        <v>321132</v>
      </c>
      <c r="E54">
        <v>100</v>
      </c>
      <c r="F54" s="16">
        <v>0.12587410793650794</v>
      </c>
      <c r="G54" s="13">
        <v>0.1127452302222222</v>
      </c>
      <c r="H54" s="21"/>
      <c r="K54" s="23"/>
      <c r="M54" s="49"/>
      <c r="N54" s="49"/>
      <c r="O54" s="49"/>
      <c r="P54" s="49"/>
      <c r="Q54" s="3">
        <v>7.3544999999999998</v>
      </c>
      <c r="R54" s="3">
        <v>7.8994999999999997</v>
      </c>
      <c r="S54" s="3">
        <v>0.82699999999999996</v>
      </c>
      <c r="T54" s="3">
        <v>0.39549999999999996</v>
      </c>
      <c r="U54" s="3">
        <v>0.14799999999999999</v>
      </c>
      <c r="V54">
        <f t="shared" si="29"/>
        <v>32.5</v>
      </c>
      <c r="W54">
        <f t="shared" si="0"/>
        <v>239.02124999999998</v>
      </c>
      <c r="X54">
        <f t="shared" si="1"/>
        <v>256.73374999999999</v>
      </c>
      <c r="Y54">
        <f t="shared" si="2"/>
        <v>26.877499999999998</v>
      </c>
      <c r="AB54" s="9"/>
      <c r="AC54">
        <v>0</v>
      </c>
      <c r="AF54"/>
      <c r="AI54" s="9"/>
      <c r="AJ54">
        <v>100</v>
      </c>
      <c r="AK54" s="48"/>
      <c r="AL54">
        <f t="shared" si="30"/>
        <v>32.5</v>
      </c>
      <c r="AM54">
        <f t="shared" si="26"/>
        <v>239.02124999999998</v>
      </c>
      <c r="AN54">
        <f t="shared" si="27"/>
        <v>256.73374999999999</v>
      </c>
      <c r="AO54">
        <f t="shared" si="28"/>
        <v>26.877499999999998</v>
      </c>
    </row>
    <row r="55" spans="1:47" x14ac:dyDescent="0.2">
      <c r="D55" s="3">
        <v>321131</v>
      </c>
      <c r="E55">
        <v>140</v>
      </c>
      <c r="F55" s="16">
        <v>3.5573117460317466E-2</v>
      </c>
      <c r="G55" s="13">
        <v>7.7514040888888899E-2</v>
      </c>
      <c r="H55" s="21"/>
      <c r="K55" s="23"/>
      <c r="M55" s="41">
        <v>84.362177564094068</v>
      </c>
      <c r="N55" s="3">
        <v>6.2344999999999997</v>
      </c>
      <c r="O55" s="3">
        <v>278.5</v>
      </c>
      <c r="P55" s="3">
        <v>32.933</v>
      </c>
      <c r="Q55" s="3">
        <v>8.6954999999999991</v>
      </c>
      <c r="R55" s="3">
        <v>10.006</v>
      </c>
      <c r="S55" s="3">
        <v>1.0465</v>
      </c>
      <c r="T55" s="3">
        <v>0.69550000000000001</v>
      </c>
      <c r="U55" s="3">
        <v>0.10100000000000001</v>
      </c>
      <c r="V55">
        <f>(0.5*($E55-$E54))</f>
        <v>20</v>
      </c>
      <c r="W55">
        <f>($V55*Q55)</f>
        <v>173.90999999999997</v>
      </c>
      <c r="X55">
        <f>($V55*R55)</f>
        <v>200.12</v>
      </c>
      <c r="Y55">
        <f>($V55*S55)</f>
        <v>20.93</v>
      </c>
      <c r="AB55" s="9"/>
      <c r="AF55"/>
      <c r="AI55" s="9"/>
      <c r="AJ55">
        <v>140</v>
      </c>
      <c r="AK55" s="48"/>
      <c r="AL55">
        <f>(0.5*($AJ55-$AJ54))</f>
        <v>20</v>
      </c>
      <c r="AM55">
        <f>($AL55*AS55)</f>
        <v>173.90999999999997</v>
      </c>
      <c r="AN55">
        <f>($AL55*AT55)</f>
        <v>200.12</v>
      </c>
      <c r="AO55">
        <f>($AL55*AU55)</f>
        <v>20.93</v>
      </c>
      <c r="AS55" s="72">
        <f>(Q54*($AJ55-$AS$1)+Q55*($AS$1-$AJ54))/($AJ55-$AJ54)</f>
        <v>8.6954999999999991</v>
      </c>
      <c r="AT55" s="72">
        <f>(R54*($AJ55-$AS$1)+R55*($AS$1-$AJ54))/($AJ55-$AJ54)</f>
        <v>10.006</v>
      </c>
      <c r="AU55" s="72">
        <f>(S54*($AJ55-$AS$1)+S55*($AS$1-$AJ54))/($AJ55-$AJ54)</f>
        <v>1.0465</v>
      </c>
    </row>
    <row r="56" spans="1:47" x14ac:dyDescent="0.2">
      <c r="A56" s="6">
        <v>39553</v>
      </c>
      <c r="B56" s="2" t="s">
        <v>102</v>
      </c>
      <c r="C56" s="4" t="s">
        <v>93</v>
      </c>
      <c r="D56" s="3">
        <v>329026</v>
      </c>
      <c r="E56">
        <v>4</v>
      </c>
      <c r="F56" s="47">
        <v>3.7369450746268651</v>
      </c>
      <c r="G56" s="48">
        <v>0.74894607537313396</v>
      </c>
      <c r="H56" s="16">
        <v>266.97313208955228</v>
      </c>
      <c r="I56" s="18">
        <v>143.0747350354477</v>
      </c>
      <c r="J56" s="18">
        <v>171.48436791044776</v>
      </c>
      <c r="K56" s="18">
        <v>52.142251214552189</v>
      </c>
      <c r="L56" s="23">
        <v>106</v>
      </c>
      <c r="M56" s="42"/>
      <c r="N56" s="3"/>
      <c r="O56" s="3"/>
      <c r="P56" s="3"/>
      <c r="Q56" s="3">
        <v>0.28549999999999998</v>
      </c>
      <c r="R56" s="3">
        <v>1.272</v>
      </c>
      <c r="S56" s="3">
        <v>0.36399999999999999</v>
      </c>
      <c r="T56" s="3">
        <v>0.51949999999999996</v>
      </c>
      <c r="U56" s="3">
        <v>7.2499999999999995E-2</v>
      </c>
      <c r="V56">
        <f>($E56)+(0.5*($E57-$E56))</f>
        <v>7.5</v>
      </c>
      <c r="W56">
        <f t="shared" si="0"/>
        <v>2.1412499999999999</v>
      </c>
      <c r="X56">
        <f t="shared" si="1"/>
        <v>9.5400000000000009</v>
      </c>
      <c r="Y56">
        <f t="shared" si="2"/>
        <v>2.73</v>
      </c>
      <c r="Z56" s="9">
        <f>SUM(W56:W65)</f>
        <v>1195.3375000000001</v>
      </c>
      <c r="AA56" s="9">
        <f>SUM(X56:X65)</f>
        <v>1250.55</v>
      </c>
      <c r="AB56" s="9">
        <f>SUM(Y56:Y65)</f>
        <v>142.35925</v>
      </c>
      <c r="AC56">
        <f>($E56)+(0.5*($E57-$E56))</f>
        <v>7.5</v>
      </c>
      <c r="AD56">
        <f t="shared" ref="AD56:AF62" si="31">($AC56*Q56)</f>
        <v>2.1412499999999999</v>
      </c>
      <c r="AE56">
        <f t="shared" si="31"/>
        <v>9.5400000000000009</v>
      </c>
      <c r="AF56">
        <f t="shared" si="31"/>
        <v>2.73</v>
      </c>
      <c r="AG56" s="9">
        <f>SUM(AD56:AD62)</f>
        <v>124.98925</v>
      </c>
      <c r="AH56" s="9">
        <f>SUM(AE56:AE62)</f>
        <v>192.71350000000001</v>
      </c>
      <c r="AI56" s="9">
        <f>SUM(AF56:AF62)</f>
        <v>29.955249999999999</v>
      </c>
      <c r="AJ56">
        <v>4</v>
      </c>
      <c r="AK56" s="48"/>
      <c r="AL56">
        <f>($AJ56)+(0.5*($AJ57-$AJ56))</f>
        <v>7.5</v>
      </c>
      <c r="AM56">
        <f t="shared" ref="AM56:AM64" si="32">($AL56*Q56)</f>
        <v>2.1412499999999999</v>
      </c>
      <c r="AN56">
        <f t="shared" ref="AN56:AN64" si="33">($AL56*R56)</f>
        <v>9.5400000000000009</v>
      </c>
      <c r="AO56">
        <f t="shared" ref="AO56:AO64" si="34">($AL56*S56)</f>
        <v>2.73</v>
      </c>
      <c r="AP56" s="9">
        <f>SUM(AM56:AM65)</f>
        <v>959.40724999999998</v>
      </c>
      <c r="AQ56" s="9">
        <f>SUM(AN56:AN65)</f>
        <v>1038.4877500000002</v>
      </c>
      <c r="AR56" s="9">
        <f>SUM(AO56:AO65)</f>
        <v>121.21975</v>
      </c>
    </row>
    <row r="57" spans="1:47" x14ac:dyDescent="0.2">
      <c r="D57" s="3">
        <v>329025</v>
      </c>
      <c r="E57">
        <v>11</v>
      </c>
      <c r="F57" s="47">
        <v>2.8968501492537317</v>
      </c>
      <c r="G57" s="48">
        <v>0.60154345074626814</v>
      </c>
      <c r="I57" s="18"/>
      <c r="J57" s="18"/>
      <c r="K57" s="23"/>
      <c r="M57" s="49">
        <v>112.9245125739123</v>
      </c>
      <c r="N57" s="49">
        <v>9.125</v>
      </c>
      <c r="O57" s="49">
        <v>407.5</v>
      </c>
      <c r="P57" s="48">
        <v>31.14</v>
      </c>
      <c r="Q57" s="3">
        <v>0.3075</v>
      </c>
      <c r="R57" s="3">
        <v>1.8769999999999998</v>
      </c>
      <c r="S57" s="3">
        <v>0.375</v>
      </c>
      <c r="T57" s="3">
        <v>0.39500000000000002</v>
      </c>
      <c r="U57" s="3">
        <v>8.0500000000000002E-2</v>
      </c>
      <c r="V57">
        <f>(0.5*($E57-$E56))+(0.5*($E58-$E57))</f>
        <v>8.5</v>
      </c>
      <c r="W57">
        <f t="shared" si="0"/>
        <v>2.61375</v>
      </c>
      <c r="X57">
        <f t="shared" si="1"/>
        <v>15.954499999999998</v>
      </c>
      <c r="Y57">
        <f t="shared" si="2"/>
        <v>3.1875</v>
      </c>
      <c r="AB57" s="9"/>
      <c r="AC57">
        <f>(0.5*($E57-$E56))+(0.5*($E58-$E57))</f>
        <v>8.5</v>
      </c>
      <c r="AD57">
        <f t="shared" si="31"/>
        <v>2.61375</v>
      </c>
      <c r="AE57">
        <f t="shared" si="31"/>
        <v>15.954499999999998</v>
      </c>
      <c r="AF57">
        <f t="shared" si="31"/>
        <v>3.1875</v>
      </c>
      <c r="AI57" s="9"/>
      <c r="AJ57">
        <v>11</v>
      </c>
      <c r="AL57">
        <f>(0.5*($AJ57-$AJ56))+(0.5*($AJ58-$AJ57))</f>
        <v>8.5</v>
      </c>
      <c r="AM57">
        <f t="shared" si="32"/>
        <v>2.61375</v>
      </c>
      <c r="AN57">
        <f t="shared" si="33"/>
        <v>15.954499999999998</v>
      </c>
      <c r="AO57">
        <f t="shared" si="34"/>
        <v>3.1875</v>
      </c>
    </row>
    <row r="58" spans="1:47" x14ac:dyDescent="0.2">
      <c r="D58" s="3">
        <v>329024</v>
      </c>
      <c r="E58">
        <v>21</v>
      </c>
      <c r="F58" s="47">
        <v>7.3181841044776128</v>
      </c>
      <c r="G58" s="48">
        <v>1.3406290455223846</v>
      </c>
      <c r="I58" s="18"/>
      <c r="J58" s="18"/>
      <c r="K58" s="23"/>
      <c r="Q58" s="3">
        <v>0.46</v>
      </c>
      <c r="R58" s="3">
        <v>1.095</v>
      </c>
      <c r="S58" s="3">
        <v>0.45150000000000001</v>
      </c>
      <c r="T58" s="3">
        <v>0.55500000000000005</v>
      </c>
      <c r="U58" s="3">
        <v>7.1999999999999995E-2</v>
      </c>
      <c r="V58">
        <f t="shared" ref="V58:V64" si="35">(0.5*($E58-$E57))+(0.5*($E59-$E58))</f>
        <v>10</v>
      </c>
      <c r="W58">
        <f t="shared" si="0"/>
        <v>4.6000000000000005</v>
      </c>
      <c r="X58">
        <f t="shared" si="1"/>
        <v>10.95</v>
      </c>
      <c r="Y58">
        <f t="shared" si="2"/>
        <v>4.5150000000000006</v>
      </c>
      <c r="AB58" s="9"/>
      <c r="AC58">
        <f>(0.5*($E58-$E57))+(0.5*($E59-$E58))</f>
        <v>10</v>
      </c>
      <c r="AD58">
        <f t="shared" si="31"/>
        <v>4.6000000000000005</v>
      </c>
      <c r="AE58">
        <f t="shared" si="31"/>
        <v>10.95</v>
      </c>
      <c r="AF58">
        <f t="shared" si="31"/>
        <v>4.5150000000000006</v>
      </c>
      <c r="AI58" s="9"/>
      <c r="AJ58">
        <v>21</v>
      </c>
      <c r="AK58" s="48"/>
      <c r="AL58">
        <f t="shared" ref="AL58:AL64" si="36">(0.5*($AJ58-$AJ57))+(0.5*($AJ59-$AJ58))</f>
        <v>10</v>
      </c>
      <c r="AM58">
        <f t="shared" si="32"/>
        <v>4.6000000000000005</v>
      </c>
      <c r="AN58">
        <f t="shared" si="33"/>
        <v>10.95</v>
      </c>
      <c r="AO58">
        <f t="shared" si="34"/>
        <v>4.5150000000000006</v>
      </c>
    </row>
    <row r="59" spans="1:47" x14ac:dyDescent="0.2">
      <c r="D59" s="3">
        <v>329023</v>
      </c>
      <c r="E59">
        <v>31</v>
      </c>
      <c r="F59" s="47">
        <v>2.3603964179104482</v>
      </c>
      <c r="G59" s="48">
        <v>1.3296899820895516</v>
      </c>
      <c r="I59" s="18"/>
      <c r="J59" s="18"/>
      <c r="K59" s="23"/>
      <c r="L59" s="3"/>
      <c r="M59" s="49"/>
      <c r="N59" s="49"/>
      <c r="O59" s="49"/>
      <c r="Q59" s="3">
        <v>4.3185000000000002</v>
      </c>
      <c r="R59" s="3">
        <v>5.9379999999999997</v>
      </c>
      <c r="S59" s="3">
        <v>0.77849999999999997</v>
      </c>
      <c r="T59" s="3">
        <v>1.1100000000000001</v>
      </c>
      <c r="U59" s="3">
        <v>0.17649999999999999</v>
      </c>
      <c r="V59">
        <f t="shared" si="35"/>
        <v>10</v>
      </c>
      <c r="W59">
        <f t="shared" si="0"/>
        <v>43.185000000000002</v>
      </c>
      <c r="X59">
        <f t="shared" si="1"/>
        <v>59.379999999999995</v>
      </c>
      <c r="Y59">
        <f t="shared" si="2"/>
        <v>7.7850000000000001</v>
      </c>
      <c r="AB59" s="9"/>
      <c r="AC59">
        <f>(0.5*($E59-$E58))+(0.5*($E60-$E59))</f>
        <v>10</v>
      </c>
      <c r="AD59">
        <f t="shared" si="31"/>
        <v>43.185000000000002</v>
      </c>
      <c r="AE59">
        <f t="shared" si="31"/>
        <v>59.379999999999995</v>
      </c>
      <c r="AF59">
        <f t="shared" si="31"/>
        <v>7.7850000000000001</v>
      </c>
      <c r="AI59" s="9"/>
      <c r="AJ59">
        <v>31</v>
      </c>
      <c r="AK59" s="48"/>
      <c r="AL59">
        <f t="shared" si="36"/>
        <v>10</v>
      </c>
      <c r="AM59">
        <f t="shared" si="32"/>
        <v>43.185000000000002</v>
      </c>
      <c r="AN59">
        <f t="shared" si="33"/>
        <v>59.379999999999995</v>
      </c>
      <c r="AO59">
        <f t="shared" si="34"/>
        <v>7.7850000000000001</v>
      </c>
    </row>
    <row r="60" spans="1:47" x14ac:dyDescent="0.2">
      <c r="D60" s="3">
        <v>329022</v>
      </c>
      <c r="E60">
        <v>41</v>
      </c>
      <c r="F60" s="47">
        <v>1.6630065671641794</v>
      </c>
      <c r="G60" s="48">
        <v>1.0206926328358206</v>
      </c>
      <c r="I60" s="18"/>
      <c r="J60" s="18"/>
      <c r="K60" s="23"/>
      <c r="M60" s="49">
        <v>94.528576351555529</v>
      </c>
      <c r="N60" s="49">
        <v>7.8414999999999999</v>
      </c>
      <c r="O60" s="49">
        <v>350.5</v>
      </c>
      <c r="P60" s="48">
        <v>31.41</v>
      </c>
      <c r="Q60" s="3">
        <v>4.9964999999999993</v>
      </c>
      <c r="R60" s="3">
        <v>6.6820000000000004</v>
      </c>
      <c r="S60" s="3">
        <v>0.8095</v>
      </c>
      <c r="T60" s="3">
        <v>1.282</v>
      </c>
      <c r="U60" s="3">
        <v>0.16450000000000001</v>
      </c>
      <c r="V60">
        <f>(0.5*($E60-$E59))+(0.5*($E62-$E60))</f>
        <v>14.5</v>
      </c>
      <c r="W60">
        <f t="shared" si="0"/>
        <v>72.449249999999992</v>
      </c>
      <c r="X60">
        <f t="shared" si="1"/>
        <v>96.88900000000001</v>
      </c>
      <c r="Y60">
        <f t="shared" si="2"/>
        <v>11.73775</v>
      </c>
      <c r="AB60" s="9"/>
      <c r="AC60">
        <f>(0.5*($E60-$E59))+(0.5*($E62-$E60))</f>
        <v>14.5</v>
      </c>
      <c r="AD60">
        <f t="shared" si="31"/>
        <v>72.449249999999992</v>
      </c>
      <c r="AE60">
        <f t="shared" si="31"/>
        <v>96.88900000000001</v>
      </c>
      <c r="AF60">
        <f t="shared" si="31"/>
        <v>11.73775</v>
      </c>
      <c r="AI60" s="9"/>
      <c r="AJ60">
        <v>41</v>
      </c>
      <c r="AK60" s="48"/>
      <c r="AL60">
        <f>(0.5*($AJ60-$AJ59))+(0.5*($AJ62-$AJ60))</f>
        <v>14.5</v>
      </c>
      <c r="AM60">
        <f t="shared" si="32"/>
        <v>72.449249999999992</v>
      </c>
      <c r="AN60">
        <f t="shared" si="33"/>
        <v>96.88900000000001</v>
      </c>
      <c r="AO60">
        <f t="shared" si="34"/>
        <v>11.73775</v>
      </c>
    </row>
    <row r="61" spans="1:47" x14ac:dyDescent="0.2">
      <c r="D61" s="3">
        <v>329021</v>
      </c>
      <c r="E61">
        <v>51</v>
      </c>
      <c r="F61" s="47"/>
      <c r="G61" s="48"/>
      <c r="I61" s="18"/>
      <c r="J61" s="18"/>
      <c r="K61" s="23"/>
      <c r="M61" s="49"/>
      <c r="N61" s="49"/>
      <c r="O61" s="49"/>
      <c r="P61" s="48"/>
      <c r="Q61" s="3"/>
      <c r="R61" s="3"/>
      <c r="S61" s="3"/>
      <c r="T61" s="3"/>
      <c r="U61" s="3"/>
      <c r="V61">
        <f t="shared" si="35"/>
        <v>9.5</v>
      </c>
      <c r="Y61"/>
      <c r="AB61" s="9"/>
      <c r="AC61">
        <f>(0.5*($E61-$E60))</f>
        <v>5</v>
      </c>
      <c r="AD61">
        <f t="shared" si="31"/>
        <v>0</v>
      </c>
      <c r="AE61">
        <f t="shared" si="31"/>
        <v>0</v>
      </c>
      <c r="AF61">
        <f t="shared" si="31"/>
        <v>0</v>
      </c>
      <c r="AI61" s="9"/>
      <c r="AJ61">
        <v>51</v>
      </c>
      <c r="AK61" s="48"/>
      <c r="AL61">
        <f t="shared" si="36"/>
        <v>9.5</v>
      </c>
      <c r="AM61">
        <f t="shared" si="32"/>
        <v>0</v>
      </c>
      <c r="AN61">
        <f t="shared" si="33"/>
        <v>0</v>
      </c>
      <c r="AO61">
        <f t="shared" si="34"/>
        <v>0</v>
      </c>
    </row>
    <row r="62" spans="1:47" x14ac:dyDescent="0.2">
      <c r="D62" s="3">
        <v>329020</v>
      </c>
      <c r="E62">
        <v>60</v>
      </c>
      <c r="F62" s="47">
        <v>1.305370746268657</v>
      </c>
      <c r="G62" s="48">
        <v>0.80325005373134295</v>
      </c>
      <c r="I62" s="18"/>
      <c r="J62" s="18"/>
      <c r="K62" s="23"/>
      <c r="M62" s="49"/>
      <c r="N62" s="49"/>
      <c r="O62" s="49"/>
      <c r="P62" s="48"/>
      <c r="Q62" s="3">
        <v>4.952</v>
      </c>
      <c r="R62" s="3">
        <v>6.4264999999999999</v>
      </c>
      <c r="S62" s="3">
        <v>0.79549999999999998</v>
      </c>
      <c r="T62" s="3">
        <v>1.097</v>
      </c>
      <c r="U62" s="3">
        <v>0.15050000000000002</v>
      </c>
      <c r="V62">
        <f>(0.5*($E62-$E60))+(0.5*($E63-$E62))</f>
        <v>20</v>
      </c>
      <c r="W62">
        <f t="shared" si="0"/>
        <v>99.039999999999992</v>
      </c>
      <c r="X62">
        <f t="shared" si="1"/>
        <v>128.53</v>
      </c>
      <c r="Y62">
        <f t="shared" si="2"/>
        <v>15.91</v>
      </c>
      <c r="AB62" s="9"/>
      <c r="AC62">
        <v>0</v>
      </c>
      <c r="AD62">
        <f t="shared" si="31"/>
        <v>0</v>
      </c>
      <c r="AE62">
        <f t="shared" si="31"/>
        <v>0</v>
      </c>
      <c r="AF62">
        <f t="shared" si="31"/>
        <v>0</v>
      </c>
      <c r="AI62" s="9"/>
      <c r="AJ62">
        <v>60</v>
      </c>
      <c r="AK62" s="48"/>
      <c r="AL62">
        <f>(0.5*($AJ62-$AJ60))+(0.5*($AJ63-$AJ62))</f>
        <v>20</v>
      </c>
      <c r="AM62">
        <f t="shared" si="32"/>
        <v>99.039999999999992</v>
      </c>
      <c r="AN62">
        <f t="shared" si="33"/>
        <v>128.53</v>
      </c>
      <c r="AO62">
        <f t="shared" si="34"/>
        <v>15.91</v>
      </c>
    </row>
    <row r="63" spans="1:47" x14ac:dyDescent="0.2">
      <c r="D63" s="3">
        <v>329019</v>
      </c>
      <c r="E63">
        <v>81</v>
      </c>
      <c r="F63" s="47">
        <v>1.5020704477611941</v>
      </c>
      <c r="G63" s="48">
        <v>1.157667152238806</v>
      </c>
      <c r="I63" s="18"/>
      <c r="J63" s="23"/>
      <c r="K63" s="31"/>
      <c r="L63" s="30"/>
      <c r="Q63" s="3">
        <v>5.6325000000000003</v>
      </c>
      <c r="R63" s="3">
        <v>6.5069999999999997</v>
      </c>
      <c r="S63" s="3">
        <v>0.81600000000000006</v>
      </c>
      <c r="T63" s="3">
        <v>1.778</v>
      </c>
      <c r="U63" s="3">
        <v>0.22</v>
      </c>
      <c r="V63">
        <f t="shared" si="35"/>
        <v>20.5</v>
      </c>
      <c r="W63">
        <f t="shared" si="0"/>
        <v>115.46625</v>
      </c>
      <c r="X63">
        <f t="shared" si="1"/>
        <v>133.39349999999999</v>
      </c>
      <c r="Y63">
        <f t="shared" si="2"/>
        <v>16.728000000000002</v>
      </c>
      <c r="AB63" s="9"/>
      <c r="AC63">
        <v>0</v>
      </c>
      <c r="AF63"/>
      <c r="AI63" s="9"/>
      <c r="AJ63">
        <v>81</v>
      </c>
      <c r="AK63" s="48"/>
      <c r="AL63">
        <f t="shared" si="36"/>
        <v>20.5</v>
      </c>
      <c r="AM63">
        <f t="shared" si="32"/>
        <v>115.46625</v>
      </c>
      <c r="AN63">
        <f t="shared" si="33"/>
        <v>133.39349999999999</v>
      </c>
      <c r="AO63">
        <f t="shared" si="34"/>
        <v>16.728000000000002</v>
      </c>
    </row>
    <row r="64" spans="1:47" x14ac:dyDescent="0.2">
      <c r="D64" s="3">
        <v>329018</v>
      </c>
      <c r="E64" s="29">
        <v>101</v>
      </c>
      <c r="F64" s="47">
        <v>0.7867988059701494</v>
      </c>
      <c r="G64" s="48">
        <v>1.0342827940298507</v>
      </c>
      <c r="I64" s="18"/>
      <c r="J64" s="23"/>
      <c r="K64" s="31"/>
      <c r="L64" s="30"/>
      <c r="M64" s="49"/>
      <c r="N64" s="49"/>
      <c r="O64" s="49"/>
      <c r="P64" s="3"/>
      <c r="Q64" s="3">
        <v>7.8659999999999997</v>
      </c>
      <c r="R64" s="3">
        <v>9.7355</v>
      </c>
      <c r="S64" s="3">
        <v>1.0129999999999999</v>
      </c>
      <c r="T64" s="3">
        <v>0.61150000000000004</v>
      </c>
      <c r="U64" s="3">
        <v>0.1845</v>
      </c>
      <c r="V64">
        <f t="shared" si="35"/>
        <v>38</v>
      </c>
      <c r="W64">
        <f t="shared" si="0"/>
        <v>298.90800000000002</v>
      </c>
      <c r="X64">
        <f t="shared" si="1"/>
        <v>369.94900000000001</v>
      </c>
      <c r="Y64">
        <f t="shared" si="2"/>
        <v>38.494</v>
      </c>
      <c r="AB64" s="9"/>
      <c r="AF64"/>
      <c r="AI64" s="9"/>
      <c r="AJ64" s="29">
        <v>101</v>
      </c>
      <c r="AK64" s="48"/>
      <c r="AL64">
        <f t="shared" si="36"/>
        <v>29.5</v>
      </c>
      <c r="AM64">
        <f t="shared" si="32"/>
        <v>232.047</v>
      </c>
      <c r="AN64">
        <f t="shared" si="33"/>
        <v>287.19725</v>
      </c>
      <c r="AO64">
        <f t="shared" si="34"/>
        <v>29.883499999999998</v>
      </c>
    </row>
    <row r="65" spans="1:47" x14ac:dyDescent="0.2">
      <c r="D65" s="3">
        <v>329017</v>
      </c>
      <c r="E65" s="29">
        <v>157</v>
      </c>
      <c r="G65" s="52"/>
      <c r="H65" s="47"/>
      <c r="I65" s="48"/>
      <c r="J65" s="18"/>
      <c r="K65" s="23"/>
      <c r="M65" s="49"/>
      <c r="N65" s="49"/>
      <c r="O65" s="49"/>
      <c r="P65" s="3"/>
      <c r="Q65" s="3">
        <v>19.890499999999999</v>
      </c>
      <c r="R65" s="3">
        <v>15.212999999999999</v>
      </c>
      <c r="S65" s="3">
        <v>1.474</v>
      </c>
      <c r="T65" s="3">
        <v>0.51350000000000007</v>
      </c>
      <c r="U65" s="3">
        <v>0.22849999999999998</v>
      </c>
      <c r="V65">
        <f>(0.5*($E65-$E64))</f>
        <v>28</v>
      </c>
      <c r="W65">
        <f t="shared" si="0"/>
        <v>556.93399999999997</v>
      </c>
      <c r="X65">
        <f t="shared" si="1"/>
        <v>425.964</v>
      </c>
      <c r="Y65">
        <f t="shared" si="2"/>
        <v>41.271999999999998</v>
      </c>
      <c r="AB65" s="9"/>
      <c r="AF65"/>
      <c r="AI65" s="9"/>
      <c r="AJ65" s="29">
        <v>140</v>
      </c>
      <c r="AK65" s="48"/>
      <c r="AL65">
        <f>(0.5*($AJ65-$AJ64))</f>
        <v>19.5</v>
      </c>
      <c r="AM65">
        <f>($AL65*AS65)</f>
        <v>387.86475000000002</v>
      </c>
      <c r="AN65">
        <f>($AL65*AT65)</f>
        <v>296.65350000000001</v>
      </c>
      <c r="AO65">
        <f>($AL65*AU65)</f>
        <v>28.742999999999999</v>
      </c>
      <c r="AS65" s="72">
        <f>(Q64*($AJ65-$AS$1)+Q65*($AS$1-$AJ64))/($AJ65-$AJ64)</f>
        <v>19.890499999999999</v>
      </c>
      <c r="AT65" s="72">
        <f>(R64*($AJ65-$AS$1)+R65*($AS$1-$AJ64))/($AJ65-$AJ64)</f>
        <v>15.213000000000001</v>
      </c>
      <c r="AU65" s="72">
        <f>(S64*($AJ65-$AS$1)+S65*($AS$1-$AJ64))/($AJ65-$AJ64)</f>
        <v>1.474</v>
      </c>
    </row>
    <row r="66" spans="1:47" x14ac:dyDescent="0.2">
      <c r="A66" s="6">
        <v>39557</v>
      </c>
      <c r="B66" s="2" t="s">
        <v>103</v>
      </c>
      <c r="C66" s="4" t="s">
        <v>93</v>
      </c>
      <c r="D66" s="3">
        <v>329252</v>
      </c>
      <c r="E66">
        <v>2</v>
      </c>
      <c r="F66" s="47">
        <v>0.24926238805970161</v>
      </c>
      <c r="G66" s="48">
        <v>0.30742361194029832</v>
      </c>
      <c r="H66" s="16">
        <v>153.40568507462689</v>
      </c>
      <c r="I66" s="18">
        <v>120.00519417910446</v>
      </c>
      <c r="J66" s="18">
        <v>92.001814925373139</v>
      </c>
      <c r="K66" s="18">
        <v>28.032771820895508</v>
      </c>
      <c r="L66" s="23">
        <v>110</v>
      </c>
      <c r="M66" s="41">
        <v>126.98451531291057</v>
      </c>
      <c r="N66" s="41">
        <v>9.9580000000000002</v>
      </c>
      <c r="O66" s="41">
        <v>444.5</v>
      </c>
      <c r="P66" s="48">
        <v>31.164000000000001</v>
      </c>
      <c r="Q66" s="3">
        <v>0.29549999999999998</v>
      </c>
      <c r="R66" s="3">
        <v>0.439</v>
      </c>
      <c r="S66" s="3">
        <v>0.3695</v>
      </c>
      <c r="T66" s="3">
        <v>0.67500000000000004</v>
      </c>
      <c r="U66" s="3">
        <v>7.9499999999999987E-2</v>
      </c>
      <c r="V66">
        <f>($E66)+(0.5*($E67-$E66))</f>
        <v>6</v>
      </c>
      <c r="W66">
        <f t="shared" si="0"/>
        <v>1.7729999999999999</v>
      </c>
      <c r="X66">
        <f t="shared" si="1"/>
        <v>2.6339999999999999</v>
      </c>
      <c r="Y66">
        <f t="shared" si="2"/>
        <v>2.2170000000000001</v>
      </c>
      <c r="Z66" s="9">
        <f>SUM(W66:W75)</f>
        <v>1035.12825</v>
      </c>
      <c r="AA66" s="9">
        <f>SUM(X66:X75)</f>
        <v>1101.8145</v>
      </c>
      <c r="AB66" s="9">
        <f>SUM(Y66:Y75)</f>
        <v>166.339</v>
      </c>
      <c r="AC66">
        <f>($E66)+(0.5*($E68-$E66))</f>
        <v>11</v>
      </c>
      <c r="AD66">
        <f t="shared" ref="AD66:AF72" si="37">($AC66*Q66)</f>
        <v>3.2504999999999997</v>
      </c>
      <c r="AE66">
        <f t="shared" si="37"/>
        <v>4.8289999999999997</v>
      </c>
      <c r="AF66">
        <f t="shared" si="37"/>
        <v>4.0644999999999998</v>
      </c>
      <c r="AG66" s="9">
        <f>SUM(AD66:AD72)</f>
        <v>42.821750000000002</v>
      </c>
      <c r="AH66" s="9">
        <f>SUM(AE66:AE72)</f>
        <v>95.138249999999985</v>
      </c>
      <c r="AI66" s="9">
        <f>SUM(AF66:AF72)</f>
        <v>33.290499999999994</v>
      </c>
      <c r="AJ66">
        <v>2</v>
      </c>
      <c r="AL66">
        <f>($AJ66)+(0.5*($AJ67-$AJ66))</f>
        <v>6</v>
      </c>
      <c r="AM66">
        <f t="shared" ref="AM66:AM74" si="38">($AL66*Q66)</f>
        <v>1.7729999999999999</v>
      </c>
      <c r="AN66">
        <f t="shared" ref="AN66:AN74" si="39">($AL66*R66)</f>
        <v>2.6339999999999999</v>
      </c>
      <c r="AO66">
        <f t="shared" ref="AO66:AO74" si="40">($AL66*S66)</f>
        <v>2.2170000000000001</v>
      </c>
      <c r="AP66" s="9">
        <f>SUM(AM66:AM75)</f>
        <v>656.31825000000003</v>
      </c>
      <c r="AQ66" s="9">
        <f>SUM(AN66:AN75)</f>
        <v>722.68949999999995</v>
      </c>
      <c r="AR66" s="9">
        <f>SUM(AO66:AO75)</f>
        <v>117.208</v>
      </c>
    </row>
    <row r="67" spans="1:47" x14ac:dyDescent="0.2">
      <c r="D67" s="3">
        <v>329251</v>
      </c>
      <c r="E67">
        <v>10</v>
      </c>
      <c r="F67" s="47">
        <v>0.21464261194029854</v>
      </c>
      <c r="G67" s="48">
        <v>0.23998428805970135</v>
      </c>
      <c r="H67" s="18"/>
      <c r="I67" s="18"/>
      <c r="J67" s="18"/>
      <c r="L67" s="3"/>
      <c r="P67" s="48"/>
      <c r="Q67" s="3">
        <v>0.26850000000000002</v>
      </c>
      <c r="R67" s="3">
        <v>0.53</v>
      </c>
      <c r="S67" s="3">
        <v>0.36</v>
      </c>
      <c r="T67" s="3">
        <v>0.36050000000000004</v>
      </c>
      <c r="U67" s="3">
        <v>5.5999999999999994E-2</v>
      </c>
      <c r="V67">
        <f>(0.5*($E67-$E66))+(0.5*($E68-$E67))</f>
        <v>9</v>
      </c>
      <c r="W67">
        <f t="shared" si="0"/>
        <v>2.4165000000000001</v>
      </c>
      <c r="X67">
        <f t="shared" si="1"/>
        <v>4.7700000000000005</v>
      </c>
      <c r="Y67">
        <f t="shared" si="2"/>
        <v>3.2399999999999998</v>
      </c>
      <c r="AB67" s="9"/>
      <c r="AC67">
        <f>(0.5*($E68-$E66))+(0.5*($E69-$E68))</f>
        <v>14</v>
      </c>
      <c r="AD67">
        <f t="shared" si="37"/>
        <v>3.7590000000000003</v>
      </c>
      <c r="AE67">
        <f t="shared" si="37"/>
        <v>7.42</v>
      </c>
      <c r="AF67">
        <f t="shared" si="37"/>
        <v>5.04</v>
      </c>
      <c r="AI67" s="9"/>
      <c r="AJ67">
        <v>10</v>
      </c>
      <c r="AL67">
        <f>(0.5*($AJ67-$AJ66))+(0.5*($AJ68-$AJ67))</f>
        <v>9</v>
      </c>
      <c r="AM67">
        <f t="shared" si="38"/>
        <v>2.4165000000000001</v>
      </c>
      <c r="AN67">
        <f t="shared" si="39"/>
        <v>4.7700000000000005</v>
      </c>
      <c r="AO67">
        <f t="shared" si="40"/>
        <v>3.2399999999999998</v>
      </c>
    </row>
    <row r="68" spans="1:47" x14ac:dyDescent="0.2">
      <c r="D68" s="3">
        <v>329250</v>
      </c>
      <c r="E68">
        <v>20</v>
      </c>
      <c r="F68" s="47">
        <v>0.31850194029850754</v>
      </c>
      <c r="G68" s="48">
        <v>0.34952125970149228</v>
      </c>
      <c r="J68" s="18"/>
      <c r="L68" s="3"/>
      <c r="P68" s="48"/>
      <c r="Q68" s="3">
        <v>0.40800000000000003</v>
      </c>
      <c r="R68" s="3">
        <v>2.556</v>
      </c>
      <c r="S68" s="3">
        <v>0.44600000000000001</v>
      </c>
      <c r="T68" s="3">
        <v>0.40849999999999997</v>
      </c>
      <c r="U68" s="3">
        <v>8.0499999999999988E-2</v>
      </c>
      <c r="V68">
        <f t="shared" ref="V68:V74" si="41">(0.5*($E68-$E67))+(0.5*($E69-$E68))</f>
        <v>10</v>
      </c>
      <c r="W68">
        <f t="shared" si="0"/>
        <v>4.08</v>
      </c>
      <c r="X68">
        <f t="shared" si="1"/>
        <v>25.560000000000002</v>
      </c>
      <c r="Y68">
        <f t="shared" si="2"/>
        <v>4.46</v>
      </c>
      <c r="AB68" s="9"/>
      <c r="AC68">
        <f>(0.5*($E69-$E68))+(0.5*($E70-$E69))</f>
        <v>10</v>
      </c>
      <c r="AD68">
        <f t="shared" si="37"/>
        <v>4.08</v>
      </c>
      <c r="AE68">
        <f t="shared" si="37"/>
        <v>25.560000000000002</v>
      </c>
      <c r="AF68">
        <f t="shared" si="37"/>
        <v>4.46</v>
      </c>
      <c r="AI68" s="9"/>
      <c r="AJ68">
        <v>20</v>
      </c>
      <c r="AL68">
        <f t="shared" ref="AL68:AL74" si="42">(0.5*($AJ68-$AJ67))+(0.5*($AJ69-$AJ68))</f>
        <v>10</v>
      </c>
      <c r="AM68">
        <f t="shared" si="38"/>
        <v>4.08</v>
      </c>
      <c r="AN68">
        <f t="shared" si="39"/>
        <v>25.560000000000002</v>
      </c>
      <c r="AO68">
        <f t="shared" si="40"/>
        <v>4.46</v>
      </c>
    </row>
    <row r="69" spans="1:47" x14ac:dyDescent="0.2">
      <c r="D69" s="3">
        <v>329249</v>
      </c>
      <c r="E69" s="37">
        <v>30</v>
      </c>
      <c r="F69" s="47">
        <v>3.9705041417910447</v>
      </c>
      <c r="G69" s="48">
        <v>4.1666937582089529</v>
      </c>
      <c r="J69" s="18"/>
      <c r="K69" s="23"/>
      <c r="M69" s="49"/>
      <c r="N69" s="49"/>
      <c r="O69" s="49"/>
      <c r="P69" s="48"/>
      <c r="Q69" s="3">
        <v>0.93700000000000006</v>
      </c>
      <c r="R69" s="3">
        <v>2.149</v>
      </c>
      <c r="S69" s="3">
        <v>0.48599999999999999</v>
      </c>
      <c r="T69" s="3">
        <v>1.0665</v>
      </c>
      <c r="U69" s="3">
        <v>0.1135</v>
      </c>
      <c r="V69">
        <f t="shared" si="41"/>
        <v>10</v>
      </c>
      <c r="W69">
        <f t="shared" si="0"/>
        <v>9.370000000000001</v>
      </c>
      <c r="X69">
        <f t="shared" si="1"/>
        <v>21.490000000000002</v>
      </c>
      <c r="Y69">
        <f t="shared" si="2"/>
        <v>4.8599999999999994</v>
      </c>
      <c r="AB69" s="9"/>
      <c r="AC69">
        <f>(0.5*($E70-$E69))+(0.5*($E71-$E70))</f>
        <v>10</v>
      </c>
      <c r="AD69">
        <f t="shared" si="37"/>
        <v>9.370000000000001</v>
      </c>
      <c r="AE69">
        <f t="shared" si="37"/>
        <v>21.490000000000002</v>
      </c>
      <c r="AF69">
        <f t="shared" si="37"/>
        <v>4.8599999999999994</v>
      </c>
      <c r="AI69" s="9"/>
      <c r="AJ69" s="37">
        <v>30</v>
      </c>
      <c r="AL69">
        <f t="shared" si="42"/>
        <v>10</v>
      </c>
      <c r="AM69">
        <f t="shared" si="38"/>
        <v>9.370000000000001</v>
      </c>
      <c r="AN69">
        <f t="shared" si="39"/>
        <v>21.490000000000002</v>
      </c>
      <c r="AO69">
        <f t="shared" si="40"/>
        <v>4.8599999999999994</v>
      </c>
    </row>
    <row r="70" spans="1:47" x14ac:dyDescent="0.2">
      <c r="D70" s="3">
        <v>329248</v>
      </c>
      <c r="E70">
        <v>40</v>
      </c>
      <c r="F70" s="47">
        <v>0.67950805970149264</v>
      </c>
      <c r="G70" s="48">
        <v>0.83007274029850742</v>
      </c>
      <c r="J70" s="18"/>
      <c r="K70" s="23"/>
      <c r="M70" s="49">
        <v>118.00166330115522</v>
      </c>
      <c r="N70" s="49">
        <v>9.1419999999999995</v>
      </c>
      <c r="O70" s="49">
        <v>408</v>
      </c>
      <c r="P70" s="48"/>
      <c r="Q70" s="3">
        <v>1.327</v>
      </c>
      <c r="R70" s="3">
        <v>2.5659999999999998</v>
      </c>
      <c r="S70" s="3">
        <v>1.1174999999999999</v>
      </c>
      <c r="T70" s="3">
        <v>1.0834999999999999</v>
      </c>
      <c r="U70" s="3">
        <v>0.1265</v>
      </c>
      <c r="V70">
        <f t="shared" si="41"/>
        <v>10</v>
      </c>
      <c r="W70">
        <f t="shared" ref="W70:W134" si="43">($V70*Q70)</f>
        <v>13.27</v>
      </c>
      <c r="X70">
        <f t="shared" ref="X70:X134" si="44">($V70*R70)</f>
        <v>25.659999999999997</v>
      </c>
      <c r="Y70">
        <f t="shared" ref="Y70:Y134" si="45">($V70*S70)</f>
        <v>11.174999999999999</v>
      </c>
      <c r="AB70" s="9"/>
      <c r="AC70">
        <f>(0.5*($E71-$E70))+(0.5*($E72-$E71))</f>
        <v>10.5</v>
      </c>
      <c r="AD70">
        <f t="shared" si="37"/>
        <v>13.933499999999999</v>
      </c>
      <c r="AE70">
        <f t="shared" si="37"/>
        <v>26.942999999999998</v>
      </c>
      <c r="AF70">
        <f t="shared" si="37"/>
        <v>11.733749999999999</v>
      </c>
      <c r="AI70" s="9"/>
      <c r="AJ70">
        <v>40</v>
      </c>
      <c r="AL70">
        <f t="shared" si="42"/>
        <v>10</v>
      </c>
      <c r="AM70">
        <f t="shared" si="38"/>
        <v>13.27</v>
      </c>
      <c r="AN70">
        <f t="shared" si="39"/>
        <v>25.659999999999997</v>
      </c>
      <c r="AO70">
        <f t="shared" si="40"/>
        <v>11.174999999999999</v>
      </c>
    </row>
    <row r="71" spans="1:47" x14ac:dyDescent="0.2">
      <c r="D71" s="3">
        <v>329247</v>
      </c>
      <c r="E71">
        <v>50</v>
      </c>
      <c r="F71" s="47">
        <v>0.96561671641791058</v>
      </c>
      <c r="G71" s="48">
        <v>0.807541683582089</v>
      </c>
      <c r="J71" s="18"/>
      <c r="K71" s="23"/>
      <c r="M71" s="49"/>
      <c r="N71" s="49"/>
      <c r="O71" s="49"/>
      <c r="P71" s="48"/>
      <c r="Q71" s="3">
        <v>1.5325</v>
      </c>
      <c r="R71" s="3">
        <v>1.6174999999999999</v>
      </c>
      <c r="S71" s="3">
        <v>0.56950000000000001</v>
      </c>
      <c r="T71" s="3">
        <v>1.2789999999999999</v>
      </c>
      <c r="U71" s="3">
        <v>0.1515</v>
      </c>
      <c r="V71">
        <f t="shared" si="41"/>
        <v>10.5</v>
      </c>
      <c r="W71">
        <f t="shared" si="43"/>
        <v>16.091249999999999</v>
      </c>
      <c r="X71">
        <f t="shared" si="44"/>
        <v>16.983750000000001</v>
      </c>
      <c r="Y71">
        <f t="shared" si="45"/>
        <v>5.9797500000000001</v>
      </c>
      <c r="AB71" s="9"/>
      <c r="AC71">
        <f>(0.5*($E72-$E71))</f>
        <v>5.5</v>
      </c>
      <c r="AD71">
        <f t="shared" si="37"/>
        <v>8.4287499999999991</v>
      </c>
      <c r="AE71">
        <f t="shared" si="37"/>
        <v>8.8962500000000002</v>
      </c>
      <c r="AF71">
        <f t="shared" si="37"/>
        <v>3.13225</v>
      </c>
      <c r="AI71" s="9"/>
      <c r="AJ71">
        <v>50</v>
      </c>
      <c r="AL71">
        <f t="shared" si="42"/>
        <v>10.5</v>
      </c>
      <c r="AM71">
        <f t="shared" si="38"/>
        <v>16.091249999999999</v>
      </c>
      <c r="AN71">
        <f t="shared" si="39"/>
        <v>16.983750000000001</v>
      </c>
      <c r="AO71">
        <f t="shared" si="40"/>
        <v>5.9797500000000001</v>
      </c>
    </row>
    <row r="72" spans="1:47" x14ac:dyDescent="0.2">
      <c r="D72" s="3">
        <v>329246</v>
      </c>
      <c r="E72">
        <v>61</v>
      </c>
      <c r="F72" s="47">
        <v>0.94773492537313442</v>
      </c>
      <c r="G72" s="48">
        <v>1.4005018746268656</v>
      </c>
      <c r="J72" s="18"/>
      <c r="K72" s="23"/>
      <c r="P72" s="48"/>
      <c r="Q72" s="3">
        <v>2.0425</v>
      </c>
      <c r="R72" s="3">
        <v>2.8345000000000002</v>
      </c>
      <c r="S72" s="3">
        <v>0.54049999999999998</v>
      </c>
      <c r="T72" s="3">
        <v>0.78150000000000008</v>
      </c>
      <c r="U72" s="3">
        <v>0.16549999999999998</v>
      </c>
      <c r="V72">
        <f t="shared" si="41"/>
        <v>15</v>
      </c>
      <c r="W72">
        <f t="shared" si="43"/>
        <v>30.637499999999999</v>
      </c>
      <c r="X72">
        <f t="shared" si="44"/>
        <v>42.517500000000005</v>
      </c>
      <c r="Y72">
        <f t="shared" si="45"/>
        <v>8.1074999999999999</v>
      </c>
      <c r="AB72" s="9"/>
      <c r="AC72">
        <v>0</v>
      </c>
      <c r="AD72">
        <f t="shared" si="37"/>
        <v>0</v>
      </c>
      <c r="AE72">
        <f t="shared" si="37"/>
        <v>0</v>
      </c>
      <c r="AF72">
        <f t="shared" si="37"/>
        <v>0</v>
      </c>
      <c r="AI72" s="9"/>
      <c r="AJ72">
        <v>61</v>
      </c>
      <c r="AL72">
        <f t="shared" si="42"/>
        <v>15</v>
      </c>
      <c r="AM72">
        <f t="shared" si="38"/>
        <v>30.637499999999999</v>
      </c>
      <c r="AN72">
        <f t="shared" si="39"/>
        <v>42.517500000000005</v>
      </c>
      <c r="AO72">
        <f t="shared" si="40"/>
        <v>8.1074999999999999</v>
      </c>
    </row>
    <row r="73" spans="1:47" x14ac:dyDescent="0.2">
      <c r="D73" s="3">
        <v>329245</v>
      </c>
      <c r="E73">
        <v>80</v>
      </c>
      <c r="F73" s="47">
        <v>0.30257684328358214</v>
      </c>
      <c r="G73" s="48">
        <v>0.80151705671641782</v>
      </c>
      <c r="J73" s="18"/>
      <c r="K73" s="23"/>
      <c r="M73" s="49"/>
      <c r="N73" s="49"/>
      <c r="O73" s="49"/>
      <c r="P73" s="48"/>
      <c r="Q73" s="3">
        <v>5.0945</v>
      </c>
      <c r="R73" s="3">
        <v>5.3045</v>
      </c>
      <c r="S73" s="3">
        <v>0.76300000000000001</v>
      </c>
      <c r="T73" s="3">
        <v>0.74099999999999999</v>
      </c>
      <c r="U73" s="3">
        <v>0.1875</v>
      </c>
      <c r="V73">
        <f t="shared" si="41"/>
        <v>20</v>
      </c>
      <c r="W73">
        <f t="shared" si="43"/>
        <v>101.89</v>
      </c>
      <c r="X73">
        <f t="shared" si="44"/>
        <v>106.09</v>
      </c>
      <c r="Y73">
        <f t="shared" si="45"/>
        <v>15.26</v>
      </c>
      <c r="AB73" s="9"/>
      <c r="AC73">
        <v>0</v>
      </c>
      <c r="AF73"/>
      <c r="AI73" s="9"/>
      <c r="AJ73">
        <v>80</v>
      </c>
      <c r="AL73">
        <f t="shared" si="42"/>
        <v>20</v>
      </c>
      <c r="AM73">
        <f t="shared" si="38"/>
        <v>101.89</v>
      </c>
      <c r="AN73">
        <f t="shared" si="39"/>
        <v>106.09</v>
      </c>
      <c r="AO73">
        <f t="shared" si="40"/>
        <v>15.26</v>
      </c>
    </row>
    <row r="74" spans="1:47" x14ac:dyDescent="0.2">
      <c r="D74" s="3">
        <v>329244</v>
      </c>
      <c r="E74">
        <v>101</v>
      </c>
      <c r="F74" s="47">
        <v>0.46390500000000001</v>
      </c>
      <c r="G74" s="48">
        <v>0.75152609999999997</v>
      </c>
      <c r="J74" s="18"/>
      <c r="K74" s="23"/>
      <c r="M74" s="49"/>
      <c r="N74" s="49"/>
      <c r="O74" s="49"/>
      <c r="P74" s="48"/>
      <c r="Q74" s="3">
        <v>6.3250000000000002</v>
      </c>
      <c r="R74" s="3">
        <v>6.3109999999999999</v>
      </c>
      <c r="S74" s="3">
        <v>0.82699999999999996</v>
      </c>
      <c r="T74" s="3">
        <v>0.98650000000000004</v>
      </c>
      <c r="U74" s="3">
        <v>0.16849999999999998</v>
      </c>
      <c r="V74">
        <f t="shared" si="41"/>
        <v>48</v>
      </c>
      <c r="W74">
        <f t="shared" si="43"/>
        <v>303.60000000000002</v>
      </c>
      <c r="X74">
        <f t="shared" si="44"/>
        <v>302.928</v>
      </c>
      <c r="Y74">
        <f t="shared" si="45"/>
        <v>39.695999999999998</v>
      </c>
      <c r="AB74" s="9"/>
      <c r="AC74">
        <v>0</v>
      </c>
      <c r="AF74"/>
      <c r="AI74" s="9"/>
      <c r="AJ74">
        <v>101</v>
      </c>
      <c r="AL74">
        <f t="shared" si="42"/>
        <v>30</v>
      </c>
      <c r="AM74">
        <f t="shared" si="38"/>
        <v>189.75</v>
      </c>
      <c r="AN74">
        <f t="shared" si="39"/>
        <v>189.32999999999998</v>
      </c>
      <c r="AO74">
        <f t="shared" si="40"/>
        <v>24.81</v>
      </c>
    </row>
    <row r="75" spans="1:47" x14ac:dyDescent="0.2">
      <c r="D75" s="3">
        <v>329243</v>
      </c>
      <c r="E75">
        <v>176</v>
      </c>
      <c r="F75" s="47">
        <v>0.14540305970149264</v>
      </c>
      <c r="G75" s="48">
        <v>0.53189824029850719</v>
      </c>
      <c r="J75" s="18"/>
      <c r="K75" s="23"/>
      <c r="M75" s="49">
        <v>71.27855497687959</v>
      </c>
      <c r="N75" s="49">
        <v>4.8465000000000007</v>
      </c>
      <c r="O75" s="49">
        <v>216.5</v>
      </c>
      <c r="P75" s="48">
        <v>34.197000000000003</v>
      </c>
      <c r="Q75" s="3">
        <v>14.72</v>
      </c>
      <c r="R75" s="3">
        <v>14.7515</v>
      </c>
      <c r="S75" s="3">
        <v>1.9025000000000001</v>
      </c>
      <c r="T75" s="3">
        <v>0.61399999999999999</v>
      </c>
      <c r="U75" s="3">
        <v>0.14000000000000001</v>
      </c>
      <c r="V75">
        <f>(0.5*($E75-$E74))</f>
        <v>37.5</v>
      </c>
      <c r="W75">
        <f t="shared" si="43"/>
        <v>552</v>
      </c>
      <c r="X75">
        <f t="shared" si="44"/>
        <v>553.18124999999998</v>
      </c>
      <c r="Y75">
        <f t="shared" si="45"/>
        <v>71.34375</v>
      </c>
      <c r="AB75" s="9"/>
      <c r="AC75">
        <v>0</v>
      </c>
      <c r="AF75"/>
      <c r="AI75" s="9"/>
      <c r="AJ75">
        <v>140</v>
      </c>
      <c r="AL75">
        <f>(0.5*($AJ75-$AJ74))</f>
        <v>19.5</v>
      </c>
      <c r="AM75">
        <f>($AL75*AS75)</f>
        <v>287.04000000000002</v>
      </c>
      <c r="AN75">
        <f>($AL75*AT75)</f>
        <v>287.65424999999999</v>
      </c>
      <c r="AO75">
        <f>($AL75*AU75)</f>
        <v>37.098750000000003</v>
      </c>
      <c r="AS75" s="72">
        <f>(Q74*($AJ75-$AS$1)+Q75*($AS$1-$AJ74))/($AJ75-$AJ74)</f>
        <v>14.72</v>
      </c>
      <c r="AT75" s="72">
        <f>(R74*($AJ75-$AS$1)+R75*($AS$1-$AJ74))/($AJ75-$AJ74)</f>
        <v>14.7515</v>
      </c>
      <c r="AU75" s="72">
        <f>(S74*($AJ75-$AS$1)+S75*($AS$1-$AJ74))/($AJ75-$AJ74)</f>
        <v>1.9025000000000001</v>
      </c>
    </row>
    <row r="76" spans="1:47" x14ac:dyDescent="0.2">
      <c r="A76" s="6">
        <v>39576</v>
      </c>
      <c r="B76" s="2" t="s">
        <v>119</v>
      </c>
      <c r="C76" s="85" t="s">
        <v>93</v>
      </c>
      <c r="D76" s="89">
        <v>331010</v>
      </c>
      <c r="E76" s="86">
        <v>2</v>
      </c>
      <c r="F76" s="16">
        <v>0.32365779850746268</v>
      </c>
      <c r="G76" s="13">
        <v>9.2341551492537186E-2</v>
      </c>
      <c r="H76" s="16">
        <v>12.003773255597018</v>
      </c>
      <c r="I76" s="18">
        <v>20.719242751902978</v>
      </c>
      <c r="J76" s="18">
        <v>6.830552770522389</v>
      </c>
      <c r="K76" s="18">
        <v>4.1586777869776101</v>
      </c>
      <c r="L76" s="23">
        <v>129</v>
      </c>
      <c r="M76" s="49">
        <v>105.25543417059072</v>
      </c>
      <c r="N76" s="49">
        <v>7.9904999999999999</v>
      </c>
      <c r="O76" s="49">
        <v>356.9</v>
      </c>
      <c r="P76" s="74">
        <v>31.279148368771324</v>
      </c>
      <c r="Q76" s="3">
        <v>0.83549999999999991</v>
      </c>
      <c r="R76" s="3">
        <v>0.47599999999999998</v>
      </c>
      <c r="S76" s="3">
        <v>0.49399999999999999</v>
      </c>
      <c r="T76" s="3">
        <v>1.1440000000000001</v>
      </c>
      <c r="U76" s="3">
        <v>9.6500000000000002E-2</v>
      </c>
      <c r="V76">
        <f>($E76)+(0.5*($E77-$E76))</f>
        <v>6</v>
      </c>
      <c r="W76">
        <f t="shared" si="43"/>
        <v>5.0129999999999999</v>
      </c>
      <c r="X76">
        <f t="shared" si="44"/>
        <v>2.8559999999999999</v>
      </c>
      <c r="Y76">
        <f t="shared" si="45"/>
        <v>2.964</v>
      </c>
      <c r="Z76" s="9">
        <f>SUM(W76:W85)</f>
        <v>889.21799999999996</v>
      </c>
      <c r="AA76" s="9">
        <f>SUM(X76:X85)</f>
        <v>747.08650000000011</v>
      </c>
      <c r="AB76" s="9">
        <f>SUM(Y76:Y85)</f>
        <v>124.65349999999999</v>
      </c>
      <c r="AC76">
        <f>($E76)+(0.5*($E77-$E76))</f>
        <v>6</v>
      </c>
      <c r="AD76">
        <f t="shared" ref="AD76:AF82" si="46">($AC76*Q76)</f>
        <v>5.0129999999999999</v>
      </c>
      <c r="AE76">
        <f t="shared" si="46"/>
        <v>2.8559999999999999</v>
      </c>
      <c r="AF76">
        <f t="shared" si="46"/>
        <v>2.964</v>
      </c>
      <c r="AG76" s="9">
        <f>SUM(AD76:AD82)</f>
        <v>68.930499999999995</v>
      </c>
      <c r="AH76" s="9">
        <f>SUM(AE76:AE82)</f>
        <v>42.250000000000007</v>
      </c>
      <c r="AI76" s="9">
        <f>SUM(AF76:AF82)</f>
        <v>27.632999999999999</v>
      </c>
      <c r="AJ76" s="86">
        <v>2</v>
      </c>
      <c r="AL76">
        <f>($AJ76)+(0.5*($AJ77-$AJ76))</f>
        <v>6</v>
      </c>
      <c r="AM76">
        <f t="shared" ref="AM76:AM84" si="47">($AL76*Q76)</f>
        <v>5.0129999999999999</v>
      </c>
      <c r="AN76">
        <f t="shared" ref="AN76:AN84" si="48">($AL76*R76)</f>
        <v>2.8559999999999999</v>
      </c>
      <c r="AO76">
        <f t="shared" ref="AO76:AO84" si="49">($AL76*S76)</f>
        <v>2.964</v>
      </c>
      <c r="AP76" s="9">
        <f>SUM(AM76:AM85)</f>
        <v>750.51299999999992</v>
      </c>
      <c r="AQ76" s="9">
        <f>SUM(AN76:AN85)</f>
        <v>620.95000000000005</v>
      </c>
      <c r="AR76" s="9">
        <f>SUM(AO76:AO85)</f>
        <v>110.64299999999999</v>
      </c>
    </row>
    <row r="77" spans="1:47" x14ac:dyDescent="0.2">
      <c r="C77" s="85"/>
      <c r="D77" s="89">
        <v>331009</v>
      </c>
      <c r="E77" s="86">
        <v>10</v>
      </c>
      <c r="F77" s="16">
        <v>0.15648531716417913</v>
      </c>
      <c r="G77" s="13">
        <v>6.8006677835820886E-2</v>
      </c>
      <c r="I77" s="18"/>
      <c r="J77" s="18"/>
      <c r="K77" s="18"/>
      <c r="M77" s="49"/>
      <c r="N77" s="50"/>
      <c r="O77" s="49"/>
      <c r="P77" s="84"/>
      <c r="Q77" s="3">
        <v>0.80500000000000005</v>
      </c>
      <c r="R77" s="3">
        <v>0.43600000000000005</v>
      </c>
      <c r="S77" s="3">
        <v>0.46850000000000003</v>
      </c>
      <c r="T77" s="3">
        <v>1.0070000000000001</v>
      </c>
      <c r="U77" s="3">
        <v>9.1499999999999998E-2</v>
      </c>
      <c r="V77">
        <f>(0.5*($E77-$E76))+(0.5*($E78-$E77))</f>
        <v>9</v>
      </c>
      <c r="W77">
        <f t="shared" si="43"/>
        <v>7.2450000000000001</v>
      </c>
      <c r="X77">
        <f t="shared" si="44"/>
        <v>3.9240000000000004</v>
      </c>
      <c r="Y77">
        <f t="shared" si="45"/>
        <v>4.2164999999999999</v>
      </c>
      <c r="AB77" s="9"/>
      <c r="AC77">
        <f>(0.5*($E77-$E76))+(0.5*($E78-$E77))</f>
        <v>9</v>
      </c>
      <c r="AD77">
        <f t="shared" si="46"/>
        <v>7.2450000000000001</v>
      </c>
      <c r="AE77">
        <f t="shared" si="46"/>
        <v>3.9240000000000004</v>
      </c>
      <c r="AF77">
        <f t="shared" si="46"/>
        <v>4.2164999999999999</v>
      </c>
      <c r="AI77" s="9"/>
      <c r="AJ77" s="86">
        <v>10</v>
      </c>
      <c r="AL77">
        <f>(0.5*($AJ77-$AJ76))+(0.5*($AJ78-$AJ77))</f>
        <v>9</v>
      </c>
      <c r="AM77">
        <f t="shared" si="47"/>
        <v>7.2450000000000001</v>
      </c>
      <c r="AN77">
        <f t="shared" si="48"/>
        <v>3.9240000000000004</v>
      </c>
      <c r="AO77">
        <f t="shared" si="49"/>
        <v>4.2164999999999999</v>
      </c>
    </row>
    <row r="78" spans="1:47" x14ac:dyDescent="0.2">
      <c r="C78" s="85"/>
      <c r="D78" s="84">
        <v>331008</v>
      </c>
      <c r="E78" s="86">
        <v>20</v>
      </c>
      <c r="F78" s="16">
        <v>0.11414223134328358</v>
      </c>
      <c r="G78" s="13">
        <v>4.3742248656716401E-2</v>
      </c>
      <c r="J78" s="18"/>
      <c r="K78" s="23"/>
      <c r="P78" s="87"/>
      <c r="Q78" s="3">
        <v>0.89100000000000001</v>
      </c>
      <c r="R78" s="3">
        <v>0.70900000000000007</v>
      </c>
      <c r="S78" s="3">
        <v>0.51749999999999996</v>
      </c>
      <c r="T78" s="3">
        <v>1.2144999999999999</v>
      </c>
      <c r="U78" s="3">
        <v>9.4500000000000001E-2</v>
      </c>
      <c r="V78">
        <f t="shared" ref="V78:V83" si="50">(0.5*($E78-$E77))+(0.5*($E79-$E78))</f>
        <v>10</v>
      </c>
      <c r="W78">
        <f t="shared" si="43"/>
        <v>8.91</v>
      </c>
      <c r="X78">
        <f t="shared" si="44"/>
        <v>7.0900000000000007</v>
      </c>
      <c r="Y78">
        <f t="shared" si="45"/>
        <v>5.1749999999999998</v>
      </c>
      <c r="AB78" s="9"/>
      <c r="AC78">
        <f>(0.5*($E78-$E77))+(0.5*($E79-$E78))</f>
        <v>10</v>
      </c>
      <c r="AD78">
        <f t="shared" si="46"/>
        <v>8.91</v>
      </c>
      <c r="AE78">
        <f t="shared" si="46"/>
        <v>7.0900000000000007</v>
      </c>
      <c r="AF78">
        <f t="shared" si="46"/>
        <v>5.1749999999999998</v>
      </c>
      <c r="AI78" s="9"/>
      <c r="AJ78" s="86">
        <v>20</v>
      </c>
      <c r="AL78">
        <f t="shared" ref="AL78:AL84" si="51">(0.5*($AJ78-$AJ77))+(0.5*($AJ79-$AJ78))</f>
        <v>10</v>
      </c>
      <c r="AM78">
        <f t="shared" si="47"/>
        <v>8.91</v>
      </c>
      <c r="AN78">
        <f t="shared" si="48"/>
        <v>7.0900000000000007</v>
      </c>
      <c r="AO78">
        <f t="shared" si="49"/>
        <v>5.1749999999999998</v>
      </c>
    </row>
    <row r="79" spans="1:47" x14ac:dyDescent="0.2">
      <c r="C79" s="85"/>
      <c r="D79" s="89">
        <v>331007</v>
      </c>
      <c r="E79" s="86">
        <v>30</v>
      </c>
      <c r="F79" s="16">
        <v>0.13623427611940303</v>
      </c>
      <c r="G79" s="13">
        <v>9.072466388059694E-2</v>
      </c>
      <c r="K79" s="23"/>
      <c r="M79" s="41"/>
      <c r="N79" s="13"/>
      <c r="O79" s="41"/>
      <c r="P79" s="87"/>
      <c r="Q79" s="3">
        <v>1.5974999999999999</v>
      </c>
      <c r="R79" s="3">
        <v>0.95799999999999996</v>
      </c>
      <c r="S79" s="3">
        <v>0.57899999999999996</v>
      </c>
      <c r="T79" s="3">
        <v>1.5365000000000002</v>
      </c>
      <c r="U79" s="3">
        <v>0.1085</v>
      </c>
      <c r="V79">
        <f t="shared" si="50"/>
        <v>10</v>
      </c>
      <c r="W79">
        <f t="shared" si="43"/>
        <v>15.975</v>
      </c>
      <c r="X79">
        <f t="shared" si="44"/>
        <v>9.58</v>
      </c>
      <c r="Y79">
        <f t="shared" si="45"/>
        <v>5.7899999999999991</v>
      </c>
      <c r="AB79" s="9"/>
      <c r="AC79">
        <f>(0.5*($E78-$E77))+(0.5*($E79-$E78))</f>
        <v>10</v>
      </c>
      <c r="AD79">
        <f t="shared" si="46"/>
        <v>15.975</v>
      </c>
      <c r="AE79">
        <f t="shared" si="46"/>
        <v>9.58</v>
      </c>
      <c r="AF79">
        <f t="shared" si="46"/>
        <v>5.7899999999999991</v>
      </c>
      <c r="AI79" s="9"/>
      <c r="AJ79" s="86">
        <v>30</v>
      </c>
      <c r="AL79">
        <f t="shared" si="51"/>
        <v>10</v>
      </c>
      <c r="AM79">
        <f t="shared" si="47"/>
        <v>15.975</v>
      </c>
      <c r="AN79">
        <f t="shared" si="48"/>
        <v>9.58</v>
      </c>
      <c r="AO79">
        <f t="shared" si="49"/>
        <v>5.7899999999999991</v>
      </c>
    </row>
    <row r="80" spans="1:47" x14ac:dyDescent="0.2">
      <c r="C80" s="85"/>
      <c r="D80" s="84">
        <v>331006</v>
      </c>
      <c r="E80" s="86">
        <v>40</v>
      </c>
      <c r="F80" s="16">
        <v>6.4435130597014917E-2</v>
      </c>
      <c r="G80" s="13">
        <v>0.11318490940298509</v>
      </c>
      <c r="I80" s="73"/>
      <c r="J80" s="73"/>
      <c r="K80" s="82"/>
      <c r="M80" s="49">
        <v>99.788244304586144</v>
      </c>
      <c r="N80" s="23">
        <v>8.0017999999999994</v>
      </c>
      <c r="O80" s="40">
        <v>357.4</v>
      </c>
      <c r="P80" s="74">
        <v>31.650720295880355</v>
      </c>
      <c r="Q80" s="3">
        <v>2.093</v>
      </c>
      <c r="R80" s="3">
        <v>1.3365</v>
      </c>
      <c r="S80" s="3">
        <v>0.63400000000000001</v>
      </c>
      <c r="T80" s="3">
        <v>1.377</v>
      </c>
      <c r="U80" s="3">
        <v>0.115</v>
      </c>
      <c r="V80">
        <f t="shared" si="50"/>
        <v>10</v>
      </c>
      <c r="W80">
        <f t="shared" si="43"/>
        <v>20.93</v>
      </c>
      <c r="X80">
        <f t="shared" si="44"/>
        <v>13.365</v>
      </c>
      <c r="Y80">
        <f t="shared" si="45"/>
        <v>6.34</v>
      </c>
      <c r="AB80" s="9"/>
      <c r="AC80">
        <f>(0.5*($E79-$E78))+(0.5*($E80-$E79))</f>
        <v>10</v>
      </c>
      <c r="AD80">
        <f t="shared" si="46"/>
        <v>20.93</v>
      </c>
      <c r="AE80">
        <f t="shared" si="46"/>
        <v>13.365</v>
      </c>
      <c r="AF80">
        <f t="shared" si="46"/>
        <v>6.34</v>
      </c>
      <c r="AI80" s="9"/>
      <c r="AJ80" s="86">
        <v>40</v>
      </c>
      <c r="AL80">
        <f t="shared" si="51"/>
        <v>10</v>
      </c>
      <c r="AM80">
        <f t="shared" si="47"/>
        <v>20.93</v>
      </c>
      <c r="AN80">
        <f t="shared" si="48"/>
        <v>13.365</v>
      </c>
      <c r="AO80">
        <f t="shared" si="49"/>
        <v>6.34</v>
      </c>
    </row>
    <row r="81" spans="1:47" x14ac:dyDescent="0.2">
      <c r="C81" s="85"/>
      <c r="D81" s="89">
        <v>331005</v>
      </c>
      <c r="E81" s="86">
        <v>50</v>
      </c>
      <c r="F81" s="16">
        <v>4.9707100746268669E-2</v>
      </c>
      <c r="G81" s="13">
        <v>0.10077654425373134</v>
      </c>
      <c r="I81" s="73"/>
      <c r="J81" s="83"/>
      <c r="K81" s="84"/>
      <c r="N81" s="48"/>
      <c r="O81" s="40"/>
      <c r="P81" s="87"/>
      <c r="Q81" s="3">
        <v>2.1715</v>
      </c>
      <c r="R81" s="3">
        <v>1.087</v>
      </c>
      <c r="S81" s="3">
        <v>0.62949999999999995</v>
      </c>
      <c r="T81" s="3">
        <v>1.3365</v>
      </c>
      <c r="U81" s="3">
        <v>0.1095</v>
      </c>
      <c r="V81">
        <f t="shared" si="50"/>
        <v>10</v>
      </c>
      <c r="W81">
        <f t="shared" si="43"/>
        <v>21.715</v>
      </c>
      <c r="X81">
        <f t="shared" si="44"/>
        <v>10.87</v>
      </c>
      <c r="Y81">
        <f t="shared" si="45"/>
        <v>6.2949999999999999</v>
      </c>
      <c r="AB81" s="9"/>
      <c r="AC81">
        <f>(0.5*($E80-$E79))</f>
        <v>5</v>
      </c>
      <c r="AD81">
        <f t="shared" si="46"/>
        <v>10.8575</v>
      </c>
      <c r="AE81">
        <f t="shared" si="46"/>
        <v>5.4349999999999996</v>
      </c>
      <c r="AF81">
        <f t="shared" si="46"/>
        <v>3.1475</v>
      </c>
      <c r="AI81" s="9"/>
      <c r="AJ81" s="86">
        <v>50</v>
      </c>
      <c r="AL81">
        <f t="shared" si="51"/>
        <v>10</v>
      </c>
      <c r="AM81">
        <f t="shared" si="47"/>
        <v>21.715</v>
      </c>
      <c r="AN81">
        <f t="shared" si="48"/>
        <v>10.87</v>
      </c>
      <c r="AO81">
        <f t="shared" si="49"/>
        <v>6.2949999999999999</v>
      </c>
    </row>
    <row r="82" spans="1:47" x14ac:dyDescent="0.2">
      <c r="C82" s="85"/>
      <c r="D82" s="84">
        <v>331004</v>
      </c>
      <c r="E82" s="86">
        <v>60</v>
      </c>
      <c r="F82" s="16">
        <v>4.2343085820895514E-2</v>
      </c>
      <c r="G82" s="13">
        <v>0.14267778917910445</v>
      </c>
      <c r="I82" s="73"/>
      <c r="J82" s="83"/>
      <c r="K82" s="84"/>
      <c r="N82" s="48"/>
      <c r="O82" s="79"/>
      <c r="P82" s="88"/>
      <c r="Q82" s="3">
        <v>5.0949999999999998</v>
      </c>
      <c r="R82" s="3">
        <v>2.7949999999999999</v>
      </c>
      <c r="S82" s="3">
        <v>0.85349999999999993</v>
      </c>
      <c r="T82" s="3">
        <v>1.6779999999999999</v>
      </c>
      <c r="U82" s="3">
        <v>0.1515</v>
      </c>
      <c r="V82">
        <f t="shared" si="50"/>
        <v>15</v>
      </c>
      <c r="W82">
        <f t="shared" si="43"/>
        <v>76.424999999999997</v>
      </c>
      <c r="X82">
        <f t="shared" si="44"/>
        <v>41.924999999999997</v>
      </c>
      <c r="Y82">
        <f t="shared" si="45"/>
        <v>12.802499999999998</v>
      </c>
      <c r="AB82" s="9"/>
      <c r="AC82">
        <v>0</v>
      </c>
      <c r="AD82">
        <f t="shared" si="46"/>
        <v>0</v>
      </c>
      <c r="AE82">
        <f t="shared" si="46"/>
        <v>0</v>
      </c>
      <c r="AF82">
        <f t="shared" si="46"/>
        <v>0</v>
      </c>
      <c r="AI82" s="9"/>
      <c r="AJ82" s="86">
        <v>60</v>
      </c>
      <c r="AL82">
        <f t="shared" si="51"/>
        <v>15</v>
      </c>
      <c r="AM82">
        <f t="shared" si="47"/>
        <v>76.424999999999997</v>
      </c>
      <c r="AN82">
        <f t="shared" si="48"/>
        <v>41.924999999999997</v>
      </c>
      <c r="AO82">
        <f t="shared" si="49"/>
        <v>12.802499999999998</v>
      </c>
    </row>
    <row r="83" spans="1:47" x14ac:dyDescent="0.2">
      <c r="C83" s="85"/>
      <c r="D83" s="89">
        <v>331003</v>
      </c>
      <c r="E83" s="86">
        <v>80</v>
      </c>
      <c r="F83" s="16">
        <v>5.1548104477611947E-2</v>
      </c>
      <c r="G83" s="13">
        <v>0.19021250552238805</v>
      </c>
      <c r="I83" s="73"/>
      <c r="J83" s="83"/>
      <c r="K83" s="84"/>
      <c r="N83" s="48"/>
      <c r="O83" s="79"/>
      <c r="P83" s="82"/>
      <c r="Q83" s="3">
        <v>7.4009999999999998</v>
      </c>
      <c r="R83" s="3">
        <v>6.2525000000000004</v>
      </c>
      <c r="S83" s="3">
        <v>0.96449999999999991</v>
      </c>
      <c r="T83" s="3">
        <v>1.1844999999999999</v>
      </c>
      <c r="U83" s="3">
        <v>0.161</v>
      </c>
      <c r="V83">
        <f t="shared" si="50"/>
        <v>20</v>
      </c>
      <c r="W83">
        <f t="shared" si="43"/>
        <v>148.01999999999998</v>
      </c>
      <c r="X83">
        <f t="shared" si="44"/>
        <v>125.05000000000001</v>
      </c>
      <c r="Y83">
        <f t="shared" si="45"/>
        <v>19.29</v>
      </c>
      <c r="AB83" s="9"/>
      <c r="AC83">
        <v>0</v>
      </c>
      <c r="AF83"/>
      <c r="AI83" s="9"/>
      <c r="AJ83" s="86">
        <v>80</v>
      </c>
      <c r="AL83">
        <f t="shared" si="51"/>
        <v>20</v>
      </c>
      <c r="AM83">
        <f t="shared" si="47"/>
        <v>148.01999999999998</v>
      </c>
      <c r="AN83">
        <f t="shared" si="48"/>
        <v>125.05000000000001</v>
      </c>
      <c r="AO83">
        <f t="shared" si="49"/>
        <v>19.29</v>
      </c>
    </row>
    <row r="84" spans="1:47" x14ac:dyDescent="0.2">
      <c r="C84" s="85"/>
      <c r="D84" s="84">
        <v>331002</v>
      </c>
      <c r="E84" s="86">
        <v>100</v>
      </c>
      <c r="F84" s="16">
        <v>8.2845167910447798E-2</v>
      </c>
      <c r="G84" s="13">
        <v>0.22305601208955211</v>
      </c>
      <c r="I84" s="73"/>
      <c r="J84" s="73"/>
      <c r="K84" s="82"/>
      <c r="N84" s="48"/>
      <c r="O84" s="79"/>
      <c r="P84" s="82"/>
      <c r="Q84" s="3">
        <v>4.9979999999999993</v>
      </c>
      <c r="R84" s="3">
        <v>4.59</v>
      </c>
      <c r="S84" s="3">
        <v>0.77400000000000002</v>
      </c>
      <c r="T84" s="3">
        <v>1.3784999999999998</v>
      </c>
      <c r="U84" s="3">
        <v>0.1855</v>
      </c>
      <c r="V84">
        <f>(0.5*($E84-$E83))+(0.5*($E85-$E84))</f>
        <v>37</v>
      </c>
      <c r="W84">
        <f t="shared" si="43"/>
        <v>184.92599999999999</v>
      </c>
      <c r="X84">
        <f t="shared" si="44"/>
        <v>169.82999999999998</v>
      </c>
      <c r="Y84">
        <f t="shared" si="45"/>
        <v>28.638000000000002</v>
      </c>
      <c r="AB84" s="9"/>
      <c r="AC84">
        <v>0</v>
      </c>
      <c r="AF84"/>
      <c r="AI84" s="9"/>
      <c r="AJ84" s="86">
        <v>100</v>
      </c>
      <c r="AL84">
        <f t="shared" si="51"/>
        <v>30</v>
      </c>
      <c r="AM84">
        <f t="shared" si="47"/>
        <v>149.93999999999997</v>
      </c>
      <c r="AN84">
        <f t="shared" si="48"/>
        <v>137.69999999999999</v>
      </c>
      <c r="AO84">
        <f t="shared" si="49"/>
        <v>23.22</v>
      </c>
    </row>
    <row r="85" spans="1:47" x14ac:dyDescent="0.2">
      <c r="C85" s="85"/>
      <c r="D85" s="89">
        <v>331001</v>
      </c>
      <c r="E85" s="86">
        <v>154</v>
      </c>
      <c r="F85" s="16">
        <v>3.8661078358208957E-2</v>
      </c>
      <c r="G85" s="13">
        <v>0.17102924664179101</v>
      </c>
      <c r="I85" s="73"/>
      <c r="J85" s="73"/>
      <c r="K85" s="82"/>
      <c r="M85" s="62">
        <v>63.686234138270898</v>
      </c>
      <c r="N85" s="18">
        <v>4.327</v>
      </c>
      <c r="O85" s="40">
        <v>193.2</v>
      </c>
      <c r="P85" s="74">
        <v>34.115375301386443</v>
      </c>
      <c r="Q85" s="3">
        <v>14.817</v>
      </c>
      <c r="R85" s="3">
        <v>13.429500000000001</v>
      </c>
      <c r="S85" s="3">
        <v>1.2275</v>
      </c>
      <c r="T85" s="3">
        <v>0.29499999999999998</v>
      </c>
      <c r="U85" s="3">
        <v>0.157</v>
      </c>
      <c r="V85">
        <f>(0.5*($E85-$E84))</f>
        <v>27</v>
      </c>
      <c r="W85">
        <f t="shared" si="43"/>
        <v>400.05900000000003</v>
      </c>
      <c r="X85">
        <f t="shared" si="44"/>
        <v>362.59650000000005</v>
      </c>
      <c r="Y85">
        <f t="shared" si="45"/>
        <v>33.142499999999998</v>
      </c>
      <c r="AB85" s="9"/>
      <c r="AC85">
        <v>0</v>
      </c>
      <c r="AF85"/>
      <c r="AI85" s="9"/>
      <c r="AJ85" s="86">
        <v>140</v>
      </c>
      <c r="AL85">
        <f>(0.5*($AJ85-$AJ84))</f>
        <v>20</v>
      </c>
      <c r="AM85">
        <f>($AL85*AS85)</f>
        <v>296.34000000000003</v>
      </c>
      <c r="AN85">
        <f>($AL85*AT85)</f>
        <v>268.59000000000003</v>
      </c>
      <c r="AO85">
        <f>($AL85*AU85)</f>
        <v>24.55</v>
      </c>
      <c r="AS85" s="72">
        <f>(Q84*($AJ85-$AS$1)+Q85*($AS$1-$AJ84))/($AJ85-$AJ84)</f>
        <v>14.817000000000002</v>
      </c>
      <c r="AT85" s="72">
        <f>(R84*($AJ85-$AS$1)+R85*($AS$1-$AJ84))/($AJ85-$AJ84)</f>
        <v>13.429500000000001</v>
      </c>
      <c r="AU85" s="72">
        <f>(S84*($AJ85-$AS$1)+S85*($AS$1-$AJ84))/($AJ85-$AJ84)</f>
        <v>1.2275</v>
      </c>
    </row>
    <row r="86" spans="1:47" x14ac:dyDescent="0.2">
      <c r="A86" s="6">
        <v>39603</v>
      </c>
      <c r="B86" s="2" t="s">
        <v>120</v>
      </c>
      <c r="C86" s="4" t="s">
        <v>93</v>
      </c>
      <c r="D86" s="3">
        <v>332355</v>
      </c>
      <c r="E86" s="90">
        <v>3.0760000000000001</v>
      </c>
      <c r="F86" s="16">
        <v>0.93870671641791059</v>
      </c>
      <c r="G86" s="13">
        <v>0.36753978358208911</v>
      </c>
      <c r="H86" s="16">
        <v>49.116975447761192</v>
      </c>
      <c r="I86" s="18">
        <v>36.224731652238788</v>
      </c>
      <c r="J86" s="18">
        <v>44.888940335820891</v>
      </c>
      <c r="K86" s="18">
        <v>24.648389214179087</v>
      </c>
      <c r="L86" s="23">
        <v>156</v>
      </c>
      <c r="N86" s="62"/>
      <c r="O86" s="62"/>
      <c r="P86" s="87"/>
      <c r="Q86" s="3">
        <v>0.46299999999999997</v>
      </c>
      <c r="R86" s="3">
        <v>1.0965</v>
      </c>
      <c r="S86" s="3">
        <v>0.41849999999999998</v>
      </c>
      <c r="T86" s="3">
        <v>0.50700000000000001</v>
      </c>
      <c r="U86" s="3">
        <v>8.2500000000000004E-2</v>
      </c>
      <c r="V86" s="19">
        <f>($E86)+(0.5*($E87-$E86))</f>
        <v>6.4710000000000001</v>
      </c>
      <c r="W86">
        <f t="shared" si="43"/>
        <v>2.996073</v>
      </c>
      <c r="X86">
        <f t="shared" si="44"/>
        <v>7.0954515000000002</v>
      </c>
      <c r="Y86">
        <f t="shared" si="45"/>
        <v>2.7081135000000001</v>
      </c>
      <c r="Z86" s="9">
        <f>SUM(W86:W96)</f>
        <v>892.75760450000007</v>
      </c>
      <c r="AA86" s="9">
        <f>SUM(X86:X96)</f>
        <v>799.19221199999993</v>
      </c>
      <c r="AB86" s="9">
        <f>SUM(Y86:Y96)</f>
        <v>119.16239950000001</v>
      </c>
      <c r="AC86">
        <f>($E86)+(0.5*($E87-$E86))</f>
        <v>6.4710000000000001</v>
      </c>
      <c r="AD86">
        <f t="shared" ref="AD86:AF92" si="52">($AC86*Q86)</f>
        <v>2.996073</v>
      </c>
      <c r="AE86">
        <f t="shared" si="52"/>
        <v>7.0954515000000002</v>
      </c>
      <c r="AF86">
        <f t="shared" si="52"/>
        <v>2.7081135000000001</v>
      </c>
      <c r="AG86" s="9">
        <f>SUM(AD86:AD92)</f>
        <v>33.954108999999995</v>
      </c>
      <c r="AH86" s="9">
        <f>SUM(AE86:AE92)</f>
        <v>55.548010749999996</v>
      </c>
      <c r="AI86" s="9">
        <f>SUM(AF86:AF92)</f>
        <v>23.068725499999999</v>
      </c>
      <c r="AJ86" s="90">
        <v>3.0760000000000001</v>
      </c>
      <c r="AK86" s="60"/>
      <c r="AL86" s="43">
        <f>($AJ86)+(0.5*($AJ87-$AJ86))</f>
        <v>6.4710000000000001</v>
      </c>
      <c r="AM86">
        <f t="shared" ref="AM86:AM94" si="53">($AL86*Q86)</f>
        <v>2.996073</v>
      </c>
      <c r="AN86">
        <f t="shared" ref="AN86:AN94" si="54">($AL86*R86)</f>
        <v>7.0954515000000002</v>
      </c>
      <c r="AO86">
        <f t="shared" ref="AO86:AO94" si="55">($AL86*S86)</f>
        <v>2.7081135000000001</v>
      </c>
      <c r="AP86" s="9">
        <f>SUM(AM86:AM96)</f>
        <v>892.75760450000007</v>
      </c>
      <c r="AQ86" s="9">
        <f>SUM(AN86:AN96)</f>
        <v>799.19221199999993</v>
      </c>
      <c r="AR86" s="9">
        <f>SUM(AO86:AO96)</f>
        <v>119.16239950000001</v>
      </c>
    </row>
    <row r="87" spans="1:47" x14ac:dyDescent="0.2">
      <c r="D87" s="3">
        <v>332354</v>
      </c>
      <c r="E87" s="90">
        <v>9.8659999999999997</v>
      </c>
      <c r="F87" s="16">
        <v>1.0470190298507465</v>
      </c>
      <c r="G87" s="13">
        <v>0.5495044701492533</v>
      </c>
      <c r="I87" s="18"/>
      <c r="K87" s="16"/>
      <c r="M87" s="49">
        <v>105.44999994637548</v>
      </c>
      <c r="N87" s="23">
        <v>7.5430000000000001</v>
      </c>
      <c r="O87" s="40">
        <v>336.9</v>
      </c>
      <c r="P87"/>
      <c r="Q87" s="3">
        <v>0.42599999999999999</v>
      </c>
      <c r="R87" s="3">
        <v>1.1685000000000001</v>
      </c>
      <c r="S87" s="3">
        <v>0.45200000000000001</v>
      </c>
      <c r="T87" s="3">
        <v>0.32400000000000001</v>
      </c>
      <c r="U87" s="3">
        <v>8.3499999999999991E-2</v>
      </c>
      <c r="V87" s="19">
        <f t="shared" ref="V87:V95" si="56">(0.5*($E87-$E86))+(0.5*($E88-$E87))</f>
        <v>8.7315000000000005</v>
      </c>
      <c r="W87">
        <f t="shared" si="43"/>
        <v>3.7196190000000002</v>
      </c>
      <c r="X87">
        <f t="shared" si="44"/>
        <v>10.202757750000002</v>
      </c>
      <c r="Y87">
        <f t="shared" si="45"/>
        <v>3.9466380000000005</v>
      </c>
      <c r="AB87" s="9"/>
      <c r="AC87">
        <f>(0.5*($E87-$E86))+(0.5*($E88-$E87))</f>
        <v>8.7315000000000005</v>
      </c>
      <c r="AD87">
        <f t="shared" si="52"/>
        <v>3.7196190000000002</v>
      </c>
      <c r="AE87">
        <f t="shared" si="52"/>
        <v>10.202757750000002</v>
      </c>
      <c r="AF87">
        <f t="shared" si="52"/>
        <v>3.9466380000000005</v>
      </c>
      <c r="AI87" s="9"/>
      <c r="AJ87" s="90">
        <v>9.8659999999999997</v>
      </c>
      <c r="AL87" s="43">
        <f>(0.5*($AJ87-$AJ86))+(0.5*($AJ88-$AJ87))</f>
        <v>8.7315000000000005</v>
      </c>
      <c r="AM87">
        <f t="shared" si="53"/>
        <v>3.7196190000000002</v>
      </c>
      <c r="AN87">
        <f t="shared" si="54"/>
        <v>10.202757750000002</v>
      </c>
      <c r="AO87">
        <f t="shared" si="55"/>
        <v>3.9466380000000005</v>
      </c>
    </row>
    <row r="88" spans="1:47" x14ac:dyDescent="0.2">
      <c r="D88" s="3">
        <v>332353</v>
      </c>
      <c r="E88" s="90">
        <v>20.539000000000001</v>
      </c>
      <c r="F88" s="16">
        <v>1.3719559701492536</v>
      </c>
      <c r="G88" s="13">
        <v>0.56322402985074593</v>
      </c>
      <c r="N88" s="23"/>
      <c r="O88" s="40"/>
      <c r="P88" s="75"/>
      <c r="Q88" s="3">
        <v>0.34599999999999997</v>
      </c>
      <c r="R88" s="3">
        <v>1.048</v>
      </c>
      <c r="S88" s="3">
        <v>0.42199999999999999</v>
      </c>
      <c r="T88" s="3">
        <v>0.57150000000000001</v>
      </c>
      <c r="U88" s="3">
        <v>7.1000000000000008E-2</v>
      </c>
      <c r="V88" s="19">
        <f t="shared" si="56"/>
        <v>10.295500000000001</v>
      </c>
      <c r="W88">
        <f t="shared" si="43"/>
        <v>3.562243</v>
      </c>
      <c r="X88">
        <f t="shared" si="44"/>
        <v>10.789684000000001</v>
      </c>
      <c r="Y88">
        <f t="shared" si="45"/>
        <v>4.3447009999999997</v>
      </c>
      <c r="AB88" s="9"/>
      <c r="AC88">
        <f>(0.5*($E88-$E87))+(0.5*($E89-$E88))</f>
        <v>10.295500000000001</v>
      </c>
      <c r="AD88">
        <f t="shared" si="52"/>
        <v>3.562243</v>
      </c>
      <c r="AE88">
        <f t="shared" si="52"/>
        <v>10.789684000000001</v>
      </c>
      <c r="AF88">
        <f t="shared" si="52"/>
        <v>4.3447009999999997</v>
      </c>
      <c r="AI88" s="9"/>
      <c r="AJ88" s="90">
        <v>20.539000000000001</v>
      </c>
      <c r="AK88" s="60"/>
      <c r="AL88" s="43">
        <f t="shared" ref="AL88:AL94" si="57">(0.5*($AJ88-$AJ87))+(0.5*($AJ89-$AJ88))</f>
        <v>10.295500000000001</v>
      </c>
      <c r="AM88">
        <f t="shared" si="53"/>
        <v>3.562243</v>
      </c>
      <c r="AN88">
        <f t="shared" si="54"/>
        <v>10.789684000000001</v>
      </c>
      <c r="AO88">
        <f t="shared" si="55"/>
        <v>4.3447009999999997</v>
      </c>
    </row>
    <row r="89" spans="1:47" x14ac:dyDescent="0.2">
      <c r="D89" s="3">
        <v>332351</v>
      </c>
      <c r="E89" s="90">
        <v>30.457000000000001</v>
      </c>
      <c r="F89" s="16">
        <v>1.0470190298507465</v>
      </c>
      <c r="G89" s="13">
        <v>0.64626347014925312</v>
      </c>
      <c r="I89" s="18"/>
      <c r="N89" s="23"/>
      <c r="O89" s="40"/>
      <c r="P89" s="77"/>
      <c r="Q89" s="3">
        <v>0.68899999999999995</v>
      </c>
      <c r="R89" s="3">
        <v>1.2164999999999999</v>
      </c>
      <c r="S89" s="3">
        <v>0.48399999999999999</v>
      </c>
      <c r="T89" s="3">
        <v>0.69350000000000001</v>
      </c>
      <c r="U89" s="3">
        <v>0.10350000000000001</v>
      </c>
      <c r="V89" s="19">
        <f t="shared" si="56"/>
        <v>9.027000000000001</v>
      </c>
      <c r="W89">
        <f t="shared" si="43"/>
        <v>6.2196030000000002</v>
      </c>
      <c r="X89">
        <f t="shared" si="44"/>
        <v>10.9813455</v>
      </c>
      <c r="Y89">
        <f t="shared" si="45"/>
        <v>4.3690680000000004</v>
      </c>
      <c r="AB89" s="9"/>
      <c r="AC89">
        <f>(0.5*($E89-$E88))+(0.5*($E90-$E89))</f>
        <v>9.027000000000001</v>
      </c>
      <c r="AD89">
        <f t="shared" si="52"/>
        <v>6.2196030000000002</v>
      </c>
      <c r="AE89">
        <f t="shared" si="52"/>
        <v>10.9813455</v>
      </c>
      <c r="AF89">
        <f t="shared" si="52"/>
        <v>4.3690680000000004</v>
      </c>
      <c r="AI89" s="9"/>
      <c r="AJ89" s="90">
        <v>30.457000000000001</v>
      </c>
      <c r="AK89" s="60"/>
      <c r="AL89" s="43">
        <f t="shared" si="57"/>
        <v>9.027000000000001</v>
      </c>
      <c r="AM89">
        <f t="shared" si="53"/>
        <v>6.2196030000000002</v>
      </c>
      <c r="AN89">
        <f t="shared" si="54"/>
        <v>10.9813455</v>
      </c>
      <c r="AO89">
        <f t="shared" si="55"/>
        <v>4.3690680000000004</v>
      </c>
    </row>
    <row r="90" spans="1:47" x14ac:dyDescent="0.2">
      <c r="D90" s="3">
        <v>332350</v>
      </c>
      <c r="E90" s="90">
        <v>38.593000000000004</v>
      </c>
      <c r="F90" s="16">
        <v>0.48878932835820899</v>
      </c>
      <c r="G90" s="13">
        <v>0.48482617164179087</v>
      </c>
      <c r="I90" s="18"/>
      <c r="N90" s="23"/>
      <c r="O90" s="40"/>
      <c r="P90" s="77"/>
      <c r="Q90" s="3">
        <v>1.272</v>
      </c>
      <c r="R90" s="3">
        <v>1.2889999999999999</v>
      </c>
      <c r="S90" s="3">
        <v>0.54</v>
      </c>
      <c r="T90" s="3">
        <v>1.62</v>
      </c>
      <c r="U90" s="3">
        <v>0.13600000000000001</v>
      </c>
      <c r="V90" s="19">
        <f t="shared" si="56"/>
        <v>9.1379999999999981</v>
      </c>
      <c r="W90">
        <f t="shared" si="43"/>
        <v>11.623535999999998</v>
      </c>
      <c r="X90">
        <f t="shared" si="44"/>
        <v>11.778881999999998</v>
      </c>
      <c r="Y90">
        <f t="shared" si="45"/>
        <v>4.9345199999999991</v>
      </c>
      <c r="AB90" s="9"/>
      <c r="AC90">
        <f>(0.5*($E90-$E89))+(0.5*($E91-$E90))</f>
        <v>9.1379999999999981</v>
      </c>
      <c r="AD90">
        <f t="shared" si="52"/>
        <v>11.623535999999998</v>
      </c>
      <c r="AE90">
        <f t="shared" si="52"/>
        <v>11.778881999999998</v>
      </c>
      <c r="AF90">
        <f t="shared" si="52"/>
        <v>4.9345199999999991</v>
      </c>
      <c r="AI90" s="9"/>
      <c r="AJ90" s="90">
        <v>38.593000000000004</v>
      </c>
      <c r="AK90" s="60"/>
      <c r="AL90" s="43">
        <f t="shared" si="57"/>
        <v>9.1379999999999981</v>
      </c>
      <c r="AM90">
        <f t="shared" si="53"/>
        <v>11.623535999999998</v>
      </c>
      <c r="AN90">
        <f t="shared" si="54"/>
        <v>11.778881999999998</v>
      </c>
      <c r="AO90">
        <f t="shared" si="55"/>
        <v>4.9345199999999991</v>
      </c>
    </row>
    <row r="91" spans="1:47" x14ac:dyDescent="0.2">
      <c r="D91" s="3">
        <v>332349</v>
      </c>
      <c r="E91" s="90">
        <v>48.732999999999997</v>
      </c>
      <c r="F91" s="16">
        <v>0.16200832835820894</v>
      </c>
      <c r="G91" s="13">
        <v>0.12909118164179106</v>
      </c>
      <c r="I91" s="18"/>
      <c r="M91" s="49">
        <v>97.955553608359693</v>
      </c>
      <c r="N91" s="23">
        <v>7.3970000000000002</v>
      </c>
      <c r="O91" s="23">
        <v>330.4</v>
      </c>
      <c r="P91" s="77"/>
      <c r="Q91" s="3">
        <v>1.1505000000000001</v>
      </c>
      <c r="R91" s="3">
        <v>0.92700000000000005</v>
      </c>
      <c r="S91" s="3">
        <v>0.5455000000000001</v>
      </c>
      <c r="T91" s="3">
        <v>1.6935</v>
      </c>
      <c r="U91" s="3">
        <v>0.10100000000000001</v>
      </c>
      <c r="V91" s="19">
        <f t="shared" si="56"/>
        <v>10.695999999999998</v>
      </c>
      <c r="W91">
        <f t="shared" si="43"/>
        <v>12.305747999999998</v>
      </c>
      <c r="X91">
        <f t="shared" si="44"/>
        <v>9.9151919999999993</v>
      </c>
      <c r="Y91">
        <f t="shared" si="45"/>
        <v>5.8346679999999997</v>
      </c>
      <c r="AB91" s="9"/>
      <c r="AC91">
        <f>(0.5*($E91-$E90))</f>
        <v>5.0699999999999967</v>
      </c>
      <c r="AD91">
        <f t="shared" si="52"/>
        <v>5.8330349999999962</v>
      </c>
      <c r="AE91">
        <f t="shared" si="52"/>
        <v>4.6998899999999972</v>
      </c>
      <c r="AF91">
        <f t="shared" si="52"/>
        <v>2.7656849999999986</v>
      </c>
      <c r="AI91" s="9"/>
      <c r="AJ91" s="90">
        <v>48.732999999999997</v>
      </c>
      <c r="AK91" s="60"/>
      <c r="AL91" s="43">
        <f t="shared" si="57"/>
        <v>10.695999999999998</v>
      </c>
      <c r="AM91">
        <f t="shared" si="53"/>
        <v>12.305747999999998</v>
      </c>
      <c r="AN91">
        <f t="shared" si="54"/>
        <v>9.9151919999999993</v>
      </c>
      <c r="AO91">
        <f t="shared" si="55"/>
        <v>5.8346679999999997</v>
      </c>
    </row>
    <row r="92" spans="1:47" x14ac:dyDescent="0.2">
      <c r="D92" s="3">
        <v>332348</v>
      </c>
      <c r="E92" s="90">
        <v>59.984999999999999</v>
      </c>
      <c r="F92" s="16">
        <v>6.2145335820895535E-2</v>
      </c>
      <c r="G92" s="13">
        <v>0.10440416417910445</v>
      </c>
      <c r="M92" s="64"/>
      <c r="N92" s="79"/>
      <c r="O92" s="79"/>
      <c r="P92" s="76"/>
      <c r="Q92" s="3">
        <v>6.3319999999999999</v>
      </c>
      <c r="R92" s="3">
        <v>5.093</v>
      </c>
      <c r="S92" s="3">
        <v>0.95199999999999996</v>
      </c>
      <c r="T92" s="3">
        <v>1.8245</v>
      </c>
      <c r="U92" s="3">
        <v>0.1915</v>
      </c>
      <c r="V92" s="19">
        <f t="shared" si="56"/>
        <v>15.239500000000003</v>
      </c>
      <c r="W92">
        <f t="shared" si="43"/>
        <v>96.496514000000019</v>
      </c>
      <c r="X92">
        <f t="shared" si="44"/>
        <v>77.614773500000013</v>
      </c>
      <c r="Y92">
        <f t="shared" si="45"/>
        <v>14.508004000000003</v>
      </c>
      <c r="AB92" s="9"/>
      <c r="AC92">
        <v>0</v>
      </c>
      <c r="AD92">
        <f t="shared" si="52"/>
        <v>0</v>
      </c>
      <c r="AE92">
        <f t="shared" si="52"/>
        <v>0</v>
      </c>
      <c r="AF92">
        <f t="shared" si="52"/>
        <v>0</v>
      </c>
      <c r="AI92" s="9"/>
      <c r="AJ92" s="90">
        <v>59.984999999999999</v>
      </c>
      <c r="AK92" s="60"/>
      <c r="AL92" s="43">
        <f t="shared" si="57"/>
        <v>15.239500000000003</v>
      </c>
      <c r="AM92">
        <f t="shared" si="53"/>
        <v>96.496514000000019</v>
      </c>
      <c r="AN92">
        <f t="shared" si="54"/>
        <v>77.614773500000013</v>
      </c>
      <c r="AO92">
        <f t="shared" si="55"/>
        <v>14.508004000000003</v>
      </c>
    </row>
    <row r="93" spans="1:47" x14ac:dyDescent="0.2">
      <c r="D93" s="3">
        <v>332347</v>
      </c>
      <c r="E93" s="90">
        <v>79.212000000000003</v>
      </c>
      <c r="F93" s="16">
        <v>3.6649813432835826E-2</v>
      </c>
      <c r="G93" s="13">
        <v>0.12349393656716416</v>
      </c>
      <c r="I93" s="18"/>
      <c r="M93" s="64"/>
      <c r="N93" s="79"/>
      <c r="O93" s="79"/>
      <c r="P93" s="76"/>
      <c r="Q93" s="3">
        <v>8.577</v>
      </c>
      <c r="R93" s="3">
        <v>8.4184999999999999</v>
      </c>
      <c r="S93" s="3">
        <v>1</v>
      </c>
      <c r="T93" s="3">
        <v>1.3225</v>
      </c>
      <c r="U93" s="3">
        <v>0.17849999999999999</v>
      </c>
      <c r="V93" s="19">
        <f t="shared" si="56"/>
        <v>19.569499999999998</v>
      </c>
      <c r="W93">
        <f t="shared" si="43"/>
        <v>167.84760149999997</v>
      </c>
      <c r="X93">
        <f t="shared" si="44"/>
        <v>164.74583574999997</v>
      </c>
      <c r="Y93">
        <f t="shared" si="45"/>
        <v>19.569499999999998</v>
      </c>
      <c r="AB93" s="9"/>
      <c r="AC93">
        <v>0</v>
      </c>
      <c r="AF93"/>
      <c r="AI93" s="9"/>
      <c r="AJ93" s="90">
        <v>79.212000000000003</v>
      </c>
      <c r="AK93" s="60"/>
      <c r="AL93" s="43">
        <f t="shared" si="57"/>
        <v>19.569499999999998</v>
      </c>
      <c r="AM93">
        <f t="shared" si="53"/>
        <v>167.84760149999997</v>
      </c>
      <c r="AN93">
        <f t="shared" si="54"/>
        <v>164.74583574999997</v>
      </c>
      <c r="AO93">
        <f t="shared" si="55"/>
        <v>19.569499999999998</v>
      </c>
    </row>
    <row r="94" spans="1:47" x14ac:dyDescent="0.2">
      <c r="D94" s="3">
        <v>332346</v>
      </c>
      <c r="E94" s="90">
        <v>99.123999999999995</v>
      </c>
      <c r="F94" s="16">
        <v>3.5056343283582078E-2</v>
      </c>
      <c r="G94" s="13">
        <v>0.13789890671641791</v>
      </c>
      <c r="I94" s="18"/>
      <c r="J94" s="18"/>
      <c r="K94" s="23"/>
      <c r="M94" s="41">
        <v>83.252502094855728</v>
      </c>
      <c r="N94" s="23">
        <v>6.3280000000000003</v>
      </c>
      <c r="O94" s="40">
        <v>282.61</v>
      </c>
      <c r="P94" s="77"/>
      <c r="Q94" s="3">
        <v>8.8030000000000008</v>
      </c>
      <c r="R94" s="3">
        <v>7.5475000000000003</v>
      </c>
      <c r="S94" s="3">
        <v>1.0024999999999999</v>
      </c>
      <c r="T94" s="3">
        <v>1.4104999999999999</v>
      </c>
      <c r="U94" s="3">
        <v>0.20950000000000002</v>
      </c>
      <c r="V94" s="19">
        <f t="shared" si="56"/>
        <v>22.393999999999998</v>
      </c>
      <c r="W94">
        <f t="shared" si="43"/>
        <v>197.13438200000002</v>
      </c>
      <c r="X94">
        <f t="shared" si="44"/>
        <v>169.01871499999999</v>
      </c>
      <c r="Y94">
        <f t="shared" si="45"/>
        <v>22.449984999999998</v>
      </c>
      <c r="AB94" s="9"/>
      <c r="AC94">
        <v>0</v>
      </c>
      <c r="AF94"/>
      <c r="AI94" s="9"/>
      <c r="AJ94" s="90">
        <v>99.123999999999995</v>
      </c>
      <c r="AL94" s="43">
        <f t="shared" si="57"/>
        <v>22.393999999999998</v>
      </c>
      <c r="AM94">
        <f t="shared" si="53"/>
        <v>197.13438200000002</v>
      </c>
      <c r="AN94">
        <f t="shared" si="54"/>
        <v>169.01871499999999</v>
      </c>
      <c r="AO94">
        <f t="shared" si="55"/>
        <v>22.449984999999998</v>
      </c>
    </row>
    <row r="95" spans="1:47" x14ac:dyDescent="0.2">
      <c r="D95" s="3">
        <v>332345</v>
      </c>
      <c r="E95">
        <v>124</v>
      </c>
      <c r="I95" s="18"/>
      <c r="K95" s="23"/>
      <c r="N95" s="23"/>
      <c r="O95" s="3"/>
      <c r="P95" s="77"/>
      <c r="Q95" s="3">
        <v>10.7575</v>
      </c>
      <c r="R95" s="3">
        <v>8.7125000000000004</v>
      </c>
      <c r="S95" s="3">
        <v>1.0289999999999999</v>
      </c>
      <c r="T95" s="3">
        <v>0.34400000000000003</v>
      </c>
      <c r="U95" s="3">
        <v>0.14499999999999999</v>
      </c>
      <c r="V95" s="19">
        <f t="shared" si="56"/>
        <v>22.938000000000002</v>
      </c>
      <c r="W95">
        <f t="shared" si="43"/>
        <v>246.75553500000004</v>
      </c>
      <c r="X95">
        <f t="shared" si="44"/>
        <v>199.84732500000004</v>
      </c>
      <c r="Y95">
        <f t="shared" si="45"/>
        <v>23.603202</v>
      </c>
      <c r="AB95" s="9"/>
      <c r="AC95">
        <v>0</v>
      </c>
      <c r="AF95"/>
      <c r="AI95" s="9"/>
      <c r="AJ95">
        <v>124</v>
      </c>
      <c r="AK95" s="60"/>
      <c r="AL95" s="43">
        <f>(0.5*($E95-$E94))+(0.5*($E96-$E95))</f>
        <v>22.938000000000002</v>
      </c>
      <c r="AM95">
        <f>($AL95*Q95)</f>
        <v>246.75553500000004</v>
      </c>
      <c r="AN95">
        <f>($AL95*R95)</f>
        <v>199.84732500000004</v>
      </c>
      <c r="AO95">
        <f>($AL95*S95)</f>
        <v>23.603202</v>
      </c>
      <c r="AS95" s="72"/>
      <c r="AT95" s="72"/>
      <c r="AU95" s="72"/>
    </row>
    <row r="96" spans="1:47" x14ac:dyDescent="0.2">
      <c r="D96" s="3">
        <v>332344</v>
      </c>
      <c r="E96">
        <v>145</v>
      </c>
      <c r="G96" s="13"/>
      <c r="I96" s="18"/>
      <c r="K96" s="23"/>
      <c r="N96" s="23"/>
      <c r="O96" s="3"/>
      <c r="P96" s="77"/>
      <c r="Q96" s="3">
        <v>13.723500000000001</v>
      </c>
      <c r="R96" s="3">
        <v>12.1145</v>
      </c>
      <c r="S96" s="3">
        <v>1.228</v>
      </c>
      <c r="T96" s="3">
        <v>0.42449999999999999</v>
      </c>
      <c r="U96" s="3">
        <v>0.1205</v>
      </c>
      <c r="V96" s="19">
        <f>(0.5*($E96-$E95))</f>
        <v>10.5</v>
      </c>
      <c r="W96">
        <f>($V96*Q96)</f>
        <v>144.09675000000001</v>
      </c>
      <c r="X96">
        <f>($V96*R96)</f>
        <v>127.20224999999999</v>
      </c>
      <c r="Y96">
        <f>($V96*S96)</f>
        <v>12.894</v>
      </c>
      <c r="AB96" s="9"/>
      <c r="AF96"/>
      <c r="AI96" s="9"/>
      <c r="AJ96">
        <v>140</v>
      </c>
      <c r="AK96" s="60"/>
      <c r="AL96" s="43">
        <f>(0.5*($E96-$E95))</f>
        <v>10.5</v>
      </c>
      <c r="AM96">
        <f>($AL96*AS96)</f>
        <v>144.09675000000001</v>
      </c>
      <c r="AN96">
        <f>($AL96*AT96)</f>
        <v>127.20224999999999</v>
      </c>
      <c r="AO96">
        <f>($AL96*AU96)</f>
        <v>12.894</v>
      </c>
      <c r="AS96" s="72">
        <f>(Q95*($AJ96-$AS$1)+Q96*($AS$1-$AJ95))/($AJ96-$AJ95)</f>
        <v>13.723500000000001</v>
      </c>
      <c r="AT96" s="72">
        <f>(R95*($AJ96-$AS$1)+R96*($AS$1-$AJ95))/($AJ96-$AJ95)</f>
        <v>12.1145</v>
      </c>
      <c r="AU96" s="72">
        <f>(S95*($AJ96-$AS$1)+S96*($AS$1-$AJ95))/($AJ96-$AJ95)</f>
        <v>1.228</v>
      </c>
    </row>
    <row r="97" spans="1:47" x14ac:dyDescent="0.2">
      <c r="A97" s="6">
        <v>39618</v>
      </c>
      <c r="B97" s="2" t="s">
        <v>104</v>
      </c>
      <c r="C97" s="4" t="s">
        <v>63</v>
      </c>
      <c r="D97" s="3">
        <v>306590</v>
      </c>
      <c r="E97">
        <v>1</v>
      </c>
      <c r="F97" s="16">
        <v>0.25099992537313431</v>
      </c>
      <c r="G97" s="13">
        <v>0.17385047462686562</v>
      </c>
      <c r="H97" s="16">
        <v>25.008172639925366</v>
      </c>
      <c r="I97" s="18">
        <v>29.594029397574623</v>
      </c>
      <c r="J97" s="18">
        <v>21.432022891791039</v>
      </c>
      <c r="K97" s="18">
        <v>17.178208183208952</v>
      </c>
      <c r="L97" s="23">
        <v>171</v>
      </c>
      <c r="M97" s="42">
        <v>109.99129633286265</v>
      </c>
      <c r="N97" s="3">
        <v>7.1379999999999999</v>
      </c>
      <c r="O97" s="3">
        <v>319</v>
      </c>
      <c r="P97" s="13"/>
      <c r="Q97" s="3">
        <v>0.30299999999999999</v>
      </c>
      <c r="R97" s="3">
        <v>1.3885000000000001</v>
      </c>
      <c r="S97" s="3">
        <v>0.40449999999999997</v>
      </c>
      <c r="T97" s="3">
        <v>0.33299999999999996</v>
      </c>
      <c r="U97" s="3">
        <v>6.6000000000000003E-2</v>
      </c>
      <c r="V97">
        <f>($E97)+(0.5*($E98-$E97))</f>
        <v>3</v>
      </c>
      <c r="W97">
        <f t="shared" si="43"/>
        <v>0.90900000000000003</v>
      </c>
      <c r="X97">
        <f t="shared" si="44"/>
        <v>4.1654999999999998</v>
      </c>
      <c r="Y97">
        <f t="shared" si="45"/>
        <v>1.2134999999999998</v>
      </c>
      <c r="Z97" s="9">
        <f>SUM(W97:W106)</f>
        <v>686.91250000000002</v>
      </c>
      <c r="AA97" s="9">
        <f>SUM(X97:X106)</f>
        <v>669.32999999999993</v>
      </c>
      <c r="AB97" s="9">
        <f>SUM(Y97:Y106)</f>
        <v>136.96575000000001</v>
      </c>
      <c r="AC97">
        <f>($E97)+(0.5*($E98-$E97))</f>
        <v>3</v>
      </c>
      <c r="AD97">
        <f t="shared" ref="AD97:AF103" si="58">($AC97*Q97)</f>
        <v>0.90900000000000003</v>
      </c>
      <c r="AE97">
        <f t="shared" si="58"/>
        <v>4.1654999999999998</v>
      </c>
      <c r="AF97">
        <f t="shared" si="58"/>
        <v>1.2134999999999998</v>
      </c>
      <c r="AG97" s="9">
        <f>SUM(AD97:AD103)</f>
        <v>26.24</v>
      </c>
      <c r="AH97" s="9">
        <f>SUM(AE97:AE103)</f>
        <v>48.496249999999996</v>
      </c>
      <c r="AI97" s="9">
        <f>SUM(AF97:AF103)</f>
        <v>21.518250000000002</v>
      </c>
      <c r="AJ97">
        <v>1</v>
      </c>
      <c r="AK97" s="61"/>
      <c r="AL97">
        <f>($AJ97)+(0.5*($AJ98-$AJ97))</f>
        <v>3</v>
      </c>
      <c r="AM97">
        <f t="shared" ref="AM97:AM105" si="59">($AL97*Q97)</f>
        <v>0.90900000000000003</v>
      </c>
      <c r="AN97">
        <f t="shared" ref="AN97:AN105" si="60">($AL97*R97)</f>
        <v>4.1654999999999998</v>
      </c>
      <c r="AO97">
        <f t="shared" ref="AO97:AO105" si="61">($AL97*S97)</f>
        <v>1.2134999999999998</v>
      </c>
      <c r="AP97" s="9">
        <f>SUM(AM97:AM106)</f>
        <v>686.91250000000002</v>
      </c>
      <c r="AQ97" s="9">
        <f>SUM(AN97:AN106)</f>
        <v>669.32999999999993</v>
      </c>
      <c r="AR97" s="9">
        <f>SUM(AO97:AO106)</f>
        <v>136.96575000000001</v>
      </c>
    </row>
    <row r="98" spans="1:47" x14ac:dyDescent="0.2">
      <c r="D98" s="3">
        <v>306589</v>
      </c>
      <c r="E98">
        <v>5</v>
      </c>
      <c r="F98" s="16">
        <v>0.47557880597014923</v>
      </c>
      <c r="G98" s="13">
        <v>0.22365414402985062</v>
      </c>
      <c r="I98" s="18"/>
      <c r="J98" s="7"/>
      <c r="K98" s="18"/>
      <c r="P98"/>
      <c r="Q98" s="3">
        <v>0.33299999999999996</v>
      </c>
      <c r="R98" s="3">
        <v>0.89600000000000002</v>
      </c>
      <c r="S98" s="3">
        <v>0.42299999999999999</v>
      </c>
      <c r="T98" s="3">
        <v>0.63150000000000006</v>
      </c>
      <c r="U98" s="3">
        <v>7.0500000000000007E-2</v>
      </c>
      <c r="V98">
        <f t="shared" ref="V98:V105" si="62">(0.5*($E98-$E97))+(0.5*($E99-$E98))</f>
        <v>4.5</v>
      </c>
      <c r="W98">
        <f t="shared" si="43"/>
        <v>1.4984999999999999</v>
      </c>
      <c r="X98">
        <f t="shared" si="44"/>
        <v>4.032</v>
      </c>
      <c r="Y98">
        <f t="shared" si="45"/>
        <v>1.9035</v>
      </c>
      <c r="AB98" s="9"/>
      <c r="AC98">
        <f>(0.5*($E98-$E97))+(0.5*($E99-$E98))</f>
        <v>4.5</v>
      </c>
      <c r="AD98">
        <f t="shared" si="58"/>
        <v>1.4984999999999999</v>
      </c>
      <c r="AE98">
        <f t="shared" si="58"/>
        <v>4.032</v>
      </c>
      <c r="AF98">
        <f t="shared" si="58"/>
        <v>1.9035</v>
      </c>
      <c r="AI98" s="9"/>
      <c r="AJ98">
        <v>5</v>
      </c>
      <c r="AL98">
        <f>(0.5*($AJ98-$AJ97))+(0.5*($AJ99-$AJ98))</f>
        <v>4.5</v>
      </c>
      <c r="AM98">
        <f t="shared" si="59"/>
        <v>1.4984999999999999</v>
      </c>
      <c r="AN98">
        <f t="shared" si="60"/>
        <v>4.032</v>
      </c>
      <c r="AO98">
        <f t="shared" si="61"/>
        <v>1.9035</v>
      </c>
    </row>
    <row r="99" spans="1:47" x14ac:dyDescent="0.2">
      <c r="D99" s="3">
        <v>306588</v>
      </c>
      <c r="E99">
        <v>10</v>
      </c>
      <c r="F99" s="16">
        <v>0.64071033582089565</v>
      </c>
      <c r="G99" s="13">
        <v>0.3329051641791041</v>
      </c>
      <c r="K99" s="74"/>
      <c r="P99" s="42"/>
      <c r="Q99" s="3">
        <v>0.26300000000000001</v>
      </c>
      <c r="R99" s="3">
        <v>1.0865</v>
      </c>
      <c r="S99" s="3">
        <v>0.4335</v>
      </c>
      <c r="T99" s="3">
        <v>0.372</v>
      </c>
      <c r="U99" s="3">
        <v>8.0500000000000002E-2</v>
      </c>
      <c r="V99">
        <f t="shared" si="62"/>
        <v>7.5</v>
      </c>
      <c r="W99">
        <f t="shared" si="43"/>
        <v>1.9725000000000001</v>
      </c>
      <c r="X99">
        <f t="shared" si="44"/>
        <v>8.1487499999999997</v>
      </c>
      <c r="Y99">
        <f t="shared" si="45"/>
        <v>3.2512499999999998</v>
      </c>
      <c r="AB99" s="9"/>
      <c r="AC99">
        <f>(0.5*($E99-$E98))+(0.5*($E100-$E99))</f>
        <v>7.5</v>
      </c>
      <c r="AD99">
        <f t="shared" si="58"/>
        <v>1.9725000000000001</v>
      </c>
      <c r="AE99">
        <f t="shared" si="58"/>
        <v>8.1487499999999997</v>
      </c>
      <c r="AF99">
        <f t="shared" si="58"/>
        <v>3.2512499999999998</v>
      </c>
      <c r="AI99" s="9"/>
      <c r="AJ99">
        <v>10</v>
      </c>
      <c r="AK99" s="61"/>
      <c r="AL99">
        <f t="shared" ref="AL99:AL105" si="63">(0.5*($AJ99-$AJ98))+(0.5*($AJ100-$AJ99))</f>
        <v>7.5</v>
      </c>
      <c r="AM99">
        <f t="shared" si="59"/>
        <v>1.9725000000000001</v>
      </c>
      <c r="AN99">
        <f t="shared" si="60"/>
        <v>8.1487499999999997</v>
      </c>
      <c r="AO99">
        <f t="shared" si="61"/>
        <v>3.2512499999999998</v>
      </c>
    </row>
    <row r="100" spans="1:47" x14ac:dyDescent="0.2">
      <c r="D100" s="3">
        <v>306587</v>
      </c>
      <c r="E100">
        <v>20</v>
      </c>
      <c r="F100" s="16">
        <v>0.65392085820895507</v>
      </c>
      <c r="G100" s="13">
        <v>0.47901354179104461</v>
      </c>
      <c r="K100" s="74"/>
      <c r="Q100" s="3">
        <v>0.26500000000000001</v>
      </c>
      <c r="R100" s="3">
        <v>1.093</v>
      </c>
      <c r="S100" s="3">
        <v>0.51350000000000007</v>
      </c>
      <c r="T100" s="3">
        <v>0.51950000000000007</v>
      </c>
      <c r="U100" s="3">
        <v>7.4999999999999997E-2</v>
      </c>
      <c r="V100">
        <f t="shared" si="62"/>
        <v>10</v>
      </c>
      <c r="W100">
        <f t="shared" si="43"/>
        <v>2.6500000000000004</v>
      </c>
      <c r="X100">
        <f t="shared" si="44"/>
        <v>10.93</v>
      </c>
      <c r="Y100">
        <f t="shared" si="45"/>
        <v>5.1350000000000007</v>
      </c>
      <c r="AB100" s="9"/>
      <c r="AC100">
        <f>(0.5*($E100-$E99))+(0.5*($E101-$E100))</f>
        <v>10</v>
      </c>
      <c r="AD100">
        <f t="shared" si="58"/>
        <v>2.6500000000000004</v>
      </c>
      <c r="AE100">
        <f t="shared" si="58"/>
        <v>10.93</v>
      </c>
      <c r="AF100">
        <f t="shared" si="58"/>
        <v>5.1350000000000007</v>
      </c>
      <c r="AI100" s="9"/>
      <c r="AJ100">
        <v>20</v>
      </c>
      <c r="AK100" s="61"/>
      <c r="AL100">
        <f t="shared" si="63"/>
        <v>10</v>
      </c>
      <c r="AM100">
        <f t="shared" si="59"/>
        <v>2.6500000000000004</v>
      </c>
      <c r="AN100">
        <f t="shared" si="60"/>
        <v>10.93</v>
      </c>
      <c r="AO100">
        <f t="shared" si="61"/>
        <v>5.1350000000000007</v>
      </c>
    </row>
    <row r="101" spans="1:47" x14ac:dyDescent="0.2">
      <c r="D101" s="3">
        <v>306586</v>
      </c>
      <c r="E101">
        <v>30</v>
      </c>
      <c r="F101" s="16">
        <v>0.48878932835820882</v>
      </c>
      <c r="G101" s="13">
        <v>0.56448562164179117</v>
      </c>
      <c r="H101"/>
      <c r="K101" s="74"/>
      <c r="P101" s="59"/>
      <c r="Q101" s="3">
        <v>0.71899999999999997</v>
      </c>
      <c r="R101" s="3">
        <v>1.1844999999999999</v>
      </c>
      <c r="S101" s="3">
        <v>0.61199999999999999</v>
      </c>
      <c r="T101" s="3">
        <v>0.79799999999999993</v>
      </c>
      <c r="U101" s="3">
        <v>0.1145</v>
      </c>
      <c r="V101">
        <f t="shared" si="62"/>
        <v>10</v>
      </c>
      <c r="W101">
        <f t="shared" si="43"/>
        <v>7.1899999999999995</v>
      </c>
      <c r="X101">
        <f t="shared" si="44"/>
        <v>11.844999999999999</v>
      </c>
      <c r="Y101">
        <f t="shared" si="45"/>
        <v>6.12</v>
      </c>
      <c r="AB101" s="9"/>
      <c r="AC101">
        <f>(0.5*($E101-$E100))+(0.5*($E102-$E101))</f>
        <v>10</v>
      </c>
      <c r="AD101">
        <f t="shared" si="58"/>
        <v>7.1899999999999995</v>
      </c>
      <c r="AE101">
        <f t="shared" si="58"/>
        <v>11.844999999999999</v>
      </c>
      <c r="AF101">
        <f t="shared" si="58"/>
        <v>6.12</v>
      </c>
      <c r="AI101" s="9"/>
      <c r="AJ101">
        <v>30</v>
      </c>
      <c r="AK101" s="61"/>
      <c r="AL101">
        <f t="shared" si="63"/>
        <v>10</v>
      </c>
      <c r="AM101">
        <f t="shared" si="59"/>
        <v>7.1899999999999995</v>
      </c>
      <c r="AN101">
        <f t="shared" si="60"/>
        <v>11.844999999999999</v>
      </c>
      <c r="AO101">
        <f t="shared" si="61"/>
        <v>6.12</v>
      </c>
    </row>
    <row r="102" spans="1:47" x14ac:dyDescent="0.2">
      <c r="D102" s="3">
        <v>306585</v>
      </c>
      <c r="E102">
        <v>40</v>
      </c>
      <c r="F102" s="16">
        <v>0.17173679104477607</v>
      </c>
      <c r="G102" s="13">
        <v>0.20000730895522381</v>
      </c>
      <c r="H102"/>
      <c r="K102" s="23"/>
      <c r="M102" s="62">
        <v>99.772914842139926</v>
      </c>
      <c r="N102" s="23">
        <v>7.8205</v>
      </c>
      <c r="O102" s="40">
        <v>349.5</v>
      </c>
      <c r="P102" s="18"/>
      <c r="Q102" s="3">
        <v>2.4039999999999999</v>
      </c>
      <c r="R102" s="3">
        <v>1.875</v>
      </c>
      <c r="S102" s="3">
        <v>0.77900000000000003</v>
      </c>
      <c r="T102" s="3">
        <v>2.0845000000000002</v>
      </c>
      <c r="U102" s="3">
        <v>0.16550000000000001</v>
      </c>
      <c r="V102">
        <f t="shared" si="62"/>
        <v>10</v>
      </c>
      <c r="W102">
        <f t="shared" si="43"/>
        <v>24.04</v>
      </c>
      <c r="X102">
        <f t="shared" si="44"/>
        <v>18.75</v>
      </c>
      <c r="Y102">
        <f t="shared" si="45"/>
        <v>7.79</v>
      </c>
      <c r="AB102" s="9"/>
      <c r="AC102">
        <f>(0.5*($E102-$E101))</f>
        <v>5</v>
      </c>
      <c r="AD102">
        <f t="shared" si="58"/>
        <v>12.02</v>
      </c>
      <c r="AE102">
        <f t="shared" si="58"/>
        <v>9.375</v>
      </c>
      <c r="AF102">
        <f t="shared" si="58"/>
        <v>3.895</v>
      </c>
      <c r="AI102" s="9"/>
      <c r="AJ102">
        <v>40</v>
      </c>
      <c r="AK102" s="61"/>
      <c r="AL102">
        <f t="shared" si="63"/>
        <v>10</v>
      </c>
      <c r="AM102">
        <f t="shared" si="59"/>
        <v>24.04</v>
      </c>
      <c r="AN102">
        <f t="shared" si="60"/>
        <v>18.75</v>
      </c>
      <c r="AO102">
        <f t="shared" si="61"/>
        <v>7.79</v>
      </c>
    </row>
    <row r="103" spans="1:47" x14ac:dyDescent="0.2">
      <c r="D103" s="3">
        <v>306584</v>
      </c>
      <c r="E103">
        <v>50</v>
      </c>
      <c r="F103" s="16">
        <v>0.11782423880597012</v>
      </c>
      <c r="G103" s="13">
        <v>0.14367193119402982</v>
      </c>
      <c r="H103"/>
      <c r="K103" s="74"/>
      <c r="P103"/>
      <c r="Q103" s="3">
        <v>3.4220000000000002</v>
      </c>
      <c r="R103" s="3">
        <v>2.9770000000000003</v>
      </c>
      <c r="S103" s="3">
        <v>0.84650000000000003</v>
      </c>
      <c r="T103" s="3">
        <v>2.2204999999999999</v>
      </c>
      <c r="U103" s="3">
        <v>0.20250000000000001</v>
      </c>
      <c r="V103">
        <f t="shared" si="62"/>
        <v>17.5</v>
      </c>
      <c r="W103">
        <f t="shared" si="43"/>
        <v>59.885000000000005</v>
      </c>
      <c r="X103">
        <f t="shared" si="44"/>
        <v>52.097500000000004</v>
      </c>
      <c r="Y103">
        <f t="shared" si="45"/>
        <v>14.813750000000001</v>
      </c>
      <c r="AB103" s="9"/>
      <c r="AC103">
        <v>0</v>
      </c>
      <c r="AD103">
        <f t="shared" si="58"/>
        <v>0</v>
      </c>
      <c r="AE103">
        <f t="shared" si="58"/>
        <v>0</v>
      </c>
      <c r="AF103">
        <f t="shared" si="58"/>
        <v>0</v>
      </c>
      <c r="AI103" s="9"/>
      <c r="AJ103">
        <v>50</v>
      </c>
      <c r="AK103" s="61"/>
      <c r="AL103">
        <f t="shared" si="63"/>
        <v>17.5</v>
      </c>
      <c r="AM103">
        <f t="shared" si="59"/>
        <v>59.885000000000005</v>
      </c>
      <c r="AN103">
        <f t="shared" si="60"/>
        <v>52.097500000000004</v>
      </c>
      <c r="AO103">
        <f t="shared" si="61"/>
        <v>14.813750000000001</v>
      </c>
    </row>
    <row r="104" spans="1:47" x14ac:dyDescent="0.2">
      <c r="D104" s="3">
        <v>306583</v>
      </c>
      <c r="E104">
        <v>75</v>
      </c>
      <c r="F104" s="16">
        <v>3.129706343283583E-2</v>
      </c>
      <c r="G104" s="13">
        <v>0.12165352656716416</v>
      </c>
      <c r="H104"/>
      <c r="K104" s="74"/>
      <c r="P104"/>
      <c r="Q104" s="3">
        <v>5.0685000000000002</v>
      </c>
      <c r="R104" s="3">
        <v>5.1924999999999999</v>
      </c>
      <c r="S104" s="3">
        <v>0.99150000000000005</v>
      </c>
      <c r="T104" s="3">
        <v>2.089</v>
      </c>
      <c r="U104" s="3">
        <v>0.25700000000000001</v>
      </c>
      <c r="V104">
        <f t="shared" si="62"/>
        <v>25</v>
      </c>
      <c r="W104">
        <f t="shared" si="43"/>
        <v>126.71250000000001</v>
      </c>
      <c r="X104">
        <f t="shared" si="44"/>
        <v>129.8125</v>
      </c>
      <c r="Y104">
        <f t="shared" si="45"/>
        <v>24.787500000000001</v>
      </c>
      <c r="AB104" s="9"/>
      <c r="AC104">
        <v>0</v>
      </c>
      <c r="AF104"/>
      <c r="AI104" s="9"/>
      <c r="AJ104">
        <v>75</v>
      </c>
      <c r="AK104" s="61"/>
      <c r="AL104">
        <f t="shared" si="63"/>
        <v>25</v>
      </c>
      <c r="AM104">
        <f t="shared" si="59"/>
        <v>126.71250000000001</v>
      </c>
      <c r="AN104">
        <f t="shared" si="60"/>
        <v>129.8125</v>
      </c>
      <c r="AO104">
        <f t="shared" si="61"/>
        <v>24.787500000000001</v>
      </c>
    </row>
    <row r="105" spans="1:47" x14ac:dyDescent="0.2">
      <c r="D105" s="3">
        <v>306582</v>
      </c>
      <c r="E105">
        <v>100</v>
      </c>
      <c r="F105" s="16">
        <v>3.49790708955224E-2</v>
      </c>
      <c r="G105" s="13">
        <v>0.15990958410447764</v>
      </c>
      <c r="H105"/>
      <c r="K105" s="23"/>
      <c r="P105"/>
      <c r="Q105" s="3">
        <v>5.4380000000000006</v>
      </c>
      <c r="R105" s="3">
        <v>5.0054999999999996</v>
      </c>
      <c r="S105" s="3">
        <v>1.0585</v>
      </c>
      <c r="T105" s="3">
        <v>2.0375000000000001</v>
      </c>
      <c r="U105" s="3">
        <v>0.2455</v>
      </c>
      <c r="V105">
        <f t="shared" si="62"/>
        <v>32.5</v>
      </c>
      <c r="W105">
        <f t="shared" si="43"/>
        <v>176.73500000000001</v>
      </c>
      <c r="X105">
        <f t="shared" si="44"/>
        <v>162.67874999999998</v>
      </c>
      <c r="Y105">
        <f t="shared" si="45"/>
        <v>34.401249999999997</v>
      </c>
      <c r="AB105" s="9"/>
      <c r="AC105">
        <v>0</v>
      </c>
      <c r="AF105"/>
      <c r="AI105" s="9"/>
      <c r="AJ105">
        <v>100</v>
      </c>
      <c r="AK105" s="61"/>
      <c r="AL105">
        <f t="shared" si="63"/>
        <v>32.5</v>
      </c>
      <c r="AM105">
        <f t="shared" si="59"/>
        <v>176.73500000000001</v>
      </c>
      <c r="AN105">
        <f t="shared" si="60"/>
        <v>162.67874999999998</v>
      </c>
      <c r="AO105">
        <f t="shared" si="61"/>
        <v>34.401249999999997</v>
      </c>
    </row>
    <row r="106" spans="1:47" x14ac:dyDescent="0.2">
      <c r="D106" s="3">
        <v>306581</v>
      </c>
      <c r="E106">
        <v>140</v>
      </c>
      <c r="F106" s="16">
        <v>9.205018656716411E-3</v>
      </c>
      <c r="G106" s="13">
        <v>0.11907612134328359</v>
      </c>
      <c r="H106"/>
      <c r="K106" s="23"/>
      <c r="M106" s="62">
        <v>70.481595128051495</v>
      </c>
      <c r="N106" s="23">
        <v>5.0259999999999998</v>
      </c>
      <c r="O106" s="40">
        <v>224</v>
      </c>
      <c r="P106" s="13"/>
      <c r="Q106" s="3">
        <v>14.266</v>
      </c>
      <c r="R106" s="3">
        <v>13.343499999999999</v>
      </c>
      <c r="S106" s="3">
        <v>1.8774999999999999</v>
      </c>
      <c r="T106" s="3">
        <v>0.60549999999999993</v>
      </c>
      <c r="U106" s="3">
        <v>0.14050000000000001</v>
      </c>
      <c r="V106">
        <f>(0.5*($E106-$E105))</f>
        <v>20</v>
      </c>
      <c r="W106">
        <f>($V106*Q106)</f>
        <v>285.32</v>
      </c>
      <c r="X106">
        <f>($V106*R106)</f>
        <v>266.87</v>
      </c>
      <c r="Y106">
        <f>($V106*S106)</f>
        <v>37.549999999999997</v>
      </c>
      <c r="AB106" s="9"/>
      <c r="AC106">
        <v>0</v>
      </c>
      <c r="AF106"/>
      <c r="AI106" s="9"/>
      <c r="AJ106">
        <v>140</v>
      </c>
      <c r="AK106" s="61"/>
      <c r="AL106">
        <f>(0.5*($AJ106-$AJ105))</f>
        <v>20</v>
      </c>
      <c r="AM106">
        <f>($AL106*AS106)</f>
        <v>285.32</v>
      </c>
      <c r="AN106">
        <f>($AL106*AT106)</f>
        <v>266.87</v>
      </c>
      <c r="AO106">
        <f>($AL106*AU106)</f>
        <v>37.549999999999997</v>
      </c>
      <c r="AS106" s="72">
        <f>(Q105*($AJ106-$AS$1)+Q106*($AS$1-$AJ105))/($AJ106-$AJ105)</f>
        <v>14.266</v>
      </c>
      <c r="AT106" s="72">
        <f>(R105*($AJ106-$AS$1)+R106*($AS$1-$AJ105))/($AJ106-$AJ105)</f>
        <v>13.343500000000001</v>
      </c>
      <c r="AU106" s="72">
        <f>(S105*($AJ106-$AS$1)+S106*($AS$1-$AJ105))/($AJ106-$AJ105)</f>
        <v>1.8774999999999999</v>
      </c>
    </row>
    <row r="107" spans="1:47" x14ac:dyDescent="0.2">
      <c r="A107" s="34">
        <v>39635</v>
      </c>
      <c r="B107" s="2" t="s">
        <v>106</v>
      </c>
      <c r="C107" s="4" t="s">
        <v>92</v>
      </c>
      <c r="D107" s="23">
        <v>321150</v>
      </c>
      <c r="E107" s="91">
        <v>1</v>
      </c>
      <c r="F107" s="16">
        <v>0.19600000000000001</v>
      </c>
      <c r="G107" s="3">
        <v>7.1999999999999995E-2</v>
      </c>
      <c r="H107" s="21">
        <v>27.638000000000002</v>
      </c>
      <c r="I107" s="18">
        <v>17.609499999999997</v>
      </c>
      <c r="J107" s="23">
        <v>24.193000000000001</v>
      </c>
      <c r="K107" s="18">
        <v>11.634499999999999</v>
      </c>
      <c r="L107" s="23">
        <v>188</v>
      </c>
      <c r="M107" s="71">
        <v>102.98413765982468</v>
      </c>
      <c r="N107" s="59">
        <v>6.2355</v>
      </c>
      <c r="O107" s="71">
        <v>278.5</v>
      </c>
      <c r="P107" s="59">
        <v>30.661825180053711</v>
      </c>
      <c r="R107" s="3"/>
      <c r="S107" s="3"/>
      <c r="T107" s="3"/>
      <c r="U107" s="3"/>
      <c r="V107">
        <f>($E107)+(0.5*($E108-$E107))</f>
        <v>3</v>
      </c>
      <c r="W107">
        <f t="shared" si="43"/>
        <v>0</v>
      </c>
      <c r="X107">
        <f t="shared" si="44"/>
        <v>0</v>
      </c>
      <c r="Y107">
        <f t="shared" si="45"/>
        <v>0</v>
      </c>
      <c r="Z107" s="9">
        <f>SUM(W107:W116)</f>
        <v>0</v>
      </c>
      <c r="AA107" s="9">
        <f>SUM(X107:X116)</f>
        <v>0</v>
      </c>
      <c r="AB107" s="9">
        <f>SUM(Y107:Y116)</f>
        <v>0</v>
      </c>
      <c r="AC107">
        <f>($E107)+(0.5*($E108-$E107))</f>
        <v>3</v>
      </c>
      <c r="AD107">
        <f t="shared" ref="AD107:AF113" si="64">($AC107*Q107)</f>
        <v>0</v>
      </c>
      <c r="AE107">
        <f t="shared" si="64"/>
        <v>0</v>
      </c>
      <c r="AF107">
        <f t="shared" si="64"/>
        <v>0</v>
      </c>
      <c r="AG107" s="9">
        <f>SUM(AD107:AD113)</f>
        <v>0</v>
      </c>
      <c r="AH107" s="9">
        <f>SUM(AE107:AE113)</f>
        <v>0</v>
      </c>
      <c r="AI107" s="9">
        <f>SUM(AF107:AF113)</f>
        <v>0</v>
      </c>
      <c r="AJ107">
        <v>1</v>
      </c>
      <c r="AL107">
        <f>($AJ107)+(0.5*($AJ108-$AJ107))</f>
        <v>3</v>
      </c>
      <c r="AM107">
        <f t="shared" ref="AM107:AM115" si="65">($AL107*Q107)</f>
        <v>0</v>
      </c>
      <c r="AN107">
        <f t="shared" ref="AN107:AN115" si="66">($AL107*R107)</f>
        <v>0</v>
      </c>
      <c r="AO107">
        <f t="shared" ref="AO107:AO115" si="67">($AL107*S107)</f>
        <v>0</v>
      </c>
      <c r="AP107" s="9">
        <f>SUM(AM107:AM116)</f>
        <v>0</v>
      </c>
      <c r="AQ107" s="9">
        <f>SUM(AN107:AN116)</f>
        <v>0</v>
      </c>
      <c r="AR107" s="9">
        <f>SUM(AO107:AO116)</f>
        <v>0</v>
      </c>
    </row>
    <row r="108" spans="1:47" x14ac:dyDescent="0.2">
      <c r="A108" s="34"/>
      <c r="D108" s="33">
        <v>321149</v>
      </c>
      <c r="E108" s="91">
        <v>5</v>
      </c>
      <c r="F108" s="16">
        <v>0.2</v>
      </c>
      <c r="G108" s="3">
        <v>8.3000000000000004E-2</v>
      </c>
      <c r="H108" s="21"/>
      <c r="I108" s="18"/>
      <c r="J108" s="18"/>
      <c r="K108" s="23"/>
      <c r="R108" s="3"/>
      <c r="S108" s="3"/>
      <c r="T108" s="3"/>
      <c r="U108" s="3"/>
      <c r="V108">
        <f>(0.5*($E108-$E107))+(0.5*($E109-$E108))</f>
        <v>4.5</v>
      </c>
      <c r="W108">
        <f t="shared" si="43"/>
        <v>0</v>
      </c>
      <c r="X108">
        <f t="shared" si="44"/>
        <v>0</v>
      </c>
      <c r="Y108">
        <f t="shared" si="45"/>
        <v>0</v>
      </c>
      <c r="AB108" s="9"/>
      <c r="AC108">
        <f>(0.5*($E108-$E107))+(0.5*($E109-$E108))</f>
        <v>4.5</v>
      </c>
      <c r="AD108">
        <f t="shared" si="64"/>
        <v>0</v>
      </c>
      <c r="AE108">
        <f t="shared" si="64"/>
        <v>0</v>
      </c>
      <c r="AF108">
        <f t="shared" si="64"/>
        <v>0</v>
      </c>
      <c r="AI108" s="9"/>
      <c r="AJ108">
        <v>5</v>
      </c>
      <c r="AL108">
        <f>(0.5*($AJ108-$AJ107))+(0.5*($AJ109-$AJ108))</f>
        <v>4.5</v>
      </c>
      <c r="AM108">
        <f t="shared" si="65"/>
        <v>0</v>
      </c>
      <c r="AN108">
        <f t="shared" si="66"/>
        <v>0</v>
      </c>
      <c r="AO108">
        <f t="shared" si="67"/>
        <v>0</v>
      </c>
    </row>
    <row r="109" spans="1:47" x14ac:dyDescent="0.2">
      <c r="A109" s="34"/>
      <c r="D109" s="23">
        <v>321148</v>
      </c>
      <c r="E109" s="91">
        <v>10</v>
      </c>
      <c r="F109" s="16">
        <v>0.54200000000000004</v>
      </c>
      <c r="G109" s="3">
        <v>0.224</v>
      </c>
      <c r="I109" s="18"/>
      <c r="J109" s="18"/>
      <c r="K109" s="23"/>
      <c r="P109" s="42"/>
      <c r="R109" s="3"/>
      <c r="S109" s="3"/>
      <c r="T109" s="3"/>
      <c r="U109" s="3"/>
      <c r="V109">
        <f>(0.5*($E109-$E108))+(0.5*($E111-$E109))</f>
        <v>12.5</v>
      </c>
      <c r="W109">
        <f t="shared" si="43"/>
        <v>0</v>
      </c>
      <c r="X109">
        <f t="shared" si="44"/>
        <v>0</v>
      </c>
      <c r="Y109">
        <f t="shared" si="45"/>
        <v>0</v>
      </c>
      <c r="AB109" s="9"/>
      <c r="AC109">
        <f>(0.5*($E109-$E108))+(0.5*($E111-$E109))</f>
        <v>12.5</v>
      </c>
      <c r="AD109">
        <f t="shared" si="64"/>
        <v>0</v>
      </c>
      <c r="AE109">
        <f t="shared" si="64"/>
        <v>0</v>
      </c>
      <c r="AF109">
        <f t="shared" si="64"/>
        <v>0</v>
      </c>
      <c r="AI109" s="9"/>
      <c r="AJ109">
        <v>10</v>
      </c>
      <c r="AL109">
        <f t="shared" ref="AL109:AL115" si="68">(0.5*($AJ109-$AJ108))+(0.5*($AJ110-$AJ109))</f>
        <v>7.5</v>
      </c>
      <c r="AM109">
        <f t="shared" si="65"/>
        <v>0</v>
      </c>
      <c r="AN109">
        <f t="shared" si="66"/>
        <v>0</v>
      </c>
      <c r="AO109">
        <f t="shared" si="67"/>
        <v>0</v>
      </c>
    </row>
    <row r="110" spans="1:47" x14ac:dyDescent="0.2">
      <c r="A110" s="34"/>
      <c r="D110" s="33">
        <v>321147</v>
      </c>
      <c r="E110" s="91">
        <v>20</v>
      </c>
      <c r="F110" s="16">
        <v>0.70599999999999996</v>
      </c>
      <c r="G110" s="18">
        <v>0.40400000000000003</v>
      </c>
      <c r="I110" s="18"/>
      <c r="J110" s="18"/>
      <c r="K110" s="23"/>
      <c r="M110" s="71"/>
      <c r="N110" s="59"/>
      <c r="O110" s="78"/>
      <c r="R110" s="3"/>
      <c r="S110" s="3"/>
      <c r="T110" s="3"/>
      <c r="U110" s="3"/>
      <c r="V110">
        <f t="shared" ref="V110:V115" si="69">(0.5*($E110-$E109))+(0.5*($E111-$E110))</f>
        <v>10</v>
      </c>
      <c r="W110">
        <f t="shared" si="43"/>
        <v>0</v>
      </c>
      <c r="X110">
        <f t="shared" si="44"/>
        <v>0</v>
      </c>
      <c r="Y110">
        <f t="shared" si="45"/>
        <v>0</v>
      </c>
      <c r="AB110" s="9"/>
      <c r="AC110">
        <f>(0.5*($E110-$E109))+(0.5*($E111-$E110))</f>
        <v>10</v>
      </c>
      <c r="AD110">
        <f t="shared" si="64"/>
        <v>0</v>
      </c>
      <c r="AE110">
        <f t="shared" si="64"/>
        <v>0</v>
      </c>
      <c r="AF110">
        <f t="shared" si="64"/>
        <v>0</v>
      </c>
      <c r="AI110" s="9"/>
      <c r="AJ110">
        <v>20</v>
      </c>
      <c r="AL110">
        <f t="shared" si="68"/>
        <v>10</v>
      </c>
      <c r="AM110">
        <f t="shared" si="65"/>
        <v>0</v>
      </c>
      <c r="AN110">
        <f t="shared" si="66"/>
        <v>0</v>
      </c>
      <c r="AO110">
        <f t="shared" si="67"/>
        <v>0</v>
      </c>
    </row>
    <row r="111" spans="1:47" x14ac:dyDescent="0.2">
      <c r="A111" s="34"/>
      <c r="D111" s="23">
        <v>321146</v>
      </c>
      <c r="E111" s="91">
        <v>30</v>
      </c>
      <c r="F111" s="16">
        <v>0.85699999999999998</v>
      </c>
      <c r="G111" s="13">
        <v>0.39300000000000002</v>
      </c>
      <c r="I111" s="18"/>
      <c r="J111" s="18"/>
      <c r="K111" s="23"/>
      <c r="P111" s="42"/>
      <c r="R111" s="3"/>
      <c r="S111" s="3"/>
      <c r="T111" s="3"/>
      <c r="U111" s="3"/>
      <c r="V111">
        <f>(0.5*($E111-$E109))+(0.5*($E112-$E111))</f>
        <v>15</v>
      </c>
      <c r="W111">
        <f t="shared" si="43"/>
        <v>0</v>
      </c>
      <c r="X111">
        <f t="shared" si="44"/>
        <v>0</v>
      </c>
      <c r="Y111">
        <f t="shared" si="45"/>
        <v>0</v>
      </c>
      <c r="AB111" s="9"/>
      <c r="AC111">
        <f>(0.5*($E111-$E109))+(0.5*($E112-$E111))</f>
        <v>15</v>
      </c>
      <c r="AD111">
        <f t="shared" si="64"/>
        <v>0</v>
      </c>
      <c r="AE111">
        <f t="shared" si="64"/>
        <v>0</v>
      </c>
      <c r="AF111">
        <f t="shared" si="64"/>
        <v>0</v>
      </c>
      <c r="AI111" s="9"/>
      <c r="AJ111">
        <v>30</v>
      </c>
      <c r="AL111">
        <f t="shared" si="68"/>
        <v>10</v>
      </c>
      <c r="AM111">
        <f t="shared" si="65"/>
        <v>0</v>
      </c>
      <c r="AN111">
        <f t="shared" si="66"/>
        <v>0</v>
      </c>
      <c r="AO111">
        <f t="shared" si="67"/>
        <v>0</v>
      </c>
    </row>
    <row r="112" spans="1:47" x14ac:dyDescent="0.2">
      <c r="A112" s="34"/>
      <c r="D112" s="33">
        <v>321145</v>
      </c>
      <c r="E112" s="91">
        <v>40</v>
      </c>
      <c r="F112" s="16">
        <v>0.26900000000000002</v>
      </c>
      <c r="G112" s="13">
        <v>9.5000000000000001E-2</v>
      </c>
      <c r="I112" s="18"/>
      <c r="J112" s="18"/>
      <c r="K112" s="23"/>
      <c r="M112" s="71">
        <v>89.428504964327701</v>
      </c>
      <c r="N112" s="59">
        <v>6.92</v>
      </c>
      <c r="O112" s="71">
        <v>309</v>
      </c>
      <c r="P112" s="59">
        <v>32.019565582275391</v>
      </c>
      <c r="R112" s="3"/>
      <c r="S112" s="3"/>
      <c r="T112" s="3"/>
      <c r="U112" s="3"/>
      <c r="V112">
        <f t="shared" si="69"/>
        <v>10</v>
      </c>
      <c r="W112">
        <f t="shared" si="43"/>
        <v>0</v>
      </c>
      <c r="X112">
        <f t="shared" si="44"/>
        <v>0</v>
      </c>
      <c r="Y112">
        <f t="shared" si="45"/>
        <v>0</v>
      </c>
      <c r="AB112" s="9"/>
      <c r="AC112">
        <f>(0.5*($E112-$E111))+(0.5*($E113-$E112))</f>
        <v>10</v>
      </c>
      <c r="AD112">
        <f t="shared" si="64"/>
        <v>0</v>
      </c>
      <c r="AE112">
        <f t="shared" si="64"/>
        <v>0</v>
      </c>
      <c r="AF112">
        <f t="shared" si="64"/>
        <v>0</v>
      </c>
      <c r="AI112" s="9"/>
      <c r="AJ112">
        <v>40</v>
      </c>
      <c r="AL112">
        <f t="shared" si="68"/>
        <v>10</v>
      </c>
      <c r="AM112">
        <f t="shared" si="65"/>
        <v>0</v>
      </c>
      <c r="AN112">
        <f t="shared" si="66"/>
        <v>0</v>
      </c>
      <c r="AO112">
        <f t="shared" si="67"/>
        <v>0</v>
      </c>
    </row>
    <row r="113" spans="1:47" x14ac:dyDescent="0.2">
      <c r="A113" s="34"/>
      <c r="D113" s="23">
        <v>321144</v>
      </c>
      <c r="E113" s="91">
        <v>50</v>
      </c>
      <c r="F113" s="16">
        <v>6.4000000000000001E-2</v>
      </c>
      <c r="G113" s="13">
        <v>8.8999999999999996E-2</v>
      </c>
      <c r="I113" s="18"/>
      <c r="J113" s="18"/>
      <c r="K113" s="23"/>
      <c r="M113" s="71"/>
      <c r="N113" s="59"/>
      <c r="O113" s="78"/>
      <c r="P113" s="42"/>
      <c r="R113" s="3"/>
      <c r="S113" s="3"/>
      <c r="T113" s="3"/>
      <c r="U113" s="3"/>
      <c r="V113">
        <f t="shared" si="69"/>
        <v>17.5</v>
      </c>
      <c r="W113">
        <f t="shared" si="43"/>
        <v>0</v>
      </c>
      <c r="X113">
        <f t="shared" si="44"/>
        <v>0</v>
      </c>
      <c r="Y113">
        <f t="shared" si="45"/>
        <v>0</v>
      </c>
      <c r="AB113" s="9"/>
      <c r="AC113">
        <f>(0.5*($E113-$E112))</f>
        <v>5</v>
      </c>
      <c r="AD113">
        <f t="shared" si="64"/>
        <v>0</v>
      </c>
      <c r="AE113">
        <f t="shared" si="64"/>
        <v>0</v>
      </c>
      <c r="AF113">
        <f t="shared" si="64"/>
        <v>0</v>
      </c>
      <c r="AI113" s="9"/>
      <c r="AJ113">
        <v>50</v>
      </c>
      <c r="AL113">
        <f t="shared" si="68"/>
        <v>17.5</v>
      </c>
      <c r="AM113">
        <f t="shared" si="65"/>
        <v>0</v>
      </c>
      <c r="AN113">
        <f t="shared" si="66"/>
        <v>0</v>
      </c>
      <c r="AO113">
        <f t="shared" si="67"/>
        <v>0</v>
      </c>
    </row>
    <row r="114" spans="1:47" x14ac:dyDescent="0.2">
      <c r="A114" s="34"/>
      <c r="D114" s="33">
        <v>321143</v>
      </c>
      <c r="E114" s="91">
        <v>75</v>
      </c>
      <c r="F114" s="16">
        <v>0.04</v>
      </c>
      <c r="G114" s="13">
        <v>0.115</v>
      </c>
      <c r="I114" s="18"/>
      <c r="J114" s="18"/>
      <c r="K114" s="23"/>
      <c r="M114" s="71"/>
      <c r="N114" s="59"/>
      <c r="O114" s="78"/>
      <c r="R114" s="3"/>
      <c r="S114" s="3"/>
      <c r="T114" s="3"/>
      <c r="U114" s="3"/>
      <c r="V114">
        <f t="shared" si="69"/>
        <v>25</v>
      </c>
      <c r="W114">
        <f t="shared" si="43"/>
        <v>0</v>
      </c>
      <c r="X114">
        <f t="shared" si="44"/>
        <v>0</v>
      </c>
      <c r="Y114">
        <f t="shared" si="45"/>
        <v>0</v>
      </c>
      <c r="AB114" s="9"/>
      <c r="AC114">
        <v>0</v>
      </c>
      <c r="AF114"/>
      <c r="AI114" s="9"/>
      <c r="AJ114">
        <v>75</v>
      </c>
      <c r="AL114">
        <f t="shared" si="68"/>
        <v>25</v>
      </c>
      <c r="AM114">
        <f t="shared" si="65"/>
        <v>0</v>
      </c>
      <c r="AN114">
        <f t="shared" si="66"/>
        <v>0</v>
      </c>
      <c r="AO114">
        <f t="shared" si="67"/>
        <v>0</v>
      </c>
    </row>
    <row r="115" spans="1:47" x14ac:dyDescent="0.2">
      <c r="A115" s="34"/>
      <c r="D115" s="23">
        <v>321142</v>
      </c>
      <c r="E115" s="91">
        <v>100</v>
      </c>
      <c r="F115" s="16">
        <v>4.2000000000000003E-2</v>
      </c>
      <c r="G115" s="13">
        <v>2.3E-2</v>
      </c>
      <c r="I115" s="18"/>
      <c r="J115" s="18"/>
      <c r="K115" s="23"/>
      <c r="M115" s="71"/>
      <c r="N115" s="59"/>
      <c r="O115" s="78"/>
      <c r="P115" s="3"/>
      <c r="R115" s="3"/>
      <c r="S115" s="3"/>
      <c r="T115" s="3"/>
      <c r="U115" s="3"/>
      <c r="V115">
        <f t="shared" si="69"/>
        <v>37.5</v>
      </c>
      <c r="W115">
        <f t="shared" si="43"/>
        <v>0</v>
      </c>
      <c r="X115">
        <f t="shared" si="44"/>
        <v>0</v>
      </c>
      <c r="Y115">
        <f t="shared" si="45"/>
        <v>0</v>
      </c>
      <c r="AB115" s="9"/>
      <c r="AC115">
        <v>0</v>
      </c>
      <c r="AF115"/>
      <c r="AI115" s="9"/>
      <c r="AJ115">
        <v>100</v>
      </c>
      <c r="AL115">
        <f t="shared" si="68"/>
        <v>32.5</v>
      </c>
      <c r="AM115">
        <f t="shared" si="65"/>
        <v>0</v>
      </c>
      <c r="AN115">
        <f t="shared" si="66"/>
        <v>0</v>
      </c>
      <c r="AO115">
        <f t="shared" si="67"/>
        <v>0</v>
      </c>
    </row>
    <row r="116" spans="1:47" x14ac:dyDescent="0.2">
      <c r="A116" s="34"/>
      <c r="D116" s="33">
        <v>321141</v>
      </c>
      <c r="E116" s="91">
        <v>150</v>
      </c>
      <c r="F116" s="16">
        <v>1.4E-2</v>
      </c>
      <c r="G116" s="13">
        <v>6.2E-2</v>
      </c>
      <c r="I116" s="18"/>
      <c r="J116" s="18"/>
      <c r="K116" s="23"/>
      <c r="M116" s="71">
        <v>64.171587587017811</v>
      </c>
      <c r="N116" s="59">
        <v>4.4205000000000005</v>
      </c>
      <c r="O116" s="71">
        <v>197</v>
      </c>
      <c r="P116" s="59">
        <v>33.957012176513672</v>
      </c>
      <c r="R116" s="3"/>
      <c r="S116" s="3"/>
      <c r="T116" s="3"/>
      <c r="U116" s="3"/>
      <c r="V116">
        <f>(0.5*($E116-$E115))</f>
        <v>25</v>
      </c>
      <c r="W116">
        <f>($V116*Q115)</f>
        <v>0</v>
      </c>
      <c r="X116">
        <f>($V116*R115)</f>
        <v>0</v>
      </c>
      <c r="Y116">
        <f>($V116*S115)</f>
        <v>0</v>
      </c>
      <c r="AB116" s="9"/>
      <c r="AC116">
        <v>0</v>
      </c>
      <c r="AF116"/>
      <c r="AI116" s="9"/>
      <c r="AJ116">
        <v>140</v>
      </c>
      <c r="AL116">
        <f>(0.5*($AJ116-$AJ115))</f>
        <v>20</v>
      </c>
      <c r="AM116">
        <f>($AL116*AS116)</f>
        <v>0</v>
      </c>
      <c r="AN116">
        <f>($AL116*AT116)</f>
        <v>0</v>
      </c>
      <c r="AO116">
        <f>($AL116*AU116)</f>
        <v>0</v>
      </c>
      <c r="AS116" s="72">
        <f>(Q115*($AJ116-$AS$1)+Q116*($AS$1-$AJ115))/($AJ116-$AJ115)</f>
        <v>0</v>
      </c>
      <c r="AT116" s="72">
        <f>(R115*($AJ116-$AS$1)+R116*($AS$1-$AJ115))/($AJ116-$AJ115)</f>
        <v>0</v>
      </c>
      <c r="AU116" s="72">
        <f>(S115*($AJ116-$AS$1)+S116*($AS$1-$AJ115))/($AJ116-$AJ115)</f>
        <v>0</v>
      </c>
    </row>
    <row r="117" spans="1:47" x14ac:dyDescent="0.2">
      <c r="A117" s="34">
        <v>39647</v>
      </c>
      <c r="B117" s="2" t="s">
        <v>107</v>
      </c>
      <c r="C117" s="4" t="s">
        <v>92</v>
      </c>
      <c r="D117" s="33">
        <v>321499</v>
      </c>
      <c r="E117" s="91">
        <v>1</v>
      </c>
      <c r="F117" s="16">
        <v>0.40400000000000003</v>
      </c>
      <c r="G117" s="13">
        <v>9.7000000000000003E-2</v>
      </c>
      <c r="H117" s="16">
        <v>43.606000000000002</v>
      </c>
      <c r="I117" s="18">
        <v>30.482999999999993</v>
      </c>
      <c r="J117" s="18">
        <v>29.116</v>
      </c>
      <c r="K117" s="23">
        <v>19.127999999999997</v>
      </c>
      <c r="L117" s="23">
        <v>200</v>
      </c>
      <c r="M117" s="71">
        <v>104.6888804915728</v>
      </c>
      <c r="N117" s="59">
        <v>6.4945000000000004</v>
      </c>
      <c r="O117" s="71">
        <v>290</v>
      </c>
      <c r="P117" s="59">
        <v>30.956771850585938</v>
      </c>
      <c r="Q117" s="21"/>
      <c r="R117" s="3"/>
      <c r="S117" s="3"/>
      <c r="T117" s="3"/>
      <c r="U117" s="3"/>
      <c r="V117">
        <f>($E117)+(0.5*($E118-$E117))</f>
        <v>3</v>
      </c>
      <c r="W117">
        <f t="shared" si="43"/>
        <v>0</v>
      </c>
      <c r="X117">
        <f t="shared" si="44"/>
        <v>0</v>
      </c>
      <c r="Y117">
        <f t="shared" si="45"/>
        <v>0</v>
      </c>
      <c r="Z117" s="9">
        <f>SUM(W117:W126)</f>
        <v>0</v>
      </c>
      <c r="AA117" s="9">
        <f>SUM(X117:X126)</f>
        <v>0</v>
      </c>
      <c r="AB117" s="9">
        <f>SUM(Y117:Y126)</f>
        <v>0</v>
      </c>
      <c r="AC117">
        <f>($E117)+(0.5*($E118-$E117))</f>
        <v>3</v>
      </c>
      <c r="AD117">
        <f t="shared" ref="AD117:AF123" si="70">($AC117*Q117)</f>
        <v>0</v>
      </c>
      <c r="AE117">
        <f t="shared" si="70"/>
        <v>0</v>
      </c>
      <c r="AF117">
        <f t="shared" si="70"/>
        <v>0</v>
      </c>
      <c r="AG117" s="9">
        <f>SUM(AD117:AD123)</f>
        <v>0</v>
      </c>
      <c r="AH117" s="9">
        <f>SUM(AE117:AE123)</f>
        <v>0</v>
      </c>
      <c r="AI117" s="9">
        <f>SUM(AF117:AF123)</f>
        <v>0</v>
      </c>
      <c r="AJ117">
        <v>1</v>
      </c>
      <c r="AL117">
        <f>($AJ117)+(0.5*($AJ118-$AJ117))</f>
        <v>3</v>
      </c>
      <c r="AM117">
        <f t="shared" ref="AM117:AM125" si="71">($AL117*Q117)</f>
        <v>0</v>
      </c>
      <c r="AN117">
        <f t="shared" ref="AN117:AN125" si="72">($AL117*R117)</f>
        <v>0</v>
      </c>
      <c r="AO117">
        <f t="shared" ref="AO117:AO125" si="73">($AL117*S117)</f>
        <v>0</v>
      </c>
      <c r="AP117" s="9">
        <f>SUM(AM117:AM126)</f>
        <v>0</v>
      </c>
      <c r="AQ117" s="9">
        <f>SUM(AN117:AN126)</f>
        <v>0</v>
      </c>
      <c r="AR117" s="9">
        <f>SUM(AO117:AO126)</f>
        <v>0</v>
      </c>
    </row>
    <row r="118" spans="1:47" x14ac:dyDescent="0.2">
      <c r="A118" s="34"/>
      <c r="D118" s="33">
        <v>321498</v>
      </c>
      <c r="E118" s="91">
        <v>5</v>
      </c>
      <c r="F118" s="16">
        <v>0.502</v>
      </c>
      <c r="G118" s="13">
        <v>0.156</v>
      </c>
      <c r="I118" s="23"/>
      <c r="J118" s="18"/>
      <c r="K118" s="23"/>
      <c r="M118" s="71"/>
      <c r="N118" s="59"/>
      <c r="O118" s="71"/>
      <c r="P118" s="59"/>
      <c r="Q118" s="21"/>
      <c r="R118" s="3"/>
      <c r="S118" s="3"/>
      <c r="T118" s="3"/>
      <c r="U118" s="3"/>
      <c r="V118">
        <f>(0.5*($E118-$E117))+(0.5*($E119-$E118))</f>
        <v>4.5</v>
      </c>
      <c r="W118">
        <f t="shared" si="43"/>
        <v>0</v>
      </c>
      <c r="X118">
        <f t="shared" si="44"/>
        <v>0</v>
      </c>
      <c r="Y118">
        <f t="shared" si="45"/>
        <v>0</v>
      </c>
      <c r="AB118" s="9"/>
      <c r="AC118">
        <f>(0.5*($E118-$E117))+(0.5*($E119-$E118))</f>
        <v>4.5</v>
      </c>
      <c r="AD118">
        <f t="shared" si="70"/>
        <v>0</v>
      </c>
      <c r="AE118">
        <f t="shared" si="70"/>
        <v>0</v>
      </c>
      <c r="AF118">
        <f t="shared" si="70"/>
        <v>0</v>
      </c>
      <c r="AI118" s="9"/>
      <c r="AJ118">
        <v>5</v>
      </c>
      <c r="AL118">
        <f>(0.5*($AJ118-$AJ117))+(0.5*($AJ119-$AJ118))</f>
        <v>4.5</v>
      </c>
      <c r="AM118">
        <f t="shared" si="71"/>
        <v>0</v>
      </c>
      <c r="AN118">
        <f t="shared" si="72"/>
        <v>0</v>
      </c>
      <c r="AO118">
        <f t="shared" si="73"/>
        <v>0</v>
      </c>
    </row>
    <row r="119" spans="1:47" x14ac:dyDescent="0.2">
      <c r="A119" s="34"/>
      <c r="D119" s="33">
        <v>321497</v>
      </c>
      <c r="E119" s="91">
        <v>10</v>
      </c>
      <c r="F119" s="16">
        <v>0.42</v>
      </c>
      <c r="G119" s="13">
        <v>0.17199999999999999</v>
      </c>
      <c r="M119" s="71"/>
      <c r="N119" s="59"/>
      <c r="O119" s="71"/>
      <c r="P119" s="59"/>
      <c r="Q119" s="21"/>
      <c r="R119" s="3"/>
      <c r="S119" s="3"/>
      <c r="T119" s="3"/>
      <c r="U119" s="3"/>
      <c r="V119">
        <f t="shared" ref="V119:V125" si="74">(0.5*($E119-$E118))+(0.5*($E120-$E119))</f>
        <v>7.5</v>
      </c>
      <c r="W119">
        <f t="shared" si="43"/>
        <v>0</v>
      </c>
      <c r="X119">
        <f t="shared" si="44"/>
        <v>0</v>
      </c>
      <c r="Y119">
        <f t="shared" si="45"/>
        <v>0</v>
      </c>
      <c r="AB119" s="9"/>
      <c r="AC119">
        <f>(0.5*($E119-$E118))+(0.5*($E120-$E119))</f>
        <v>7.5</v>
      </c>
      <c r="AD119">
        <f t="shared" si="70"/>
        <v>0</v>
      </c>
      <c r="AE119">
        <f t="shared" si="70"/>
        <v>0</v>
      </c>
      <c r="AF119">
        <f t="shared" si="70"/>
        <v>0</v>
      </c>
      <c r="AI119" s="9"/>
      <c r="AJ119">
        <v>10</v>
      </c>
      <c r="AL119">
        <f t="shared" ref="AL119:AL125" si="75">(0.5*($AJ119-$AJ118))+(0.5*($AJ120-$AJ119))</f>
        <v>7.5</v>
      </c>
      <c r="AM119">
        <f t="shared" si="71"/>
        <v>0</v>
      </c>
      <c r="AN119">
        <f t="shared" si="72"/>
        <v>0</v>
      </c>
      <c r="AO119">
        <f t="shared" si="73"/>
        <v>0</v>
      </c>
    </row>
    <row r="120" spans="1:47" x14ac:dyDescent="0.2">
      <c r="A120" s="34"/>
      <c r="D120" s="33">
        <v>321496</v>
      </c>
      <c r="E120" s="91">
        <v>20</v>
      </c>
      <c r="F120" s="16">
        <v>0.39600000000000002</v>
      </c>
      <c r="G120" s="13">
        <v>0.23200000000000001</v>
      </c>
      <c r="I120" s="18"/>
      <c r="Q120" s="21"/>
      <c r="R120" s="3"/>
      <c r="S120" s="3"/>
      <c r="T120" s="3"/>
      <c r="U120" s="3"/>
      <c r="V120">
        <f t="shared" si="74"/>
        <v>10</v>
      </c>
      <c r="W120">
        <f t="shared" si="43"/>
        <v>0</v>
      </c>
      <c r="X120">
        <f t="shared" si="44"/>
        <v>0</v>
      </c>
      <c r="Y120">
        <f t="shared" si="45"/>
        <v>0</v>
      </c>
      <c r="AB120" s="9"/>
      <c r="AC120">
        <f>(0.5*($E120-$E119))+(0.5*($E121-$E120))</f>
        <v>10</v>
      </c>
      <c r="AD120">
        <f t="shared" si="70"/>
        <v>0</v>
      </c>
      <c r="AE120">
        <f t="shared" si="70"/>
        <v>0</v>
      </c>
      <c r="AF120">
        <f t="shared" si="70"/>
        <v>0</v>
      </c>
      <c r="AI120" s="9"/>
      <c r="AJ120">
        <v>20</v>
      </c>
      <c r="AL120">
        <f t="shared" si="75"/>
        <v>10</v>
      </c>
      <c r="AM120">
        <f t="shared" si="71"/>
        <v>0</v>
      </c>
      <c r="AN120">
        <f t="shared" si="72"/>
        <v>0</v>
      </c>
      <c r="AO120">
        <f t="shared" si="73"/>
        <v>0</v>
      </c>
    </row>
    <row r="121" spans="1:47" x14ac:dyDescent="0.2">
      <c r="A121" s="34"/>
      <c r="D121" s="33">
        <v>321495</v>
      </c>
      <c r="E121" s="91">
        <v>30</v>
      </c>
      <c r="F121" s="16">
        <v>0.85699999999999998</v>
      </c>
      <c r="G121" s="13">
        <v>0.73699999999999999</v>
      </c>
      <c r="I121" s="18"/>
      <c r="M121" s="71"/>
      <c r="N121" s="59"/>
      <c r="O121" s="71"/>
      <c r="P121" s="59"/>
      <c r="Q121" s="21"/>
      <c r="R121" s="3"/>
      <c r="S121" s="3"/>
      <c r="T121" s="3"/>
      <c r="U121" s="3"/>
      <c r="V121">
        <f t="shared" si="74"/>
        <v>10</v>
      </c>
      <c r="W121">
        <f t="shared" si="43"/>
        <v>0</v>
      </c>
      <c r="X121">
        <f t="shared" si="44"/>
        <v>0</v>
      </c>
      <c r="Y121">
        <f t="shared" si="45"/>
        <v>0</v>
      </c>
      <c r="AB121" s="9"/>
      <c r="AC121">
        <f>(0.5*($E121-$E120))+(0.5*($E122-$E121))</f>
        <v>10</v>
      </c>
      <c r="AD121">
        <f t="shared" si="70"/>
        <v>0</v>
      </c>
      <c r="AE121">
        <f t="shared" si="70"/>
        <v>0</v>
      </c>
      <c r="AF121">
        <f t="shared" si="70"/>
        <v>0</v>
      </c>
      <c r="AI121" s="9"/>
      <c r="AJ121">
        <v>30</v>
      </c>
      <c r="AL121">
        <f t="shared" si="75"/>
        <v>10</v>
      </c>
      <c r="AM121">
        <f t="shared" si="71"/>
        <v>0</v>
      </c>
      <c r="AN121">
        <f t="shared" si="72"/>
        <v>0</v>
      </c>
      <c r="AO121">
        <f t="shared" si="73"/>
        <v>0</v>
      </c>
    </row>
    <row r="122" spans="1:47" x14ac:dyDescent="0.2">
      <c r="A122" s="34"/>
      <c r="D122" s="33">
        <v>321494</v>
      </c>
      <c r="E122" s="91">
        <v>40</v>
      </c>
      <c r="F122" s="16">
        <v>0.71899999999999997</v>
      </c>
      <c r="G122" s="18">
        <v>0.59399999999999997</v>
      </c>
      <c r="I122" s="18"/>
      <c r="M122" s="71">
        <v>95.152920633452283</v>
      </c>
      <c r="N122" s="59">
        <v>7.3905000000000003</v>
      </c>
      <c r="O122" s="71">
        <v>330</v>
      </c>
      <c r="P122" s="59"/>
      <c r="Q122" s="21"/>
      <c r="R122" s="3"/>
      <c r="S122" s="3"/>
      <c r="T122" s="3"/>
      <c r="U122" s="3"/>
      <c r="V122">
        <f t="shared" si="74"/>
        <v>10</v>
      </c>
      <c r="W122">
        <f t="shared" si="43"/>
        <v>0</v>
      </c>
      <c r="X122">
        <f t="shared" si="44"/>
        <v>0</v>
      </c>
      <c r="Y122">
        <f t="shared" si="45"/>
        <v>0</v>
      </c>
      <c r="AB122" s="9"/>
      <c r="AC122">
        <f>(0.5*($E122-$E121))</f>
        <v>5</v>
      </c>
      <c r="AD122">
        <f t="shared" si="70"/>
        <v>0</v>
      </c>
      <c r="AE122">
        <f t="shared" si="70"/>
        <v>0</v>
      </c>
      <c r="AF122">
        <f t="shared" si="70"/>
        <v>0</v>
      </c>
      <c r="AI122" s="9"/>
      <c r="AJ122">
        <v>40</v>
      </c>
      <c r="AL122">
        <f t="shared" si="75"/>
        <v>10</v>
      </c>
      <c r="AM122">
        <f t="shared" si="71"/>
        <v>0</v>
      </c>
      <c r="AN122">
        <f t="shared" si="72"/>
        <v>0</v>
      </c>
      <c r="AO122">
        <f t="shared" si="73"/>
        <v>0</v>
      </c>
    </row>
    <row r="123" spans="1:47" x14ac:dyDescent="0.2">
      <c r="A123" s="34"/>
      <c r="D123" s="33">
        <v>321493</v>
      </c>
      <c r="E123" s="91">
        <v>50</v>
      </c>
      <c r="F123" s="16">
        <v>0.55500000000000005</v>
      </c>
      <c r="G123" s="13">
        <v>0.24299999999999999</v>
      </c>
      <c r="I123" s="18"/>
      <c r="M123" s="71"/>
      <c r="N123" s="59"/>
      <c r="O123" s="71"/>
      <c r="P123" s="59"/>
      <c r="Q123" s="21"/>
      <c r="R123" s="3"/>
      <c r="S123" s="3"/>
      <c r="T123" s="3"/>
      <c r="U123" s="3"/>
      <c r="V123">
        <f t="shared" si="74"/>
        <v>17.5</v>
      </c>
      <c r="W123">
        <f t="shared" si="43"/>
        <v>0</v>
      </c>
      <c r="X123">
        <f t="shared" si="44"/>
        <v>0</v>
      </c>
      <c r="Y123">
        <f t="shared" si="45"/>
        <v>0</v>
      </c>
      <c r="AB123" s="9"/>
      <c r="AC123">
        <v>0</v>
      </c>
      <c r="AD123">
        <f t="shared" si="70"/>
        <v>0</v>
      </c>
      <c r="AE123">
        <f t="shared" si="70"/>
        <v>0</v>
      </c>
      <c r="AF123">
        <f t="shared" si="70"/>
        <v>0</v>
      </c>
      <c r="AI123" s="9"/>
      <c r="AJ123">
        <v>50</v>
      </c>
      <c r="AL123">
        <f t="shared" si="75"/>
        <v>17.5</v>
      </c>
      <c r="AM123">
        <f t="shared" si="71"/>
        <v>0</v>
      </c>
      <c r="AN123">
        <f t="shared" si="72"/>
        <v>0</v>
      </c>
      <c r="AO123">
        <f t="shared" si="73"/>
        <v>0</v>
      </c>
    </row>
    <row r="124" spans="1:47" x14ac:dyDescent="0.2">
      <c r="A124" s="34"/>
      <c r="D124" s="33">
        <v>321492</v>
      </c>
      <c r="E124" s="91">
        <v>75</v>
      </c>
      <c r="F124" s="16">
        <v>0.20399999999999999</v>
      </c>
      <c r="G124" s="13">
        <v>0.15</v>
      </c>
      <c r="I124" s="18"/>
      <c r="M124" s="71"/>
      <c r="N124" s="59"/>
      <c r="O124" s="71"/>
      <c r="P124" s="59"/>
      <c r="Q124" s="21"/>
      <c r="R124" s="3"/>
      <c r="S124" s="3"/>
      <c r="T124" s="3"/>
      <c r="U124" s="3"/>
      <c r="V124">
        <f t="shared" si="74"/>
        <v>25</v>
      </c>
      <c r="W124">
        <f t="shared" si="43"/>
        <v>0</v>
      </c>
      <c r="X124">
        <f t="shared" si="44"/>
        <v>0</v>
      </c>
      <c r="Y124">
        <f t="shared" si="45"/>
        <v>0</v>
      </c>
      <c r="AB124" s="9"/>
      <c r="AC124">
        <v>0</v>
      </c>
      <c r="AF124"/>
      <c r="AI124" s="9"/>
      <c r="AJ124">
        <v>75</v>
      </c>
      <c r="AL124">
        <f t="shared" si="75"/>
        <v>25</v>
      </c>
      <c r="AM124">
        <f t="shared" si="71"/>
        <v>0</v>
      </c>
      <c r="AN124">
        <f t="shared" si="72"/>
        <v>0</v>
      </c>
      <c r="AO124">
        <f t="shared" si="73"/>
        <v>0</v>
      </c>
    </row>
    <row r="125" spans="1:47" x14ac:dyDescent="0.2">
      <c r="A125" s="34"/>
      <c r="D125" s="33">
        <v>321491</v>
      </c>
      <c r="E125" s="91">
        <v>100</v>
      </c>
      <c r="F125" s="16">
        <v>5.7000000000000002E-2</v>
      </c>
      <c r="G125" s="13">
        <v>0.10299999999999999</v>
      </c>
      <c r="I125" s="18"/>
      <c r="Q125" s="21"/>
      <c r="R125" s="3"/>
      <c r="S125" s="3"/>
      <c r="T125" s="3"/>
      <c r="U125" s="3"/>
      <c r="V125">
        <f t="shared" si="74"/>
        <v>36.5</v>
      </c>
      <c r="W125">
        <f t="shared" si="43"/>
        <v>0</v>
      </c>
      <c r="X125">
        <f t="shared" si="44"/>
        <v>0</v>
      </c>
      <c r="Y125">
        <f t="shared" si="45"/>
        <v>0</v>
      </c>
      <c r="AB125" s="9"/>
      <c r="AC125">
        <v>0</v>
      </c>
      <c r="AF125"/>
      <c r="AI125" s="9"/>
      <c r="AJ125">
        <v>100</v>
      </c>
      <c r="AL125">
        <f t="shared" si="75"/>
        <v>32.5</v>
      </c>
      <c r="AM125">
        <f t="shared" si="71"/>
        <v>0</v>
      </c>
      <c r="AN125">
        <f t="shared" si="72"/>
        <v>0</v>
      </c>
      <c r="AO125">
        <f t="shared" si="73"/>
        <v>0</v>
      </c>
    </row>
    <row r="126" spans="1:47" x14ac:dyDescent="0.2">
      <c r="A126" s="34"/>
      <c r="D126" s="33">
        <v>321490</v>
      </c>
      <c r="E126" s="91">
        <v>148</v>
      </c>
      <c r="F126" s="16">
        <v>0.03</v>
      </c>
      <c r="G126" s="13">
        <v>6.0999999999999999E-2</v>
      </c>
      <c r="I126" s="18"/>
      <c r="M126" s="71">
        <v>65.033374316761993</v>
      </c>
      <c r="N126" s="59">
        <v>4.5994999999999999</v>
      </c>
      <c r="O126" s="71">
        <v>205.5</v>
      </c>
      <c r="P126" s="59">
        <v>33.863399505615234</v>
      </c>
      <c r="Q126" s="21"/>
      <c r="R126" s="3"/>
      <c r="S126" s="3"/>
      <c r="T126" s="3"/>
      <c r="U126" s="3"/>
      <c r="V126">
        <f>(0.5*($E126-$E125))</f>
        <v>24</v>
      </c>
      <c r="W126">
        <f t="shared" si="43"/>
        <v>0</v>
      </c>
      <c r="X126">
        <f t="shared" si="44"/>
        <v>0</v>
      </c>
      <c r="Y126">
        <f t="shared" si="45"/>
        <v>0</v>
      </c>
      <c r="AB126" s="9"/>
      <c r="AF126"/>
      <c r="AI126" s="9"/>
      <c r="AJ126">
        <v>140</v>
      </c>
      <c r="AL126">
        <f>(0.5*($AJ126-$AJ125))</f>
        <v>20</v>
      </c>
      <c r="AM126">
        <f>($AL126*AS126)</f>
        <v>0</v>
      </c>
      <c r="AN126">
        <f>($AL126*AT126)</f>
        <v>0</v>
      </c>
      <c r="AO126">
        <f>($AL126*AU126)</f>
        <v>0</v>
      </c>
      <c r="AS126" s="72">
        <f>(Q125*($AJ126-$AS$1)+Q126*($AS$1-$AJ125))/($AJ126-$AJ125)</f>
        <v>0</v>
      </c>
      <c r="AT126" s="72">
        <f>(R125*($AJ126-$AS$1)+R126*($AS$1-$AJ125))/($AJ126-$AJ125)</f>
        <v>0</v>
      </c>
      <c r="AU126" s="72">
        <f>(S125*($AJ126-$AS$1)+S126*($AS$1-$AJ125))/($AJ126-$AJ125)</f>
        <v>0</v>
      </c>
    </row>
    <row r="127" spans="1:47" x14ac:dyDescent="0.2">
      <c r="A127" s="34">
        <v>39661</v>
      </c>
      <c r="B127" s="2" t="s">
        <v>108</v>
      </c>
      <c r="C127" s="4" t="s">
        <v>92</v>
      </c>
      <c r="D127" s="3">
        <v>321814</v>
      </c>
      <c r="E127" s="91">
        <v>1</v>
      </c>
      <c r="F127" s="16">
        <v>0.374</v>
      </c>
      <c r="G127" s="13">
        <v>0.11799999999999999</v>
      </c>
      <c r="H127" s="16">
        <v>34.306000000000004</v>
      </c>
      <c r="I127" s="18">
        <v>33.932499999999997</v>
      </c>
      <c r="J127" s="18">
        <v>25.5685</v>
      </c>
      <c r="K127" s="18">
        <v>18.6325</v>
      </c>
      <c r="L127" s="23">
        <v>214</v>
      </c>
      <c r="M127" s="71">
        <v>105.50969940989681</v>
      </c>
      <c r="N127" s="59">
        <v>5.6890000000000001</v>
      </c>
      <c r="O127" s="71">
        <v>254</v>
      </c>
      <c r="P127" s="59">
        <v>30.637680053710938</v>
      </c>
      <c r="Q127" s="21"/>
      <c r="R127" s="3"/>
      <c r="S127" s="3"/>
      <c r="T127" s="3"/>
      <c r="U127" s="3"/>
      <c r="V127">
        <f>($E127)+(0.5*($E128-$E127))</f>
        <v>3</v>
      </c>
      <c r="W127">
        <f t="shared" si="43"/>
        <v>0</v>
      </c>
      <c r="X127">
        <f t="shared" si="44"/>
        <v>0</v>
      </c>
      <c r="Y127">
        <f t="shared" si="45"/>
        <v>0</v>
      </c>
      <c r="Z127" s="9">
        <f>SUM(W127:W136)</f>
        <v>0</v>
      </c>
      <c r="AA127" s="9">
        <f>SUM(X127:X136)</f>
        <v>0</v>
      </c>
      <c r="AB127" s="9">
        <f>SUM(Y127:Y136)</f>
        <v>0</v>
      </c>
      <c r="AC127">
        <f>($E127)+(0.5*($E128-$E127))</f>
        <v>3</v>
      </c>
      <c r="AD127">
        <f t="shared" ref="AD127:AF133" si="76">($AC127*Q127)</f>
        <v>0</v>
      </c>
      <c r="AE127">
        <f t="shared" si="76"/>
        <v>0</v>
      </c>
      <c r="AF127">
        <f t="shared" si="76"/>
        <v>0</v>
      </c>
      <c r="AG127" s="9">
        <f>SUM(AD127:AD133)</f>
        <v>0</v>
      </c>
      <c r="AH127" s="9">
        <f>SUM(AE127:AE133)</f>
        <v>0</v>
      </c>
      <c r="AI127" s="9">
        <f>SUM(AF127:AF133)</f>
        <v>0</v>
      </c>
      <c r="AJ127">
        <v>1</v>
      </c>
      <c r="AL127">
        <f>($AJ127)+(0.5*($AJ128-$AJ127))</f>
        <v>3</v>
      </c>
      <c r="AM127">
        <f t="shared" ref="AM127:AM135" si="77">($AL127*Q127)</f>
        <v>0</v>
      </c>
      <c r="AN127">
        <f t="shared" ref="AN127:AN135" si="78">($AL127*R127)</f>
        <v>0</v>
      </c>
      <c r="AO127">
        <f t="shared" ref="AO127:AO135" si="79">($AL127*S127)</f>
        <v>0</v>
      </c>
      <c r="AP127" s="9">
        <f>SUM(AM127:AM136)</f>
        <v>0</v>
      </c>
      <c r="AQ127" s="9">
        <f>SUM(AN127:AN136)</f>
        <v>0</v>
      </c>
      <c r="AR127" s="9">
        <f>SUM(AO127:AO136)</f>
        <v>0</v>
      </c>
    </row>
    <row r="128" spans="1:47" x14ac:dyDescent="0.2">
      <c r="A128" s="34"/>
      <c r="D128" s="3">
        <v>321813</v>
      </c>
      <c r="E128" s="91">
        <v>5</v>
      </c>
      <c r="F128" s="16">
        <v>0.36699999999999999</v>
      </c>
      <c r="G128" s="13">
        <v>0.153</v>
      </c>
      <c r="I128" s="3"/>
      <c r="M128" s="71"/>
      <c r="N128" s="59"/>
      <c r="O128" s="71"/>
      <c r="P128" s="59"/>
      <c r="Q128" s="21"/>
      <c r="R128" s="3"/>
      <c r="S128" s="3"/>
      <c r="T128" s="3"/>
      <c r="U128" s="3"/>
      <c r="V128">
        <f>(0.5*($E128-$E127))+(0.5*($E129-$E128))</f>
        <v>4.5</v>
      </c>
      <c r="W128">
        <f t="shared" si="43"/>
        <v>0</v>
      </c>
      <c r="X128">
        <f t="shared" si="44"/>
        <v>0</v>
      </c>
      <c r="Y128">
        <f t="shared" si="45"/>
        <v>0</v>
      </c>
      <c r="AB128" s="9"/>
      <c r="AC128">
        <f>(0.5*($E128-$E127))+(0.5*($E129-$E128))</f>
        <v>4.5</v>
      </c>
      <c r="AD128">
        <f t="shared" si="76"/>
        <v>0</v>
      </c>
      <c r="AE128">
        <f t="shared" si="76"/>
        <v>0</v>
      </c>
      <c r="AF128">
        <f t="shared" si="76"/>
        <v>0</v>
      </c>
      <c r="AI128" s="9"/>
      <c r="AJ128">
        <v>5</v>
      </c>
      <c r="AL128">
        <f>(0.5*($AJ128-$AJ127))+(0.5*($AJ129-$AJ128))</f>
        <v>4.5</v>
      </c>
      <c r="AM128">
        <f t="shared" si="77"/>
        <v>0</v>
      </c>
      <c r="AN128">
        <f t="shared" si="78"/>
        <v>0</v>
      </c>
      <c r="AO128">
        <f t="shared" si="79"/>
        <v>0</v>
      </c>
    </row>
    <row r="129" spans="1:47" x14ac:dyDescent="0.2">
      <c r="A129" s="34"/>
      <c r="D129" s="3">
        <v>321812</v>
      </c>
      <c r="E129" s="91">
        <v>10</v>
      </c>
      <c r="F129" s="16">
        <v>0.46400000000000002</v>
      </c>
      <c r="G129" s="13">
        <v>0.17599999999999999</v>
      </c>
      <c r="M129" s="71"/>
      <c r="N129" s="59"/>
      <c r="O129" s="71"/>
      <c r="P129" s="59"/>
      <c r="Q129" s="21"/>
      <c r="R129" s="3"/>
      <c r="S129" s="3"/>
      <c r="T129" s="3"/>
      <c r="U129" s="3"/>
      <c r="V129">
        <f t="shared" ref="V129:V135" si="80">(0.5*($E129-$E128))+(0.5*($E130-$E129))</f>
        <v>7.5</v>
      </c>
      <c r="W129">
        <f t="shared" si="43"/>
        <v>0</v>
      </c>
      <c r="X129">
        <f t="shared" si="44"/>
        <v>0</v>
      </c>
      <c r="Y129">
        <f t="shared" si="45"/>
        <v>0</v>
      </c>
      <c r="AB129" s="9"/>
      <c r="AC129">
        <f>(0.5*($E129-$E128))+(0.5*($E130-$E129))</f>
        <v>7.5</v>
      </c>
      <c r="AD129">
        <f t="shared" si="76"/>
        <v>0</v>
      </c>
      <c r="AE129">
        <f t="shared" si="76"/>
        <v>0</v>
      </c>
      <c r="AF129">
        <f t="shared" si="76"/>
        <v>0</v>
      </c>
      <c r="AI129" s="9"/>
      <c r="AJ129">
        <v>10</v>
      </c>
      <c r="AL129">
        <f t="shared" ref="AL129:AL135" si="81">(0.5*($AJ129-$AJ128))+(0.5*($AJ130-$AJ129))</f>
        <v>7.5</v>
      </c>
      <c r="AM129">
        <f t="shared" si="77"/>
        <v>0</v>
      </c>
      <c r="AN129">
        <f t="shared" si="78"/>
        <v>0</v>
      </c>
      <c r="AO129">
        <f t="shared" si="79"/>
        <v>0</v>
      </c>
    </row>
    <row r="130" spans="1:47" x14ac:dyDescent="0.2">
      <c r="A130" s="34"/>
      <c r="D130" s="3">
        <v>321811</v>
      </c>
      <c r="E130" s="91">
        <v>20</v>
      </c>
      <c r="F130" s="16">
        <v>0.55400000000000005</v>
      </c>
      <c r="G130" s="13">
        <v>0.40400000000000003</v>
      </c>
      <c r="I130" s="18"/>
      <c r="K130" s="23"/>
      <c r="P130" s="59"/>
      <c r="Q130" s="21"/>
      <c r="R130" s="3"/>
      <c r="S130" s="3"/>
      <c r="T130" s="3"/>
      <c r="U130" s="3"/>
      <c r="V130">
        <f t="shared" si="80"/>
        <v>10</v>
      </c>
      <c r="W130">
        <f t="shared" si="43"/>
        <v>0</v>
      </c>
      <c r="X130">
        <f t="shared" si="44"/>
        <v>0</v>
      </c>
      <c r="Y130">
        <f t="shared" si="45"/>
        <v>0</v>
      </c>
      <c r="AB130" s="9"/>
      <c r="AC130">
        <f>(0.5*($E130-$E129))+(0.5*($E131-$E130))</f>
        <v>10</v>
      </c>
      <c r="AD130">
        <f t="shared" si="76"/>
        <v>0</v>
      </c>
      <c r="AE130">
        <f t="shared" si="76"/>
        <v>0</v>
      </c>
      <c r="AF130">
        <f t="shared" si="76"/>
        <v>0</v>
      </c>
      <c r="AI130" s="9"/>
      <c r="AJ130">
        <v>20</v>
      </c>
      <c r="AL130">
        <f t="shared" si="81"/>
        <v>10</v>
      </c>
      <c r="AM130">
        <f t="shared" si="77"/>
        <v>0</v>
      </c>
      <c r="AN130">
        <f t="shared" si="78"/>
        <v>0</v>
      </c>
      <c r="AO130">
        <f t="shared" si="79"/>
        <v>0</v>
      </c>
    </row>
    <row r="131" spans="1:47" x14ac:dyDescent="0.2">
      <c r="A131" s="34"/>
      <c r="D131" s="3">
        <v>321810</v>
      </c>
      <c r="E131" s="91">
        <v>30</v>
      </c>
      <c r="F131" s="16">
        <v>0.48299999999999998</v>
      </c>
      <c r="G131" s="13">
        <v>0.45200000000000001</v>
      </c>
      <c r="I131" s="18"/>
      <c r="K131" s="23"/>
      <c r="M131" s="71"/>
      <c r="N131" s="59"/>
      <c r="O131" s="71"/>
      <c r="P131" s="59"/>
      <c r="Q131" s="21"/>
      <c r="R131" s="3"/>
      <c r="S131" s="3"/>
      <c r="T131" s="3"/>
      <c r="U131" s="3"/>
      <c r="V131">
        <f t="shared" si="80"/>
        <v>10</v>
      </c>
      <c r="W131">
        <f t="shared" si="43"/>
        <v>0</v>
      </c>
      <c r="X131">
        <f t="shared" si="44"/>
        <v>0</v>
      </c>
      <c r="Y131">
        <f t="shared" si="45"/>
        <v>0</v>
      </c>
      <c r="AB131" s="9"/>
      <c r="AC131">
        <f>(0.5*($E131-$E130))+(0.5*($E132-$E131))</f>
        <v>10</v>
      </c>
      <c r="AD131">
        <f t="shared" si="76"/>
        <v>0</v>
      </c>
      <c r="AE131">
        <f t="shared" si="76"/>
        <v>0</v>
      </c>
      <c r="AF131">
        <f t="shared" si="76"/>
        <v>0</v>
      </c>
      <c r="AI131" s="9"/>
      <c r="AJ131">
        <v>30</v>
      </c>
      <c r="AL131">
        <f t="shared" si="81"/>
        <v>10</v>
      </c>
      <c r="AM131">
        <f t="shared" si="77"/>
        <v>0</v>
      </c>
      <c r="AN131">
        <f t="shared" si="78"/>
        <v>0</v>
      </c>
      <c r="AO131">
        <f t="shared" si="79"/>
        <v>0</v>
      </c>
    </row>
    <row r="132" spans="1:47" x14ac:dyDescent="0.2">
      <c r="A132" s="34"/>
      <c r="D132" s="3">
        <v>321809</v>
      </c>
      <c r="E132" s="91">
        <v>40</v>
      </c>
      <c r="F132" s="16">
        <v>0.64400000000000002</v>
      </c>
      <c r="G132" s="13">
        <v>0.53</v>
      </c>
      <c r="I132" s="18"/>
      <c r="K132" s="23"/>
      <c r="M132" s="71">
        <v>98.956530596386898</v>
      </c>
      <c r="N132" s="59">
        <v>7.3544999999999998</v>
      </c>
      <c r="O132" s="71">
        <v>328.5</v>
      </c>
      <c r="P132" s="59">
        <v>32.222923278808594</v>
      </c>
      <c r="Q132" s="21"/>
      <c r="R132" s="3"/>
      <c r="S132" s="3"/>
      <c r="T132" s="3"/>
      <c r="U132" s="3"/>
      <c r="V132">
        <f t="shared" si="80"/>
        <v>10</v>
      </c>
      <c r="W132">
        <f t="shared" si="43"/>
        <v>0</v>
      </c>
      <c r="X132">
        <f t="shared" si="44"/>
        <v>0</v>
      </c>
      <c r="Y132">
        <f t="shared" si="45"/>
        <v>0</v>
      </c>
      <c r="AB132" s="9"/>
      <c r="AC132">
        <f>(0.5*($E132-$E131))+(0.5*($E133-$E132))</f>
        <v>10</v>
      </c>
      <c r="AD132">
        <f t="shared" si="76"/>
        <v>0</v>
      </c>
      <c r="AE132">
        <f t="shared" si="76"/>
        <v>0</v>
      </c>
      <c r="AF132">
        <f t="shared" si="76"/>
        <v>0</v>
      </c>
      <c r="AI132" s="9"/>
      <c r="AJ132">
        <v>40</v>
      </c>
      <c r="AL132">
        <f t="shared" si="81"/>
        <v>10</v>
      </c>
      <c r="AM132">
        <f t="shared" si="77"/>
        <v>0</v>
      </c>
      <c r="AN132">
        <f t="shared" si="78"/>
        <v>0</v>
      </c>
      <c r="AO132">
        <f t="shared" si="79"/>
        <v>0</v>
      </c>
    </row>
    <row r="133" spans="1:47" x14ac:dyDescent="0.2">
      <c r="A133" s="34"/>
      <c r="D133" s="3">
        <v>321808</v>
      </c>
      <c r="E133" s="91">
        <v>50</v>
      </c>
      <c r="F133" s="16">
        <v>0.501</v>
      </c>
      <c r="G133" s="13">
        <v>0.48199999999999998</v>
      </c>
      <c r="I133" s="18"/>
      <c r="K133" s="23"/>
      <c r="M133" s="71"/>
      <c r="N133" s="59"/>
      <c r="O133" s="71"/>
      <c r="P133" s="59"/>
      <c r="Q133" s="21"/>
      <c r="R133" s="3"/>
      <c r="S133" s="3"/>
      <c r="T133" s="3"/>
      <c r="U133" s="3"/>
      <c r="V133">
        <f t="shared" si="80"/>
        <v>17.5</v>
      </c>
      <c r="W133">
        <f t="shared" si="43"/>
        <v>0</v>
      </c>
      <c r="X133">
        <f t="shared" si="44"/>
        <v>0</v>
      </c>
      <c r="Y133">
        <f t="shared" si="45"/>
        <v>0</v>
      </c>
      <c r="AB133" s="9"/>
      <c r="AC133">
        <f>(0.5*($E133-$E132))</f>
        <v>5</v>
      </c>
      <c r="AD133">
        <f t="shared" si="76"/>
        <v>0</v>
      </c>
      <c r="AE133">
        <f t="shared" si="76"/>
        <v>0</v>
      </c>
      <c r="AF133">
        <f t="shared" si="76"/>
        <v>0</v>
      </c>
      <c r="AI133" s="9"/>
      <c r="AJ133">
        <v>50</v>
      </c>
      <c r="AL133">
        <f t="shared" si="81"/>
        <v>17.5</v>
      </c>
      <c r="AM133">
        <f t="shared" si="77"/>
        <v>0</v>
      </c>
      <c r="AN133">
        <f t="shared" si="78"/>
        <v>0</v>
      </c>
      <c r="AO133">
        <f t="shared" si="79"/>
        <v>0</v>
      </c>
    </row>
    <row r="134" spans="1:47" x14ac:dyDescent="0.2">
      <c r="A134" s="34"/>
      <c r="D134" s="3">
        <v>321807</v>
      </c>
      <c r="E134" s="91">
        <v>75</v>
      </c>
      <c r="F134" s="16">
        <v>5.1999999999999998E-2</v>
      </c>
      <c r="G134" s="13">
        <v>0.16200000000000001</v>
      </c>
      <c r="I134" s="18"/>
      <c r="K134" s="23"/>
      <c r="M134" s="71"/>
      <c r="N134" s="59"/>
      <c r="O134" s="71"/>
      <c r="P134" s="59"/>
      <c r="Q134" s="21"/>
      <c r="R134" s="3"/>
      <c r="S134" s="3"/>
      <c r="T134" s="3"/>
      <c r="U134" s="3"/>
      <c r="V134">
        <f t="shared" si="80"/>
        <v>25</v>
      </c>
      <c r="W134">
        <f t="shared" si="43"/>
        <v>0</v>
      </c>
      <c r="X134">
        <f t="shared" si="44"/>
        <v>0</v>
      </c>
      <c r="Y134">
        <f t="shared" si="45"/>
        <v>0</v>
      </c>
      <c r="AB134" s="9"/>
      <c r="AC134">
        <v>0</v>
      </c>
      <c r="AF134"/>
      <c r="AI134" s="9"/>
      <c r="AJ134">
        <v>75</v>
      </c>
      <c r="AL134">
        <f t="shared" si="81"/>
        <v>25</v>
      </c>
      <c r="AM134">
        <f t="shared" si="77"/>
        <v>0</v>
      </c>
      <c r="AN134">
        <f t="shared" si="78"/>
        <v>0</v>
      </c>
      <c r="AO134">
        <f t="shared" si="79"/>
        <v>0</v>
      </c>
    </row>
    <row r="135" spans="1:47" x14ac:dyDescent="0.2">
      <c r="A135" s="34"/>
      <c r="D135" s="3">
        <v>321806</v>
      </c>
      <c r="E135" s="91">
        <v>100</v>
      </c>
      <c r="F135" s="16">
        <v>0.03</v>
      </c>
      <c r="G135" s="13">
        <v>0.114</v>
      </c>
      <c r="I135" s="18"/>
      <c r="K135" s="23"/>
      <c r="Q135" s="21"/>
      <c r="R135" s="3"/>
      <c r="S135" s="3"/>
      <c r="T135" s="3"/>
      <c r="U135" s="3"/>
      <c r="V135">
        <f t="shared" si="80"/>
        <v>28</v>
      </c>
      <c r="W135">
        <f t="shared" ref="W135:W166" si="82">($V135*Q135)</f>
        <v>0</v>
      </c>
      <c r="X135">
        <f t="shared" ref="X135:X196" si="83">($V135*R135)</f>
        <v>0</v>
      </c>
      <c r="Y135">
        <f t="shared" ref="Y135:Y196" si="84">($V135*S135)</f>
        <v>0</v>
      </c>
      <c r="AB135" s="9"/>
      <c r="AC135">
        <v>0</v>
      </c>
      <c r="AF135"/>
      <c r="AI135" s="9"/>
      <c r="AJ135">
        <v>100</v>
      </c>
      <c r="AL135">
        <f t="shared" si="81"/>
        <v>28</v>
      </c>
      <c r="AM135">
        <f t="shared" si="77"/>
        <v>0</v>
      </c>
      <c r="AN135">
        <f t="shared" si="78"/>
        <v>0</v>
      </c>
      <c r="AO135">
        <f t="shared" si="79"/>
        <v>0</v>
      </c>
    </row>
    <row r="136" spans="1:47" x14ac:dyDescent="0.2">
      <c r="A136" s="34"/>
      <c r="D136" s="3">
        <v>321805</v>
      </c>
      <c r="E136" s="91">
        <v>131</v>
      </c>
      <c r="F136" s="16">
        <v>0.01</v>
      </c>
      <c r="G136" s="13">
        <v>7.5999999999999998E-2</v>
      </c>
      <c r="I136" s="18"/>
      <c r="K136" s="23"/>
      <c r="M136" s="71">
        <v>62.228670951150498</v>
      </c>
      <c r="N136" s="59">
        <v>4.282</v>
      </c>
      <c r="O136" s="71">
        <v>191</v>
      </c>
      <c r="P136" s="59">
        <v>34.062885284423828</v>
      </c>
      <c r="Q136" s="21"/>
      <c r="R136" s="3"/>
      <c r="S136" s="3"/>
      <c r="T136" s="3"/>
      <c r="U136" s="3"/>
      <c r="V136">
        <f>(0.5*($E136-$E135))</f>
        <v>15.5</v>
      </c>
      <c r="W136">
        <f t="shared" si="82"/>
        <v>0</v>
      </c>
      <c r="X136">
        <f t="shared" si="83"/>
        <v>0</v>
      </c>
      <c r="Y136">
        <f t="shared" si="84"/>
        <v>0</v>
      </c>
      <c r="AB136" s="9"/>
      <c r="AC136">
        <v>0</v>
      </c>
      <c r="AF136"/>
      <c r="AI136" s="9"/>
      <c r="AJ136">
        <v>131</v>
      </c>
      <c r="AL136">
        <f>(0.5*($AJ136-$AJ135))</f>
        <v>15.5</v>
      </c>
      <c r="AM136">
        <f>($AL136*AS136)</f>
        <v>0</v>
      </c>
      <c r="AN136">
        <f>($AL136*AT136)</f>
        <v>0</v>
      </c>
      <c r="AO136">
        <f>($AL136*AU136)</f>
        <v>0</v>
      </c>
      <c r="AS136" s="72">
        <f>(Q135*($AJ136-$AS$1)+Q136*($AS$1-$AJ135))/($AJ136-$AJ135)</f>
        <v>0</v>
      </c>
      <c r="AT136" s="72">
        <f>(R135*($AJ136-$AS$1)+R136*($AS$1-$AJ135))/($AJ136-$AJ135)</f>
        <v>0</v>
      </c>
      <c r="AU136" s="72">
        <f>(S135*($AJ136-$AS$1)+S136*($AS$1-$AJ135))/($AJ136-$AJ135)</f>
        <v>0</v>
      </c>
    </row>
    <row r="137" spans="1:47" x14ac:dyDescent="0.2">
      <c r="A137" s="6">
        <v>39719</v>
      </c>
      <c r="B137" s="2" t="s">
        <v>109</v>
      </c>
      <c r="C137" s="4" t="s">
        <v>93</v>
      </c>
      <c r="D137" s="3">
        <v>337010</v>
      </c>
      <c r="E137">
        <v>2</v>
      </c>
      <c r="F137" s="47">
        <v>0.56776432835820889</v>
      </c>
      <c r="G137" s="48">
        <v>0.24870847164179094</v>
      </c>
      <c r="H137" s="93">
        <v>35.208789481343274</v>
      </c>
      <c r="I137" s="18">
        <v>24.996501898656707</v>
      </c>
      <c r="J137" s="48">
        <v>31.293160522388057</v>
      </c>
      <c r="K137" s="18">
        <v>16.089066577611931</v>
      </c>
      <c r="L137" s="23">
        <v>272</v>
      </c>
      <c r="M137" s="95">
        <v>86.286630739745561</v>
      </c>
      <c r="N137" s="96">
        <v>4.968</v>
      </c>
      <c r="O137" s="95">
        <v>222</v>
      </c>
      <c r="P137" s="31">
        <v>29.282042923750055</v>
      </c>
      <c r="Q137" s="48">
        <v>0.63800000000000001</v>
      </c>
      <c r="R137" s="48">
        <v>0.23649999999999999</v>
      </c>
      <c r="S137" s="48">
        <v>0.13</v>
      </c>
      <c r="T137" s="48">
        <v>0.36399999999999999</v>
      </c>
      <c r="U137" s="48">
        <v>8.3999999999999991E-2</v>
      </c>
      <c r="V137">
        <f>($E137)+(0.5*($E138-$E137))</f>
        <v>6</v>
      </c>
      <c r="W137">
        <f t="shared" si="82"/>
        <v>3.8280000000000003</v>
      </c>
      <c r="X137">
        <f t="shared" si="83"/>
        <v>1.419</v>
      </c>
      <c r="Y137">
        <f t="shared" si="84"/>
        <v>0.78</v>
      </c>
      <c r="Z137" s="9">
        <f>SUM(W137:W146)</f>
        <v>1112.92075</v>
      </c>
      <c r="AA137" s="9">
        <f>SUM(X137:X146)</f>
        <v>1225.1154999999999</v>
      </c>
      <c r="AB137" s="9">
        <f>SUM(Y137:Y146)</f>
        <v>138.84775000000002</v>
      </c>
      <c r="AC137">
        <f>($E137)+(0.5*($E138-$E137))</f>
        <v>6</v>
      </c>
      <c r="AD137">
        <f t="shared" ref="AD137:AF143" si="85">($AC137*Q137)</f>
        <v>3.8280000000000003</v>
      </c>
      <c r="AE137">
        <f t="shared" si="85"/>
        <v>1.419</v>
      </c>
      <c r="AF137">
        <f t="shared" si="85"/>
        <v>0.78</v>
      </c>
      <c r="AG137" s="9">
        <f>SUM(AD137:AD143)</f>
        <v>163.5215</v>
      </c>
      <c r="AH137" s="9">
        <f>SUM(AE137:AE143)</f>
        <v>191.05124999999998</v>
      </c>
      <c r="AI137" s="9">
        <f>SUM(AF137:AF143)</f>
        <v>33.90475</v>
      </c>
      <c r="AJ137">
        <v>2</v>
      </c>
      <c r="AL137">
        <f>($AJ137)+(0.5*($AJ138-$AJ137))</f>
        <v>6</v>
      </c>
      <c r="AM137">
        <f t="shared" ref="AM137:AM145" si="86">($AL137*Q137)</f>
        <v>3.8280000000000003</v>
      </c>
      <c r="AN137">
        <f t="shared" ref="AN137:AN145" si="87">($AL137*R137)</f>
        <v>1.419</v>
      </c>
      <c r="AO137">
        <f t="shared" ref="AO137:AO145" si="88">($AL137*S137)</f>
        <v>0.78</v>
      </c>
      <c r="AP137" s="9">
        <f>SUM(AM137:AM146)</f>
        <v>973.53424999999993</v>
      </c>
      <c r="AQ137" s="9">
        <f>SUM(AN137:AN146)</f>
        <v>1074.62175</v>
      </c>
      <c r="AR137" s="9">
        <f>SUM(AO137:AO146)</f>
        <v>124.86399999999999</v>
      </c>
    </row>
    <row r="138" spans="1:47" x14ac:dyDescent="0.2">
      <c r="D138" s="3">
        <v>337009</v>
      </c>
      <c r="E138">
        <v>10</v>
      </c>
      <c r="F138" s="47">
        <v>0.6093080597014926</v>
      </c>
      <c r="G138" s="48">
        <v>0.26283334029850725</v>
      </c>
      <c r="H138" s="51"/>
      <c r="K138" s="23"/>
      <c r="M138" s="71"/>
      <c r="N138" s="59"/>
      <c r="O138" s="71"/>
      <c r="P138" s="74"/>
      <c r="Q138" s="48">
        <v>0.64600000000000002</v>
      </c>
      <c r="R138" s="48">
        <v>0.26250000000000001</v>
      </c>
      <c r="S138" s="48">
        <v>0.13900000000000001</v>
      </c>
      <c r="T138" s="48">
        <v>0.28249999999999997</v>
      </c>
      <c r="U138" s="48">
        <v>8.4499999999999992E-2</v>
      </c>
      <c r="V138">
        <f>(0.5*($E138-$E137))+(0.5*($E139-$E138))</f>
        <v>8.5</v>
      </c>
      <c r="W138">
        <f t="shared" si="82"/>
        <v>5.4910000000000005</v>
      </c>
      <c r="X138">
        <f t="shared" si="83"/>
        <v>2.2312500000000002</v>
      </c>
      <c r="Y138">
        <f t="shared" si="84"/>
        <v>1.1815000000000002</v>
      </c>
      <c r="AB138" s="9"/>
      <c r="AC138">
        <f>(0.5*($E138-$E137))+(0.5*($E139-$E138))</f>
        <v>8.5</v>
      </c>
      <c r="AD138">
        <f t="shared" si="85"/>
        <v>5.4910000000000005</v>
      </c>
      <c r="AE138">
        <f t="shared" si="85"/>
        <v>2.2312500000000002</v>
      </c>
      <c r="AF138">
        <f t="shared" si="85"/>
        <v>1.1815000000000002</v>
      </c>
      <c r="AI138" s="9"/>
      <c r="AJ138">
        <v>10</v>
      </c>
      <c r="AL138">
        <f>(0.5*($AJ138-$AJ137))+(0.5*($AJ139-$AJ138))</f>
        <v>8.5</v>
      </c>
      <c r="AM138">
        <f t="shared" si="86"/>
        <v>5.4910000000000005</v>
      </c>
      <c r="AN138">
        <f t="shared" si="87"/>
        <v>2.2312500000000002</v>
      </c>
      <c r="AO138">
        <f t="shared" si="88"/>
        <v>1.1815000000000002</v>
      </c>
    </row>
    <row r="139" spans="1:47" x14ac:dyDescent="0.2">
      <c r="D139" s="3">
        <v>337008</v>
      </c>
      <c r="E139">
        <v>19</v>
      </c>
      <c r="F139" s="47">
        <v>1.215961791044776</v>
      </c>
      <c r="G139" s="48">
        <v>0.5571966089552236</v>
      </c>
      <c r="K139" s="23"/>
      <c r="M139" s="71"/>
      <c r="N139" s="59"/>
      <c r="O139" s="71"/>
      <c r="P139" s="74"/>
      <c r="Q139" s="48">
        <v>0.67</v>
      </c>
      <c r="R139" s="48">
        <v>0.56800000000000006</v>
      </c>
      <c r="S139" s="48">
        <v>0.2185</v>
      </c>
      <c r="T139" s="48">
        <v>0.33699999999999997</v>
      </c>
      <c r="U139" s="48">
        <v>8.7999999999999995E-2</v>
      </c>
      <c r="V139">
        <f t="shared" ref="V139:V145" si="89">(0.5*($E139-$E138))+(0.5*($E140-$E139))</f>
        <v>9.5</v>
      </c>
      <c r="W139">
        <f t="shared" si="82"/>
        <v>6.3650000000000002</v>
      </c>
      <c r="X139">
        <f t="shared" si="83"/>
        <v>5.3960000000000008</v>
      </c>
      <c r="Y139">
        <f t="shared" si="84"/>
        <v>2.0757500000000002</v>
      </c>
      <c r="AB139" s="9"/>
      <c r="AC139">
        <f>(0.5*($E139-$E138))+(0.5*($E140-$E139))</f>
        <v>9.5</v>
      </c>
      <c r="AD139">
        <f t="shared" si="85"/>
        <v>6.3650000000000002</v>
      </c>
      <c r="AE139">
        <f t="shared" si="85"/>
        <v>5.3960000000000008</v>
      </c>
      <c r="AF139">
        <f t="shared" si="85"/>
        <v>2.0757500000000002</v>
      </c>
      <c r="AI139" s="9"/>
      <c r="AJ139">
        <v>19</v>
      </c>
      <c r="AL139">
        <f t="shared" ref="AL139:AL145" si="90">(0.5*($AJ139-$AJ138))+(0.5*($AJ140-$AJ139))</f>
        <v>9.5</v>
      </c>
      <c r="AM139">
        <f t="shared" si="86"/>
        <v>6.3650000000000002</v>
      </c>
      <c r="AN139">
        <f t="shared" si="87"/>
        <v>5.3960000000000008</v>
      </c>
      <c r="AO139">
        <f t="shared" si="88"/>
        <v>2.0757500000000002</v>
      </c>
    </row>
    <row r="140" spans="1:47" x14ac:dyDescent="0.2">
      <c r="D140" s="3">
        <v>337007</v>
      </c>
      <c r="E140">
        <v>29</v>
      </c>
      <c r="F140" s="47">
        <v>0.67854761194029845</v>
      </c>
      <c r="G140" s="48">
        <v>0.34204338805970141</v>
      </c>
      <c r="H140" s="51"/>
      <c r="K140" s="23"/>
      <c r="P140" s="94"/>
      <c r="Q140" s="48">
        <v>1.623</v>
      </c>
      <c r="R140" s="48">
        <v>2.839</v>
      </c>
      <c r="S140" s="48">
        <v>0.66300000000000003</v>
      </c>
      <c r="T140" s="48">
        <v>0.96750000000000003</v>
      </c>
      <c r="U140" s="48">
        <v>0.1915</v>
      </c>
      <c r="V140">
        <f t="shared" si="89"/>
        <v>10</v>
      </c>
      <c r="W140">
        <f t="shared" si="82"/>
        <v>16.23</v>
      </c>
      <c r="X140">
        <f t="shared" si="83"/>
        <v>28.39</v>
      </c>
      <c r="Y140">
        <f t="shared" si="84"/>
        <v>6.6300000000000008</v>
      </c>
      <c r="AB140" s="9"/>
      <c r="AC140">
        <f>(0.5*($E140-$E139))+(0.5*($E141-$E140))</f>
        <v>10</v>
      </c>
      <c r="AD140">
        <f t="shared" si="85"/>
        <v>16.23</v>
      </c>
      <c r="AE140">
        <f t="shared" si="85"/>
        <v>28.39</v>
      </c>
      <c r="AF140">
        <f t="shared" si="85"/>
        <v>6.6300000000000008</v>
      </c>
      <c r="AI140" s="9"/>
      <c r="AJ140">
        <v>29</v>
      </c>
      <c r="AL140">
        <f t="shared" si="90"/>
        <v>10</v>
      </c>
      <c r="AM140">
        <f t="shared" si="86"/>
        <v>16.23</v>
      </c>
      <c r="AN140">
        <f t="shared" si="87"/>
        <v>28.39</v>
      </c>
      <c r="AO140">
        <f t="shared" si="88"/>
        <v>6.6300000000000008</v>
      </c>
    </row>
    <row r="141" spans="1:47" x14ac:dyDescent="0.2">
      <c r="D141" s="3">
        <v>337006</v>
      </c>
      <c r="E141">
        <v>39</v>
      </c>
      <c r="F141" s="47">
        <v>0.3046540298507463</v>
      </c>
      <c r="G141" s="48">
        <v>0.2520319701492536</v>
      </c>
      <c r="H141" s="51"/>
      <c r="K141" s="23"/>
      <c r="M141" s="95">
        <v>73.915869741813623</v>
      </c>
      <c r="N141" s="96">
        <v>5.6609999999999996</v>
      </c>
      <c r="O141" s="95">
        <v>253</v>
      </c>
      <c r="P141" s="31">
        <v>31.768964798597533</v>
      </c>
      <c r="Q141" s="48">
        <v>4.5765000000000002</v>
      </c>
      <c r="R141" s="48">
        <v>5.5129999999999999</v>
      </c>
      <c r="S141" s="48">
        <v>0.91650000000000009</v>
      </c>
      <c r="T141" s="48">
        <v>0.85699999999999998</v>
      </c>
      <c r="U141" s="48">
        <v>0.28549999999999998</v>
      </c>
      <c r="V141">
        <f t="shared" si="89"/>
        <v>10</v>
      </c>
      <c r="W141">
        <f t="shared" si="82"/>
        <v>45.765000000000001</v>
      </c>
      <c r="X141">
        <f t="shared" si="83"/>
        <v>55.129999999999995</v>
      </c>
      <c r="Y141">
        <f t="shared" si="84"/>
        <v>9.1650000000000009</v>
      </c>
      <c r="AB141" s="9"/>
      <c r="AC141">
        <f>(0.5*($E141-$E140))+(0.5*($E142-$E141))</f>
        <v>10</v>
      </c>
      <c r="AD141">
        <f t="shared" si="85"/>
        <v>45.765000000000001</v>
      </c>
      <c r="AE141">
        <f t="shared" si="85"/>
        <v>55.129999999999995</v>
      </c>
      <c r="AF141">
        <f t="shared" si="85"/>
        <v>9.1650000000000009</v>
      </c>
      <c r="AI141" s="9"/>
      <c r="AJ141">
        <v>39</v>
      </c>
      <c r="AL141">
        <f t="shared" si="90"/>
        <v>10</v>
      </c>
      <c r="AM141">
        <f t="shared" si="86"/>
        <v>45.765000000000001</v>
      </c>
      <c r="AN141">
        <f t="shared" si="87"/>
        <v>55.129999999999995</v>
      </c>
      <c r="AO141">
        <f t="shared" si="88"/>
        <v>9.1650000000000009</v>
      </c>
    </row>
    <row r="142" spans="1:47" x14ac:dyDescent="0.2">
      <c r="D142" s="3">
        <v>337005</v>
      </c>
      <c r="E142">
        <v>49</v>
      </c>
      <c r="F142" s="47">
        <v>8.6387910447761215E-2</v>
      </c>
      <c r="G142" s="48">
        <v>0.14513168955223876</v>
      </c>
      <c r="H142" s="51"/>
      <c r="K142" s="23"/>
      <c r="M142" s="71"/>
      <c r="N142" s="59"/>
      <c r="O142" s="71"/>
      <c r="P142" s="94"/>
      <c r="Q142" s="48">
        <v>5.4535</v>
      </c>
      <c r="R142" s="48">
        <v>6.1624999999999996</v>
      </c>
      <c r="S142" s="48">
        <v>0.93</v>
      </c>
      <c r="T142" s="48">
        <v>0.41300000000000003</v>
      </c>
      <c r="U142" s="48">
        <v>0.24299999999999999</v>
      </c>
      <c r="V142">
        <f t="shared" si="89"/>
        <v>10</v>
      </c>
      <c r="W142">
        <f t="shared" si="82"/>
        <v>54.534999999999997</v>
      </c>
      <c r="X142">
        <f t="shared" si="83"/>
        <v>61.625</v>
      </c>
      <c r="Y142">
        <f t="shared" si="84"/>
        <v>9.3000000000000007</v>
      </c>
      <c r="AB142" s="9"/>
      <c r="AC142">
        <f>(0.5*($E142-$E141))+(0.5*($E143-$E142))</f>
        <v>10</v>
      </c>
      <c r="AD142">
        <f t="shared" si="85"/>
        <v>54.534999999999997</v>
      </c>
      <c r="AE142">
        <f t="shared" si="85"/>
        <v>61.625</v>
      </c>
      <c r="AF142">
        <f t="shared" si="85"/>
        <v>9.3000000000000007</v>
      </c>
      <c r="AI142" s="9"/>
      <c r="AJ142">
        <v>49</v>
      </c>
      <c r="AL142">
        <f t="shared" si="90"/>
        <v>10</v>
      </c>
      <c r="AM142">
        <f t="shared" si="86"/>
        <v>54.534999999999997</v>
      </c>
      <c r="AN142">
        <f t="shared" si="87"/>
        <v>61.625</v>
      </c>
      <c r="AO142">
        <f t="shared" si="88"/>
        <v>9.3000000000000007</v>
      </c>
    </row>
    <row r="143" spans="1:47" x14ac:dyDescent="0.2">
      <c r="D143" s="3">
        <v>337004</v>
      </c>
      <c r="E143">
        <v>59</v>
      </c>
      <c r="F143" s="47">
        <v>6.8651321641791038E-2</v>
      </c>
      <c r="G143" s="48">
        <v>0.11924880635820895</v>
      </c>
      <c r="H143" s="51"/>
      <c r="K143" s="23"/>
      <c r="M143" s="71"/>
      <c r="N143" s="59"/>
      <c r="O143" s="71"/>
      <c r="P143" s="74"/>
      <c r="Q143" s="48">
        <v>6.2614999999999998</v>
      </c>
      <c r="R143" s="48">
        <v>7.3719999999999999</v>
      </c>
      <c r="S143" s="48">
        <v>0.9544999999999999</v>
      </c>
      <c r="T143" s="48">
        <v>0.26</v>
      </c>
      <c r="U143" s="48">
        <v>0.17699999999999999</v>
      </c>
      <c r="V143">
        <f t="shared" si="89"/>
        <v>15.5</v>
      </c>
      <c r="W143">
        <f t="shared" si="82"/>
        <v>97.053249999999991</v>
      </c>
      <c r="X143">
        <f t="shared" si="83"/>
        <v>114.26599999999999</v>
      </c>
      <c r="Y143">
        <f t="shared" si="84"/>
        <v>14.794749999999999</v>
      </c>
      <c r="AB143" s="9"/>
      <c r="AC143">
        <f>(0.5*($E143-$E142))</f>
        <v>5</v>
      </c>
      <c r="AD143">
        <f t="shared" si="85"/>
        <v>31.307499999999997</v>
      </c>
      <c r="AE143">
        <f t="shared" si="85"/>
        <v>36.86</v>
      </c>
      <c r="AF143">
        <f t="shared" si="85"/>
        <v>4.7724999999999991</v>
      </c>
      <c r="AI143" s="9"/>
      <c r="AJ143">
        <v>59</v>
      </c>
      <c r="AL143">
        <f t="shared" si="90"/>
        <v>15.5</v>
      </c>
      <c r="AM143">
        <f t="shared" si="86"/>
        <v>97.053249999999991</v>
      </c>
      <c r="AN143">
        <f t="shared" si="87"/>
        <v>114.26599999999999</v>
      </c>
      <c r="AO143">
        <f t="shared" si="88"/>
        <v>14.794749999999999</v>
      </c>
    </row>
    <row r="144" spans="1:47" x14ac:dyDescent="0.2">
      <c r="D144" s="3">
        <v>337003</v>
      </c>
      <c r="E144">
        <v>80</v>
      </c>
      <c r="F144" s="47">
        <v>6.4269322388059699E-2</v>
      </c>
      <c r="G144" s="48">
        <v>0.10992975461194029</v>
      </c>
      <c r="H144" s="51"/>
      <c r="K144" s="23"/>
      <c r="M144" s="71"/>
      <c r="N144" s="59"/>
      <c r="O144" s="71"/>
      <c r="P144" s="74"/>
      <c r="Q144" s="48">
        <v>6.4135</v>
      </c>
      <c r="R144" s="48">
        <v>6.8574999999999999</v>
      </c>
      <c r="S144" s="48">
        <v>0.90849999999999997</v>
      </c>
      <c r="T144" s="48">
        <v>0.3145</v>
      </c>
      <c r="U144" s="48">
        <v>0.11349999999999999</v>
      </c>
      <c r="V144">
        <f t="shared" si="89"/>
        <v>21</v>
      </c>
      <c r="W144">
        <f t="shared" si="82"/>
        <v>134.68350000000001</v>
      </c>
      <c r="X144">
        <f t="shared" si="83"/>
        <v>144.00749999999999</v>
      </c>
      <c r="Y144">
        <f t="shared" si="84"/>
        <v>19.078499999999998</v>
      </c>
      <c r="AB144" s="9"/>
      <c r="AC144">
        <v>0</v>
      </c>
      <c r="AF144"/>
      <c r="AI144" s="9"/>
      <c r="AJ144">
        <v>80</v>
      </c>
      <c r="AL144">
        <f t="shared" si="90"/>
        <v>21</v>
      </c>
      <c r="AM144">
        <f t="shared" si="86"/>
        <v>134.68350000000001</v>
      </c>
      <c r="AN144">
        <f t="shared" si="87"/>
        <v>144.00749999999999</v>
      </c>
      <c r="AO144">
        <f t="shared" si="88"/>
        <v>19.078499999999998</v>
      </c>
    </row>
    <row r="145" spans="1:47" x14ac:dyDescent="0.2">
      <c r="D145" s="3">
        <v>337002</v>
      </c>
      <c r="E145">
        <v>101</v>
      </c>
      <c r="F145" s="47">
        <v>2.9213328358208959E-2</v>
      </c>
      <c r="G145" s="48">
        <v>9.2138837641791038E-2</v>
      </c>
      <c r="H145" s="51"/>
      <c r="K145" s="23"/>
      <c r="P145" s="94"/>
      <c r="Q145" s="48">
        <v>10.99</v>
      </c>
      <c r="R145" s="48">
        <v>12.246500000000001</v>
      </c>
      <c r="S145" s="48">
        <v>1.1695</v>
      </c>
      <c r="T145" s="48">
        <v>0.32550000000000001</v>
      </c>
      <c r="U145" s="48">
        <v>0.1075</v>
      </c>
      <c r="V145">
        <f t="shared" si="89"/>
        <v>35.5</v>
      </c>
      <c r="W145">
        <f t="shared" si="82"/>
        <v>390.14499999999998</v>
      </c>
      <c r="X145">
        <f t="shared" si="83"/>
        <v>434.75075000000004</v>
      </c>
      <c r="Y145">
        <f t="shared" si="84"/>
        <v>41.517249999999997</v>
      </c>
      <c r="AB145" s="9"/>
      <c r="AC145">
        <v>0</v>
      </c>
      <c r="AF145"/>
      <c r="AI145" s="9"/>
      <c r="AJ145">
        <v>101</v>
      </c>
      <c r="AL145">
        <f t="shared" si="90"/>
        <v>30</v>
      </c>
      <c r="AM145">
        <f t="shared" si="86"/>
        <v>329.7</v>
      </c>
      <c r="AN145">
        <f t="shared" si="87"/>
        <v>367.39500000000004</v>
      </c>
      <c r="AO145">
        <f t="shared" si="88"/>
        <v>35.085000000000001</v>
      </c>
    </row>
    <row r="146" spans="1:47" x14ac:dyDescent="0.2">
      <c r="D146" s="3">
        <v>337001</v>
      </c>
      <c r="E146">
        <v>151</v>
      </c>
      <c r="F146" s="47">
        <v>1.4606664179104478E-2</v>
      </c>
      <c r="G146" s="48">
        <v>7.1514227820895504E-2</v>
      </c>
      <c r="H146" s="51"/>
      <c r="K146" s="23"/>
      <c r="M146" s="95">
        <v>53.772105194687882</v>
      </c>
      <c r="N146" s="96">
        <v>3.7814999999999999</v>
      </c>
      <c r="O146" s="95">
        <v>168.5</v>
      </c>
      <c r="P146" s="31">
        <v>33.758183974882485</v>
      </c>
      <c r="Q146" s="48">
        <v>14.353</v>
      </c>
      <c r="R146" s="48">
        <v>15.116</v>
      </c>
      <c r="S146" s="48">
        <v>1.373</v>
      </c>
      <c r="T146" s="48">
        <v>0.49249999999999999</v>
      </c>
      <c r="U146" s="48">
        <v>0.13300000000000001</v>
      </c>
      <c r="V146">
        <f>(0.5*($E146-$E145))</f>
        <v>25</v>
      </c>
      <c r="W146">
        <f t="shared" si="82"/>
        <v>358.82499999999999</v>
      </c>
      <c r="X146">
        <f t="shared" si="83"/>
        <v>377.9</v>
      </c>
      <c r="Y146">
        <f t="shared" si="84"/>
        <v>34.325000000000003</v>
      </c>
      <c r="AB146" s="9"/>
      <c r="AC146">
        <v>0</v>
      </c>
      <c r="AF146"/>
      <c r="AI146" s="9"/>
      <c r="AJ146">
        <v>140</v>
      </c>
      <c r="AL146">
        <f>(0.5*($AJ146-$AJ145))</f>
        <v>19.5</v>
      </c>
      <c r="AM146">
        <f>($AL146*AS146)</f>
        <v>279.88349999999997</v>
      </c>
      <c r="AN146">
        <f>($AL146*AT146)</f>
        <v>294.762</v>
      </c>
      <c r="AO146">
        <f>($AL146*AU146)</f>
        <v>26.773499999999999</v>
      </c>
      <c r="AS146" s="72">
        <f>(Q145*($AJ146-$AS$1)+Q146*($AS$1-$AJ145))/($AJ146-$AJ145)</f>
        <v>14.352999999999998</v>
      </c>
      <c r="AT146" s="72">
        <f>(R145*($AJ146-$AS$1)+R146*($AS$1-$AJ145))/($AJ146-$AJ145)</f>
        <v>15.116</v>
      </c>
      <c r="AU146" s="72">
        <f>(S145*($AJ146-$AS$1)+S146*($AS$1-$AJ145))/($AJ146-$AJ145)</f>
        <v>1.373</v>
      </c>
    </row>
    <row r="147" spans="1:47" x14ac:dyDescent="0.2">
      <c r="A147" s="6">
        <v>39727</v>
      </c>
      <c r="B147" s="2" t="s">
        <v>110</v>
      </c>
      <c r="C147" s="4" t="s">
        <v>93</v>
      </c>
      <c r="D147" s="3">
        <v>337192</v>
      </c>
      <c r="E147">
        <v>3</v>
      </c>
      <c r="F147" s="47">
        <v>0.83087462686567159</v>
      </c>
      <c r="G147" s="48">
        <v>0.70928997313432807</v>
      </c>
      <c r="H147" s="93">
        <v>34.485458373134328</v>
      </c>
      <c r="I147" s="18">
        <v>36.250869041865656</v>
      </c>
      <c r="J147" s="48">
        <v>31.448316492537316</v>
      </c>
      <c r="K147" s="18">
        <v>29.033195507462676</v>
      </c>
      <c r="L147" s="23">
        <v>280</v>
      </c>
      <c r="M147" s="49">
        <v>98.172244975344441</v>
      </c>
      <c r="N147" s="50">
        <v>5.8659999999999997</v>
      </c>
      <c r="O147" s="49">
        <v>262</v>
      </c>
      <c r="P147" s="31">
        <v>29.796239831451174</v>
      </c>
      <c r="Q147" s="48">
        <v>0.74199999999999999</v>
      </c>
      <c r="R147" s="48">
        <v>0.88100000000000001</v>
      </c>
      <c r="S147" s="48">
        <v>0.24199999999999999</v>
      </c>
      <c r="T147" s="48">
        <v>0.19400000000000001</v>
      </c>
      <c r="U147" s="48">
        <v>4.4499999999999998E-2</v>
      </c>
      <c r="V147">
        <f>($E147)+(0.5*($E148-$E147))</f>
        <v>6.5</v>
      </c>
      <c r="W147">
        <f t="shared" si="82"/>
        <v>4.8230000000000004</v>
      </c>
      <c r="X147">
        <f t="shared" si="83"/>
        <v>5.7264999999999997</v>
      </c>
      <c r="Y147">
        <f t="shared" si="84"/>
        <v>1.573</v>
      </c>
      <c r="Z147" s="9">
        <f>SUM(W147:W156)</f>
        <v>1401.7660000000001</v>
      </c>
      <c r="AA147" s="9">
        <f>SUM(X147:X156)</f>
        <v>1249.61725</v>
      </c>
      <c r="AB147" s="9">
        <f>SUM(Y147:Y156)</f>
        <v>133.08449999999999</v>
      </c>
      <c r="AC147">
        <f>($E147)+(0.5*($E148-$E147))</f>
        <v>6.5</v>
      </c>
      <c r="AD147">
        <f t="shared" ref="AD147:AF153" si="91">($AC147*Q147)</f>
        <v>4.8230000000000004</v>
      </c>
      <c r="AE147">
        <f t="shared" si="91"/>
        <v>5.7264999999999997</v>
      </c>
      <c r="AF147">
        <f t="shared" si="91"/>
        <v>1.573</v>
      </c>
      <c r="AG147" s="9">
        <f>SUM(AD147:AD153)</f>
        <v>213.93150000000003</v>
      </c>
      <c r="AH147" s="9">
        <f>SUM(AE147:AE153)</f>
        <v>236.84350000000001</v>
      </c>
      <c r="AI147" s="9">
        <f>SUM(AF147:AF153)</f>
        <v>36.360249999999994</v>
      </c>
      <c r="AJ147">
        <v>3</v>
      </c>
      <c r="AL147">
        <f>($AJ147)+(0.5*($AJ148-$AJ147))</f>
        <v>6.5</v>
      </c>
      <c r="AM147">
        <f t="shared" ref="AM147:AM155" si="92">($AL147*Q147)</f>
        <v>4.8230000000000004</v>
      </c>
      <c r="AN147">
        <f t="shared" ref="AN147:AN155" si="93">($AL147*R147)</f>
        <v>5.7264999999999997</v>
      </c>
      <c r="AO147">
        <f t="shared" ref="AO147:AO155" si="94">($AL147*S147)</f>
        <v>1.573</v>
      </c>
      <c r="AP147" s="9">
        <f>SUM(AM147:AM156)</f>
        <v>1400.1705000000002</v>
      </c>
      <c r="AQ147" s="9">
        <f>SUM(AN147:AN156)</f>
        <v>1248.4715000000001</v>
      </c>
      <c r="AR147" s="9">
        <f>SUM(AO147:AO156)</f>
        <v>133.02124999999998</v>
      </c>
    </row>
    <row r="148" spans="1:47" x14ac:dyDescent="0.2">
      <c r="D148" s="3">
        <v>337191</v>
      </c>
      <c r="E148">
        <v>10</v>
      </c>
      <c r="F148" s="47">
        <v>0.94165791044776115</v>
      </c>
      <c r="G148" s="48">
        <v>0.78406868955223863</v>
      </c>
      <c r="H148" s="52"/>
      <c r="K148" s="18"/>
      <c r="P148" s="94"/>
      <c r="Q148" s="48">
        <v>0.8075</v>
      </c>
      <c r="R148" s="48">
        <v>1.048</v>
      </c>
      <c r="S148" s="48">
        <v>0.26550000000000001</v>
      </c>
      <c r="T148" s="48">
        <v>0.33699999999999997</v>
      </c>
      <c r="U148" s="48">
        <v>5.2999999999999999E-2</v>
      </c>
      <c r="V148">
        <f>(0.5*($E148-$E147))+(0.5*($E149-$E148))</f>
        <v>8.5</v>
      </c>
      <c r="W148">
        <f t="shared" si="82"/>
        <v>6.8637499999999996</v>
      </c>
      <c r="X148">
        <f t="shared" si="83"/>
        <v>8.9080000000000013</v>
      </c>
      <c r="Y148">
        <f t="shared" si="84"/>
        <v>2.2567500000000003</v>
      </c>
      <c r="AB148" s="9"/>
      <c r="AC148">
        <f>(0.5*($E148-$E147))+(0.5*($E149-$E148))</f>
        <v>8.5</v>
      </c>
      <c r="AD148">
        <f t="shared" si="91"/>
        <v>6.8637499999999996</v>
      </c>
      <c r="AE148">
        <f t="shared" si="91"/>
        <v>8.9080000000000013</v>
      </c>
      <c r="AF148">
        <f t="shared" si="91"/>
        <v>2.2567500000000003</v>
      </c>
      <c r="AI148" s="9"/>
      <c r="AJ148">
        <v>10</v>
      </c>
      <c r="AL148">
        <f>(0.5*($AJ148-$AJ147))+(0.5*($AJ149-$AJ148))</f>
        <v>8.5</v>
      </c>
      <c r="AM148">
        <f t="shared" si="92"/>
        <v>6.8637499999999996</v>
      </c>
      <c r="AN148">
        <f t="shared" si="93"/>
        <v>8.9080000000000013</v>
      </c>
      <c r="AO148">
        <f t="shared" si="94"/>
        <v>2.2567500000000003</v>
      </c>
    </row>
    <row r="149" spans="1:47" x14ac:dyDescent="0.2">
      <c r="D149" s="3">
        <v>337190</v>
      </c>
      <c r="E149">
        <v>20</v>
      </c>
      <c r="F149" s="47">
        <v>0.6508517910447762</v>
      </c>
      <c r="G149" s="48">
        <v>0.61096980895522357</v>
      </c>
      <c r="K149" s="23"/>
      <c r="P149" s="94"/>
      <c r="Q149" s="48">
        <v>1.2715000000000001</v>
      </c>
      <c r="R149" s="48">
        <v>1.8980000000000001</v>
      </c>
      <c r="S149" s="48">
        <v>0.42149999999999999</v>
      </c>
      <c r="T149" s="48">
        <v>0.91700000000000004</v>
      </c>
      <c r="U149" s="48">
        <v>0.11699999999999999</v>
      </c>
      <c r="V149">
        <f t="shared" ref="V149:V155" si="95">(0.5*($E149-$E148))+(0.5*($E150-$E149))</f>
        <v>10.5</v>
      </c>
      <c r="W149">
        <f t="shared" si="82"/>
        <v>13.350750000000001</v>
      </c>
      <c r="X149">
        <f t="shared" si="83"/>
        <v>19.929000000000002</v>
      </c>
      <c r="Y149">
        <f t="shared" si="84"/>
        <v>4.4257499999999999</v>
      </c>
      <c r="AB149" s="9"/>
      <c r="AC149">
        <f>(0.5*($E149-$E148))+(0.5*($E150-$E149))</f>
        <v>10.5</v>
      </c>
      <c r="AD149">
        <f t="shared" si="91"/>
        <v>13.350750000000001</v>
      </c>
      <c r="AE149">
        <f t="shared" si="91"/>
        <v>19.929000000000002</v>
      </c>
      <c r="AF149">
        <f t="shared" si="91"/>
        <v>4.4257499999999999</v>
      </c>
      <c r="AI149" s="9"/>
      <c r="AJ149">
        <v>20</v>
      </c>
      <c r="AL149">
        <f t="shared" ref="AL149:AL155" si="96">(0.5*($AJ149-$AJ148))+(0.5*($AJ150-$AJ149))</f>
        <v>10.5</v>
      </c>
      <c r="AM149">
        <f t="shared" si="92"/>
        <v>13.350750000000001</v>
      </c>
      <c r="AN149">
        <f t="shared" si="93"/>
        <v>19.929000000000002</v>
      </c>
      <c r="AO149">
        <f t="shared" si="94"/>
        <v>4.4257499999999999</v>
      </c>
    </row>
    <row r="150" spans="1:47" x14ac:dyDescent="0.2">
      <c r="D150" s="3">
        <v>337189</v>
      </c>
      <c r="E150">
        <v>31</v>
      </c>
      <c r="F150" s="47">
        <v>0.4362091791044776</v>
      </c>
      <c r="G150" s="48">
        <v>0.3895417208955223</v>
      </c>
      <c r="H150" s="52"/>
      <c r="K150" s="23"/>
      <c r="P150" s="94"/>
      <c r="Q150" s="48">
        <v>2.1659999999999999</v>
      </c>
      <c r="R150" s="48">
        <v>3.0315000000000003</v>
      </c>
      <c r="S150" s="48">
        <v>0.59699999999999998</v>
      </c>
      <c r="T150" s="48">
        <v>1.3765000000000001</v>
      </c>
      <c r="U150" s="48">
        <v>0.185</v>
      </c>
      <c r="V150">
        <f t="shared" si="95"/>
        <v>9.5</v>
      </c>
      <c r="W150">
        <f t="shared" si="82"/>
        <v>20.576999999999998</v>
      </c>
      <c r="X150">
        <f t="shared" si="83"/>
        <v>28.799250000000004</v>
      </c>
      <c r="Y150">
        <f t="shared" si="84"/>
        <v>5.6715</v>
      </c>
      <c r="AB150" s="9"/>
      <c r="AC150">
        <f>(0.5*($E150-$E149))+(0.5*($E151-$E150))</f>
        <v>9.5</v>
      </c>
      <c r="AD150">
        <f t="shared" si="91"/>
        <v>20.576999999999998</v>
      </c>
      <c r="AE150">
        <f t="shared" si="91"/>
        <v>28.799250000000004</v>
      </c>
      <c r="AF150">
        <f t="shared" si="91"/>
        <v>5.6715</v>
      </c>
      <c r="AI150" s="9"/>
      <c r="AJ150">
        <v>31</v>
      </c>
      <c r="AL150">
        <f t="shared" si="96"/>
        <v>9.5</v>
      </c>
      <c r="AM150">
        <f t="shared" si="92"/>
        <v>20.576999999999998</v>
      </c>
      <c r="AN150">
        <f t="shared" si="93"/>
        <v>28.799250000000004</v>
      </c>
      <c r="AO150">
        <f t="shared" si="94"/>
        <v>5.6715</v>
      </c>
    </row>
    <row r="151" spans="1:47" x14ac:dyDescent="0.2">
      <c r="D151" s="3">
        <v>337188</v>
      </c>
      <c r="E151">
        <v>39</v>
      </c>
      <c r="F151" s="47">
        <v>0.60930805970149249</v>
      </c>
      <c r="G151" s="48">
        <v>0.6710697402985073</v>
      </c>
      <c r="H151" s="52"/>
      <c r="M151" s="49">
        <v>88.010839886346503</v>
      </c>
      <c r="N151" s="50">
        <v>6.6014999999999997</v>
      </c>
      <c r="O151" s="49">
        <v>295</v>
      </c>
      <c r="P151" s="31">
        <v>32.396853976598472</v>
      </c>
      <c r="Q151" s="48">
        <v>3.6660000000000004</v>
      </c>
      <c r="R151" s="48">
        <v>3.9820000000000002</v>
      </c>
      <c r="S151" s="48">
        <v>0.74950000000000006</v>
      </c>
      <c r="T151" s="48">
        <v>0.73849999999999993</v>
      </c>
      <c r="U151" s="48">
        <v>0.20699999999999999</v>
      </c>
      <c r="V151">
        <f t="shared" si="95"/>
        <v>9.5</v>
      </c>
      <c r="W151">
        <f t="shared" si="82"/>
        <v>34.827000000000005</v>
      </c>
      <c r="X151">
        <f t="shared" si="83"/>
        <v>37.829000000000001</v>
      </c>
      <c r="Y151">
        <f t="shared" si="84"/>
        <v>7.1202500000000004</v>
      </c>
      <c r="AB151" s="9"/>
      <c r="AC151">
        <f>(0.5*($E151-$E150))+(0.5*($E152-$E151))</f>
        <v>9.5</v>
      </c>
      <c r="AD151">
        <f t="shared" si="91"/>
        <v>34.827000000000005</v>
      </c>
      <c r="AE151">
        <f t="shared" si="91"/>
        <v>37.829000000000001</v>
      </c>
      <c r="AF151">
        <f t="shared" si="91"/>
        <v>7.1202500000000004</v>
      </c>
      <c r="AI151" s="9"/>
      <c r="AJ151">
        <v>39</v>
      </c>
      <c r="AL151">
        <f t="shared" si="96"/>
        <v>9.5</v>
      </c>
      <c r="AM151">
        <f t="shared" si="92"/>
        <v>34.827000000000005</v>
      </c>
      <c r="AN151">
        <f t="shared" si="93"/>
        <v>37.829000000000001</v>
      </c>
      <c r="AO151">
        <f t="shared" si="94"/>
        <v>7.1202500000000004</v>
      </c>
    </row>
    <row r="152" spans="1:47" x14ac:dyDescent="0.2">
      <c r="D152" s="3">
        <v>337187</v>
      </c>
      <c r="E152">
        <v>50</v>
      </c>
      <c r="F152" s="47">
        <v>0.21596977611940299</v>
      </c>
      <c r="G152" s="48">
        <v>0.20848282388059694</v>
      </c>
      <c r="H152" s="52"/>
      <c r="K152" s="23"/>
      <c r="N152" s="23"/>
      <c r="O152" s="40"/>
      <c r="P152" s="94"/>
      <c r="Q152" s="48">
        <v>8.2449999999999992</v>
      </c>
      <c r="R152" s="48">
        <v>8.3484999999999996</v>
      </c>
      <c r="S152" s="48">
        <v>0.97599999999999998</v>
      </c>
      <c r="T152" s="48">
        <v>0.23499999999999999</v>
      </c>
      <c r="U152" s="48">
        <v>9.1999999999999998E-2</v>
      </c>
      <c r="V152">
        <f t="shared" si="95"/>
        <v>10.5</v>
      </c>
      <c r="W152">
        <f t="shared" si="82"/>
        <v>86.572499999999991</v>
      </c>
      <c r="X152">
        <f t="shared" si="83"/>
        <v>87.65925</v>
      </c>
      <c r="Y152">
        <f t="shared" si="84"/>
        <v>10.247999999999999</v>
      </c>
      <c r="AB152" s="9"/>
      <c r="AC152">
        <f>(0.5*($E152-$E151))+(0.5*($E153-$E152))</f>
        <v>10.5</v>
      </c>
      <c r="AD152">
        <f t="shared" si="91"/>
        <v>86.572499999999991</v>
      </c>
      <c r="AE152">
        <f t="shared" si="91"/>
        <v>87.65925</v>
      </c>
      <c r="AF152">
        <f t="shared" si="91"/>
        <v>10.247999999999999</v>
      </c>
      <c r="AI152" s="9"/>
      <c r="AJ152">
        <v>50</v>
      </c>
      <c r="AL152">
        <f t="shared" si="96"/>
        <v>10.5</v>
      </c>
      <c r="AM152">
        <f t="shared" si="92"/>
        <v>86.572499999999991</v>
      </c>
      <c r="AN152">
        <f t="shared" si="93"/>
        <v>87.65925</v>
      </c>
      <c r="AO152">
        <f t="shared" si="94"/>
        <v>10.247999999999999</v>
      </c>
    </row>
    <row r="153" spans="1:47" x14ac:dyDescent="0.2">
      <c r="D153" s="3">
        <v>337186</v>
      </c>
      <c r="E153">
        <v>60</v>
      </c>
      <c r="F153" s="47">
        <v>5.8426656716417925E-2</v>
      </c>
      <c r="G153" s="48">
        <v>0.11577242028358206</v>
      </c>
      <c r="H153" s="52"/>
      <c r="K153" s="23"/>
      <c r="N153" s="23"/>
      <c r="O153" s="40"/>
      <c r="P153" s="94"/>
      <c r="Q153" s="48">
        <v>9.3835000000000015</v>
      </c>
      <c r="R153" s="48">
        <v>9.5984999999999996</v>
      </c>
      <c r="S153" s="48">
        <v>1.0129999999999999</v>
      </c>
      <c r="T153" s="48">
        <v>0.17349999999999999</v>
      </c>
      <c r="U153" s="48">
        <v>6.0999999999999999E-2</v>
      </c>
      <c r="V153">
        <f t="shared" si="95"/>
        <v>15</v>
      </c>
      <c r="W153">
        <f t="shared" si="82"/>
        <v>140.75250000000003</v>
      </c>
      <c r="X153">
        <f t="shared" si="83"/>
        <v>143.97749999999999</v>
      </c>
      <c r="Y153">
        <f t="shared" si="84"/>
        <v>15.194999999999999</v>
      </c>
      <c r="AB153" s="9"/>
      <c r="AC153">
        <f>(0.5*($E153-$E152))</f>
        <v>5</v>
      </c>
      <c r="AD153">
        <f t="shared" si="91"/>
        <v>46.917500000000004</v>
      </c>
      <c r="AE153">
        <f t="shared" si="91"/>
        <v>47.9925</v>
      </c>
      <c r="AF153">
        <f t="shared" si="91"/>
        <v>5.0649999999999995</v>
      </c>
      <c r="AI153" s="9"/>
      <c r="AJ153">
        <v>60</v>
      </c>
      <c r="AL153">
        <f t="shared" si="96"/>
        <v>15</v>
      </c>
      <c r="AM153">
        <f t="shared" si="92"/>
        <v>140.75250000000003</v>
      </c>
      <c r="AN153">
        <f t="shared" si="93"/>
        <v>143.97749999999999</v>
      </c>
      <c r="AO153">
        <f t="shared" si="94"/>
        <v>15.194999999999999</v>
      </c>
    </row>
    <row r="154" spans="1:47" x14ac:dyDescent="0.2">
      <c r="D154" s="3">
        <v>337185</v>
      </c>
      <c r="E154">
        <v>80</v>
      </c>
      <c r="F154" s="47">
        <v>3.7977326865671637E-2</v>
      </c>
      <c r="G154" s="48">
        <v>0.11273423413432837</v>
      </c>
      <c r="H154" s="52"/>
      <c r="K154" s="23"/>
      <c r="M154"/>
      <c r="N154" s="40"/>
      <c r="O154" s="40"/>
      <c r="P154" s="94"/>
      <c r="Q154" s="48">
        <v>11.588000000000001</v>
      </c>
      <c r="R154" s="48">
        <v>10.486000000000001</v>
      </c>
      <c r="S154" s="48">
        <v>1.0865</v>
      </c>
      <c r="T154" s="48">
        <v>0.28349999999999997</v>
      </c>
      <c r="U154" s="48">
        <v>6.6000000000000003E-2</v>
      </c>
      <c r="V154">
        <f t="shared" si="95"/>
        <v>20</v>
      </c>
      <c r="W154">
        <f t="shared" si="82"/>
        <v>231.76000000000002</v>
      </c>
      <c r="X154">
        <f t="shared" si="83"/>
        <v>209.72000000000003</v>
      </c>
      <c r="Y154">
        <f t="shared" si="84"/>
        <v>21.73</v>
      </c>
      <c r="AB154" s="9"/>
      <c r="AC154">
        <v>0</v>
      </c>
      <c r="AF154"/>
      <c r="AI154" s="9"/>
      <c r="AJ154">
        <v>80</v>
      </c>
      <c r="AL154">
        <f t="shared" si="96"/>
        <v>20</v>
      </c>
      <c r="AM154">
        <f t="shared" si="92"/>
        <v>231.76000000000002</v>
      </c>
      <c r="AN154">
        <f t="shared" si="93"/>
        <v>209.72000000000003</v>
      </c>
      <c r="AO154">
        <f t="shared" si="94"/>
        <v>21.73</v>
      </c>
    </row>
    <row r="155" spans="1:47" x14ac:dyDescent="0.2">
      <c r="D155" s="3">
        <v>337184</v>
      </c>
      <c r="E155">
        <v>100</v>
      </c>
      <c r="F155" s="47">
        <v>8.7639985074626815E-3</v>
      </c>
      <c r="G155" s="48">
        <v>5.3869377492537306E-2</v>
      </c>
      <c r="H155" s="52"/>
      <c r="K155" s="23"/>
      <c r="M155"/>
      <c r="N155" s="40"/>
      <c r="O155" s="40"/>
      <c r="P155" s="94"/>
      <c r="Q155" s="48">
        <v>15.623999999999999</v>
      </c>
      <c r="R155" s="48">
        <v>12.943000000000001</v>
      </c>
      <c r="S155" s="48">
        <v>1.2210000000000001</v>
      </c>
      <c r="T155" s="48">
        <v>0.192</v>
      </c>
      <c r="U155" s="48">
        <v>7.1000000000000008E-2</v>
      </c>
      <c r="V155">
        <f t="shared" si="95"/>
        <v>30.5</v>
      </c>
      <c r="W155">
        <f t="shared" si="82"/>
        <v>476.53199999999998</v>
      </c>
      <c r="X155">
        <f t="shared" si="83"/>
        <v>394.76150000000007</v>
      </c>
      <c r="Y155">
        <f t="shared" si="84"/>
        <v>37.240500000000004</v>
      </c>
      <c r="AB155" s="9"/>
      <c r="AC155">
        <v>0</v>
      </c>
      <c r="AF155"/>
      <c r="AI155" s="9"/>
      <c r="AJ155">
        <v>100</v>
      </c>
      <c r="AL155">
        <f t="shared" si="96"/>
        <v>30.5</v>
      </c>
      <c r="AM155">
        <f t="shared" si="92"/>
        <v>476.53199999999998</v>
      </c>
      <c r="AN155">
        <f t="shared" si="93"/>
        <v>394.76150000000007</v>
      </c>
      <c r="AO155">
        <f t="shared" si="94"/>
        <v>37.240500000000004</v>
      </c>
    </row>
    <row r="156" spans="1:47" x14ac:dyDescent="0.2">
      <c r="D156" s="3">
        <v>337183</v>
      </c>
      <c r="E156">
        <v>141</v>
      </c>
      <c r="F156" s="47">
        <v>2.9213328358208951E-3</v>
      </c>
      <c r="G156" s="48">
        <v>2.8395355164179105E-2</v>
      </c>
      <c r="H156" s="52"/>
      <c r="K156" s="23"/>
      <c r="M156" s="49">
        <v>54.282073652548284</v>
      </c>
      <c r="N156" s="50">
        <v>3.5514999999999999</v>
      </c>
      <c r="O156" s="49">
        <v>159</v>
      </c>
      <c r="P156" s="31">
        <v>34.654885252145561</v>
      </c>
      <c r="Q156" s="48">
        <v>18.815000000000001</v>
      </c>
      <c r="R156" s="48">
        <v>15.234500000000001</v>
      </c>
      <c r="S156" s="48">
        <v>1.3474999999999999</v>
      </c>
      <c r="T156" s="48">
        <v>0.151</v>
      </c>
      <c r="U156" s="48">
        <v>8.8999999999999996E-2</v>
      </c>
      <c r="V156">
        <f>(0.5*($E156-$E155))</f>
        <v>20.5</v>
      </c>
      <c r="W156">
        <f t="shared" si="82"/>
        <v>385.70750000000004</v>
      </c>
      <c r="X156">
        <f t="shared" si="83"/>
        <v>312.30725000000001</v>
      </c>
      <c r="Y156">
        <f t="shared" si="84"/>
        <v>27.623749999999998</v>
      </c>
      <c r="AB156" s="9"/>
      <c r="AC156">
        <v>0</v>
      </c>
      <c r="AF156"/>
      <c r="AI156" s="9"/>
      <c r="AJ156">
        <v>141</v>
      </c>
      <c r="AL156">
        <f>(0.5*($AJ156-$AJ155))</f>
        <v>20.5</v>
      </c>
      <c r="AM156">
        <f>($AL156*AS156)</f>
        <v>384.11200000000002</v>
      </c>
      <c r="AN156">
        <f>($AL156*AT156)</f>
        <v>311.16149999999999</v>
      </c>
      <c r="AO156">
        <f>($AL156*AU156)</f>
        <v>27.560500000000001</v>
      </c>
      <c r="AS156" s="72">
        <f>(Q155*($AJ156-$AS$1)+Q156*($AS$1-$AJ155))/($AJ156-$AJ155)</f>
        <v>18.73717073170732</v>
      </c>
      <c r="AT156" s="72">
        <f>(R155*($AJ156-$AS$1)+R156*($AS$1-$AJ155))/($AJ156-$AJ155)</f>
        <v>15.178609756097561</v>
      </c>
      <c r="AU156" s="72">
        <f>(S155*($AJ156-$AS$1)+S156*($AS$1-$AJ155))/($AJ156-$AJ155)</f>
        <v>1.3444146341463414</v>
      </c>
    </row>
    <row r="157" spans="1:47" x14ac:dyDescent="0.2">
      <c r="A157" s="6">
        <v>39730</v>
      </c>
      <c r="B157" s="2" t="s">
        <v>112</v>
      </c>
      <c r="C157" s="4" t="s">
        <v>93</v>
      </c>
      <c r="D157" s="53">
        <v>337211</v>
      </c>
      <c r="E157">
        <v>2</v>
      </c>
      <c r="F157" s="47">
        <v>0.73393925373134339</v>
      </c>
      <c r="G157" s="48">
        <v>0.50932614626865635</v>
      </c>
      <c r="H157" s="93">
        <v>22.252250955223882</v>
      </c>
      <c r="I157" s="18">
        <v>27.787737029776114</v>
      </c>
      <c r="J157" s="48">
        <v>19.885971358208955</v>
      </c>
      <c r="K157" s="18">
        <v>20.181608791791042</v>
      </c>
      <c r="L157" s="23">
        <v>283</v>
      </c>
      <c r="M157" s="49">
        <v>96.474367634138204</v>
      </c>
      <c r="N157" s="50">
        <v>5.8170000000000002</v>
      </c>
      <c r="O157" s="49">
        <v>260</v>
      </c>
      <c r="P157" s="31">
        <v>29.970488691474674</v>
      </c>
      <c r="Q157" s="48">
        <v>0.82699999999999996</v>
      </c>
      <c r="R157" s="48">
        <v>0.92249999999999999</v>
      </c>
      <c r="S157" s="48">
        <v>0.24299999999999999</v>
      </c>
      <c r="T157" s="48">
        <v>0.23799999999999999</v>
      </c>
      <c r="U157" s="48">
        <v>3.95E-2</v>
      </c>
      <c r="V157">
        <f>($E157)+(0.5*($E158-$E157))</f>
        <v>6</v>
      </c>
      <c r="W157">
        <f t="shared" si="82"/>
        <v>4.9619999999999997</v>
      </c>
      <c r="X157">
        <f t="shared" si="83"/>
        <v>5.5350000000000001</v>
      </c>
      <c r="Y157">
        <f t="shared" si="84"/>
        <v>1.458</v>
      </c>
      <c r="Z157" s="9">
        <f>SUM(W157:W166)</f>
        <v>1238.8629999999998</v>
      </c>
      <c r="AA157" s="9">
        <f>SUM(X157:X166)</f>
        <v>1162.5609999999999</v>
      </c>
      <c r="AB157" s="9">
        <f>SUM(Y157:Y166)</f>
        <v>120.14150000000001</v>
      </c>
      <c r="AC157">
        <f>($E157)+(0.5*($E158-$E157))</f>
        <v>6</v>
      </c>
      <c r="AD157">
        <f t="shared" ref="AD157:AD163" si="97">($AC157*Q157)</f>
        <v>4.9619999999999997</v>
      </c>
      <c r="AE157">
        <f t="shared" ref="AE157:AF163" si="98">($AC157*R157)</f>
        <v>5.5350000000000001</v>
      </c>
      <c r="AF157">
        <f t="shared" si="98"/>
        <v>1.458</v>
      </c>
      <c r="AG157" s="9">
        <f>SUM(AD157:AD163)</f>
        <v>279.92024999999995</v>
      </c>
      <c r="AH157" s="9">
        <f>SUM(AE157:AE163)</f>
        <v>311.685</v>
      </c>
      <c r="AI157" s="9">
        <f>SUM(AF157:AF163)</f>
        <v>39.180499999999995</v>
      </c>
      <c r="AJ157">
        <v>2</v>
      </c>
      <c r="AK157" s="47"/>
      <c r="AL157">
        <f>($AJ157)+(0.5*($AJ158-$AJ157))</f>
        <v>6</v>
      </c>
      <c r="AM157">
        <f t="shared" ref="AM157:AM165" si="99">($AL157*Q157)</f>
        <v>4.9619999999999997</v>
      </c>
      <c r="AN157">
        <f t="shared" ref="AN157:AN165" si="100">($AL157*R157)</f>
        <v>5.5350000000000001</v>
      </c>
      <c r="AO157">
        <f t="shared" ref="AO157:AO165" si="101">($AL157*S157)</f>
        <v>1.458</v>
      </c>
      <c r="AP157" s="9">
        <f>SUM(AM157:AM166)</f>
        <v>1249.7935</v>
      </c>
      <c r="AQ157" s="9">
        <f>SUM(AN157:AN166)</f>
        <v>1174.0462499999999</v>
      </c>
      <c r="AR157" s="9">
        <f>SUM(AO157:AO166)</f>
        <v>120.64025000000001</v>
      </c>
    </row>
    <row r="158" spans="1:47" x14ac:dyDescent="0.2">
      <c r="D158" s="70">
        <v>337210</v>
      </c>
      <c r="E158">
        <v>10</v>
      </c>
      <c r="F158" s="47">
        <v>0.6508517910447762</v>
      </c>
      <c r="G158" s="48">
        <v>0.61096980895522357</v>
      </c>
      <c r="H158" s="52"/>
      <c r="J158" s="52"/>
      <c r="K158" s="16"/>
      <c r="M158" s="49"/>
      <c r="N158" s="50"/>
      <c r="O158" s="49"/>
      <c r="P158" s="94"/>
      <c r="Q158" s="48">
        <v>0.8294999999999999</v>
      </c>
      <c r="R158" s="48">
        <v>0.98799999999999999</v>
      </c>
      <c r="S158" s="48">
        <v>0.24</v>
      </c>
      <c r="T158" s="48">
        <v>0.3175</v>
      </c>
      <c r="U158" s="48">
        <v>3.5500000000000004E-2</v>
      </c>
      <c r="V158">
        <f>(0.5*($E158-$E157))+(0.5*($E159-$E158))</f>
        <v>9</v>
      </c>
      <c r="W158">
        <f t="shared" si="82"/>
        <v>7.4654999999999987</v>
      </c>
      <c r="X158">
        <f t="shared" si="83"/>
        <v>8.8919999999999995</v>
      </c>
      <c r="Y158">
        <f t="shared" si="84"/>
        <v>2.16</v>
      </c>
      <c r="AB158" s="9"/>
      <c r="AC158">
        <f>(0.5*($E158-$E157))+(0.5*($E159-$E158))</f>
        <v>9</v>
      </c>
      <c r="AD158">
        <f t="shared" si="97"/>
        <v>7.4654999999999987</v>
      </c>
      <c r="AE158">
        <f t="shared" si="98"/>
        <v>8.8919999999999995</v>
      </c>
      <c r="AF158">
        <f t="shared" si="98"/>
        <v>2.16</v>
      </c>
      <c r="AI158" s="9"/>
      <c r="AJ158">
        <v>10</v>
      </c>
      <c r="AL158">
        <f>(0.5*($AJ158-$AJ157))+(0.5*($AJ159-$AJ158))</f>
        <v>9</v>
      </c>
      <c r="AM158">
        <f t="shared" si="99"/>
        <v>7.4654999999999987</v>
      </c>
      <c r="AN158">
        <f t="shared" si="100"/>
        <v>8.8919999999999995</v>
      </c>
      <c r="AO158">
        <f t="shared" si="101"/>
        <v>2.16</v>
      </c>
    </row>
    <row r="159" spans="1:47" x14ac:dyDescent="0.2">
      <c r="D159" s="53">
        <v>337209</v>
      </c>
      <c r="E159">
        <v>20</v>
      </c>
      <c r="F159" s="47">
        <v>0.70624343283582092</v>
      </c>
      <c r="G159" s="48">
        <v>0.66691536716417898</v>
      </c>
      <c r="K159" s="23"/>
      <c r="M159" s="49"/>
      <c r="N159" s="50"/>
      <c r="O159" s="49"/>
      <c r="P159" s="94"/>
      <c r="Q159" s="48">
        <v>1.736</v>
      </c>
      <c r="R159" s="48">
        <v>2.492</v>
      </c>
      <c r="S159" s="48">
        <v>0.45650000000000002</v>
      </c>
      <c r="T159" s="48">
        <v>0.748</v>
      </c>
      <c r="U159" s="48">
        <v>0.126</v>
      </c>
      <c r="V159">
        <f t="shared" ref="V159:V165" si="102">(0.5*($E159-$E158))+(0.5*($E160-$E159))</f>
        <v>10</v>
      </c>
      <c r="W159">
        <f t="shared" si="82"/>
        <v>17.36</v>
      </c>
      <c r="X159">
        <f t="shared" si="83"/>
        <v>24.92</v>
      </c>
      <c r="Y159">
        <f t="shared" si="84"/>
        <v>4.5650000000000004</v>
      </c>
      <c r="AB159" s="9"/>
      <c r="AC159">
        <f>(0.5*($E159-$E158))+(0.5*($E160-$E159))</f>
        <v>10</v>
      </c>
      <c r="AD159">
        <f t="shared" si="97"/>
        <v>17.36</v>
      </c>
      <c r="AE159">
        <f t="shared" si="98"/>
        <v>24.92</v>
      </c>
      <c r="AF159">
        <f t="shared" si="98"/>
        <v>4.5650000000000004</v>
      </c>
      <c r="AI159" s="9"/>
      <c r="AJ159">
        <v>20</v>
      </c>
      <c r="AK159" s="47"/>
      <c r="AL159">
        <f t="shared" ref="AL159:AL165" si="103">(0.5*($AJ159-$AJ158))+(0.5*($AJ160-$AJ159))</f>
        <v>10</v>
      </c>
      <c r="AM159">
        <f t="shared" si="99"/>
        <v>17.36</v>
      </c>
      <c r="AN159">
        <f t="shared" si="100"/>
        <v>24.92</v>
      </c>
      <c r="AO159">
        <f t="shared" si="101"/>
        <v>4.5650000000000004</v>
      </c>
    </row>
    <row r="160" spans="1:47" x14ac:dyDescent="0.2">
      <c r="D160" s="70">
        <v>337208</v>
      </c>
      <c r="E160">
        <v>30</v>
      </c>
      <c r="F160" s="47">
        <v>0.14397985074626868</v>
      </c>
      <c r="G160" s="48">
        <v>0.23706282425373129</v>
      </c>
      <c r="K160" s="23"/>
      <c r="M160" s="49"/>
      <c r="N160" s="50"/>
      <c r="O160" s="49"/>
      <c r="P160" s="94"/>
      <c r="Q160" s="48">
        <v>5.7149999999999999</v>
      </c>
      <c r="R160" s="48">
        <v>6.4455</v>
      </c>
      <c r="S160" s="48">
        <v>0.83099999999999996</v>
      </c>
      <c r="T160" s="48">
        <v>0.749</v>
      </c>
      <c r="U160" s="48">
        <v>0.20250000000000001</v>
      </c>
      <c r="V160">
        <f t="shared" si="102"/>
        <v>10</v>
      </c>
      <c r="W160">
        <f t="shared" si="82"/>
        <v>57.15</v>
      </c>
      <c r="X160">
        <f t="shared" si="83"/>
        <v>64.454999999999998</v>
      </c>
      <c r="Y160">
        <f t="shared" si="84"/>
        <v>8.3099999999999987</v>
      </c>
      <c r="AB160" s="9"/>
      <c r="AC160">
        <f>(0.5*($E160-$E159))+(0.5*($E161-$E160))</f>
        <v>10</v>
      </c>
      <c r="AD160">
        <f t="shared" si="97"/>
        <v>57.15</v>
      </c>
      <c r="AE160">
        <f t="shared" si="98"/>
        <v>64.454999999999998</v>
      </c>
      <c r="AF160">
        <f t="shared" si="98"/>
        <v>8.3099999999999987</v>
      </c>
      <c r="AI160" s="9"/>
      <c r="AJ160">
        <v>30</v>
      </c>
      <c r="AK160" s="47"/>
      <c r="AL160">
        <f t="shared" si="103"/>
        <v>10</v>
      </c>
      <c r="AM160">
        <f t="shared" si="99"/>
        <v>57.15</v>
      </c>
      <c r="AN160">
        <f t="shared" si="100"/>
        <v>64.454999999999998</v>
      </c>
      <c r="AO160">
        <f t="shared" si="101"/>
        <v>8.3099999999999987</v>
      </c>
    </row>
    <row r="161" spans="1:47" x14ac:dyDescent="0.2">
      <c r="D161" s="53">
        <v>337207</v>
      </c>
      <c r="E161">
        <v>40</v>
      </c>
      <c r="F161" s="47">
        <v>7.3033320895522377E-2</v>
      </c>
      <c r="G161" s="48">
        <v>0.18728664810447759</v>
      </c>
      <c r="H161" s="52"/>
      <c r="K161" s="23"/>
      <c r="P161" s="94"/>
      <c r="Q161" s="48">
        <v>7.3834999999999997</v>
      </c>
      <c r="R161" s="48">
        <v>8.3365000000000009</v>
      </c>
      <c r="S161" s="48">
        <v>0.92149999999999999</v>
      </c>
      <c r="T161" s="48">
        <v>0.29800000000000004</v>
      </c>
      <c r="U161" s="48">
        <v>0.16200000000000001</v>
      </c>
      <c r="V161">
        <f t="shared" si="102"/>
        <v>10</v>
      </c>
      <c r="W161">
        <f t="shared" si="82"/>
        <v>73.834999999999994</v>
      </c>
      <c r="X161">
        <f t="shared" si="83"/>
        <v>83.365000000000009</v>
      </c>
      <c r="Y161">
        <f t="shared" si="84"/>
        <v>9.2149999999999999</v>
      </c>
      <c r="AB161" s="9"/>
      <c r="AC161">
        <f>(0.5*($E161-$E160))+(0.5*($E162-$E161))</f>
        <v>10</v>
      </c>
      <c r="AD161">
        <f t="shared" si="97"/>
        <v>73.834999999999994</v>
      </c>
      <c r="AE161">
        <f t="shared" si="98"/>
        <v>83.365000000000009</v>
      </c>
      <c r="AF161">
        <f t="shared" si="98"/>
        <v>9.2149999999999999</v>
      </c>
      <c r="AI161" s="9"/>
      <c r="AJ161">
        <v>40</v>
      </c>
      <c r="AK161" s="47"/>
      <c r="AL161">
        <f t="shared" si="103"/>
        <v>10</v>
      </c>
      <c r="AM161">
        <f t="shared" si="99"/>
        <v>73.834999999999994</v>
      </c>
      <c r="AN161">
        <f t="shared" si="100"/>
        <v>83.365000000000009</v>
      </c>
      <c r="AO161">
        <f t="shared" si="101"/>
        <v>9.2149999999999999</v>
      </c>
    </row>
    <row r="162" spans="1:47" x14ac:dyDescent="0.2">
      <c r="D162" s="70">
        <v>337206</v>
      </c>
      <c r="E162">
        <v>50</v>
      </c>
      <c r="F162" s="47">
        <v>7.0111988059701494E-2</v>
      </c>
      <c r="G162" s="48">
        <v>0.1530194139402985</v>
      </c>
      <c r="H162" s="52"/>
      <c r="K162" s="23"/>
      <c r="M162" s="49"/>
      <c r="N162" s="50"/>
      <c r="O162" s="49"/>
      <c r="P162" s="94"/>
      <c r="Q162" s="48">
        <v>8.3230000000000004</v>
      </c>
      <c r="R162" s="48">
        <v>8.7584999999999997</v>
      </c>
      <c r="S162" s="48">
        <v>0.95299999999999996</v>
      </c>
      <c r="T162" s="48">
        <v>0.218</v>
      </c>
      <c r="U162" s="48">
        <v>6.3E-2</v>
      </c>
      <c r="V162">
        <f t="shared" si="102"/>
        <v>9.5</v>
      </c>
      <c r="W162">
        <f t="shared" si="82"/>
        <v>79.0685</v>
      </c>
      <c r="X162">
        <f t="shared" si="83"/>
        <v>83.205749999999995</v>
      </c>
      <c r="Y162">
        <f t="shared" si="84"/>
        <v>9.0534999999999997</v>
      </c>
      <c r="AB162" s="9"/>
      <c r="AC162">
        <f>(0.5*($E162-$E161))+(0.5*($E163-$E162))</f>
        <v>9.5</v>
      </c>
      <c r="AD162">
        <f t="shared" si="97"/>
        <v>79.0685</v>
      </c>
      <c r="AE162">
        <f t="shared" si="98"/>
        <v>83.205749999999995</v>
      </c>
      <c r="AF162">
        <f t="shared" si="98"/>
        <v>9.0534999999999997</v>
      </c>
      <c r="AI162" s="9"/>
      <c r="AJ162">
        <v>50</v>
      </c>
      <c r="AK162" s="47"/>
      <c r="AL162">
        <f t="shared" si="103"/>
        <v>9.5</v>
      </c>
      <c r="AM162">
        <f t="shared" si="99"/>
        <v>79.0685</v>
      </c>
      <c r="AN162">
        <f t="shared" si="100"/>
        <v>83.205749999999995</v>
      </c>
      <c r="AO162">
        <f t="shared" si="101"/>
        <v>9.0534999999999997</v>
      </c>
    </row>
    <row r="163" spans="1:47" x14ac:dyDescent="0.2">
      <c r="D163" s="53">
        <v>337205</v>
      </c>
      <c r="E163">
        <v>59</v>
      </c>
      <c r="F163" s="47">
        <v>5.5505323880597028E-2</v>
      </c>
      <c r="G163" s="48">
        <v>0.12260833911940291</v>
      </c>
      <c r="H163" s="52"/>
      <c r="K163" s="23"/>
      <c r="M163" s="49"/>
      <c r="N163" s="50"/>
      <c r="O163" s="49"/>
      <c r="P163" s="94"/>
      <c r="Q163" s="48">
        <v>8.9064999999999994</v>
      </c>
      <c r="R163" s="48">
        <v>9.1805000000000003</v>
      </c>
      <c r="S163" s="48">
        <v>0.98199999999999998</v>
      </c>
      <c r="T163" s="48">
        <v>0.27400000000000002</v>
      </c>
      <c r="U163" s="48">
        <v>5.7999999999999996E-2</v>
      </c>
      <c r="V163">
        <f t="shared" si="102"/>
        <v>15</v>
      </c>
      <c r="W163">
        <f t="shared" si="82"/>
        <v>133.5975</v>
      </c>
      <c r="X163">
        <f t="shared" si="83"/>
        <v>137.70750000000001</v>
      </c>
      <c r="Y163">
        <f t="shared" si="84"/>
        <v>14.73</v>
      </c>
      <c r="AB163" s="9"/>
      <c r="AC163">
        <f>(0.5*($E163-$E162))</f>
        <v>4.5</v>
      </c>
      <c r="AD163">
        <f t="shared" si="97"/>
        <v>40.079249999999995</v>
      </c>
      <c r="AE163">
        <f t="shared" si="98"/>
        <v>41.312249999999999</v>
      </c>
      <c r="AF163">
        <f t="shared" si="98"/>
        <v>4.4189999999999996</v>
      </c>
      <c r="AI163" s="9"/>
      <c r="AJ163">
        <v>59</v>
      </c>
      <c r="AK163" s="47"/>
      <c r="AL163">
        <f t="shared" si="103"/>
        <v>15</v>
      </c>
      <c r="AM163">
        <f t="shared" si="99"/>
        <v>133.5975</v>
      </c>
      <c r="AN163">
        <f t="shared" si="100"/>
        <v>137.70750000000001</v>
      </c>
      <c r="AO163">
        <f t="shared" si="101"/>
        <v>14.73</v>
      </c>
    </row>
    <row r="164" spans="1:47" x14ac:dyDescent="0.2">
      <c r="D164" s="70">
        <v>337204</v>
      </c>
      <c r="E164">
        <v>80</v>
      </c>
      <c r="F164" s="47">
        <v>2.6291995522388062E-2</v>
      </c>
      <c r="G164" s="48">
        <v>6.7658068477611924E-2</v>
      </c>
      <c r="H164" s="52"/>
      <c r="K164" s="23"/>
      <c r="M164" s="49"/>
      <c r="N164" s="50"/>
      <c r="O164" s="49"/>
      <c r="P164" s="94"/>
      <c r="Q164" s="48">
        <v>11.141500000000001</v>
      </c>
      <c r="R164" s="48">
        <v>9.4604999999999997</v>
      </c>
      <c r="S164" s="48">
        <v>1.0275000000000001</v>
      </c>
      <c r="T164" s="48">
        <v>0.80300000000000005</v>
      </c>
      <c r="U164" s="48">
        <v>5.2000000000000005E-2</v>
      </c>
      <c r="V164">
        <f t="shared" si="102"/>
        <v>21</v>
      </c>
      <c r="W164">
        <f t="shared" si="82"/>
        <v>233.97150000000002</v>
      </c>
      <c r="X164">
        <f t="shared" si="83"/>
        <v>198.6705</v>
      </c>
      <c r="Y164">
        <f t="shared" si="84"/>
        <v>21.577500000000001</v>
      </c>
      <c r="AB164" s="9"/>
      <c r="AC164">
        <v>0</v>
      </c>
      <c r="AF164"/>
      <c r="AI164" s="9"/>
      <c r="AJ164">
        <v>80</v>
      </c>
      <c r="AK164" s="47"/>
      <c r="AL164">
        <f t="shared" si="103"/>
        <v>21</v>
      </c>
      <c r="AM164">
        <f t="shared" si="99"/>
        <v>233.97150000000002</v>
      </c>
      <c r="AN164">
        <f t="shared" si="100"/>
        <v>198.6705</v>
      </c>
      <c r="AO164">
        <f t="shared" si="101"/>
        <v>21.577500000000001</v>
      </c>
    </row>
    <row r="165" spans="1:47" x14ac:dyDescent="0.2">
      <c r="D165" s="53">
        <v>337203</v>
      </c>
      <c r="E165">
        <v>101</v>
      </c>
      <c r="F165" s="47">
        <v>1.3145997761194031E-2</v>
      </c>
      <c r="G165" s="48">
        <v>7.297489423880596E-2</v>
      </c>
      <c r="H165" s="52"/>
      <c r="K165" s="23"/>
      <c r="P165" s="94"/>
      <c r="Q165" s="48">
        <v>13.682</v>
      </c>
      <c r="R165" s="48">
        <v>11.842499999999999</v>
      </c>
      <c r="S165" s="48">
        <v>1.101</v>
      </c>
      <c r="T165" s="48">
        <v>0.26450000000000001</v>
      </c>
      <c r="U165" s="48">
        <v>5.8999999999999997E-2</v>
      </c>
      <c r="V165">
        <f t="shared" si="102"/>
        <v>26.5</v>
      </c>
      <c r="W165">
        <f t="shared" si="82"/>
        <v>362.57300000000004</v>
      </c>
      <c r="X165">
        <f t="shared" si="83"/>
        <v>313.82624999999996</v>
      </c>
      <c r="Y165">
        <f t="shared" si="84"/>
        <v>29.176500000000001</v>
      </c>
      <c r="AB165" s="9"/>
      <c r="AC165">
        <v>0</v>
      </c>
      <c r="AF165"/>
      <c r="AI165" s="9"/>
      <c r="AJ165">
        <v>101</v>
      </c>
      <c r="AK165" s="47"/>
      <c r="AL165">
        <f t="shared" si="103"/>
        <v>26.5</v>
      </c>
      <c r="AM165">
        <f t="shared" si="99"/>
        <v>362.57300000000004</v>
      </c>
      <c r="AN165">
        <f t="shared" si="100"/>
        <v>313.82624999999996</v>
      </c>
      <c r="AO165">
        <f t="shared" si="101"/>
        <v>29.176500000000001</v>
      </c>
    </row>
    <row r="166" spans="1:47" x14ac:dyDescent="0.2">
      <c r="D166" s="53">
        <v>337202</v>
      </c>
      <c r="E166">
        <v>133</v>
      </c>
      <c r="H166" s="52"/>
      <c r="K166" s="23"/>
      <c r="M166" s="49">
        <v>56.753892464451155</v>
      </c>
      <c r="N166" s="50">
        <v>3.8254999999999999</v>
      </c>
      <c r="O166" s="49">
        <v>170.5</v>
      </c>
      <c r="P166" s="31">
        <v>34.257746091695367</v>
      </c>
      <c r="Q166" s="48">
        <v>16.805</v>
      </c>
      <c r="R166" s="48">
        <v>15.123999999999999</v>
      </c>
      <c r="S166" s="48">
        <v>1.2435</v>
      </c>
      <c r="T166" s="48">
        <v>0.439</v>
      </c>
      <c r="U166" s="48">
        <v>7.0000000000000007E-2</v>
      </c>
      <c r="V166">
        <f>(0.5*($E166-$E165))</f>
        <v>16</v>
      </c>
      <c r="W166">
        <f t="shared" si="82"/>
        <v>268.88</v>
      </c>
      <c r="X166">
        <f t="shared" si="83"/>
        <v>241.98399999999998</v>
      </c>
      <c r="Y166">
        <f t="shared" si="84"/>
        <v>19.896000000000001</v>
      </c>
      <c r="AB166" s="9"/>
      <c r="AC166">
        <v>0</v>
      </c>
      <c r="AF166"/>
      <c r="AI166" s="9"/>
      <c r="AJ166">
        <v>133</v>
      </c>
      <c r="AK166" s="47"/>
      <c r="AL166">
        <f>(0.5*($AJ166-$AJ165))</f>
        <v>16</v>
      </c>
      <c r="AM166">
        <f>($AL166*AS166)</f>
        <v>279.81049999999999</v>
      </c>
      <c r="AN166">
        <f>($AL166*AT166)</f>
        <v>253.46924999999996</v>
      </c>
      <c r="AO166">
        <f>($AL166*AU166)</f>
        <v>20.394750000000002</v>
      </c>
      <c r="AS166" s="72">
        <f>(Q165*($AJ166-$AS$1)+Q166*($AS$1-$AJ165))/($AJ166-$AJ165)</f>
        <v>17.488156249999999</v>
      </c>
      <c r="AT166" s="72">
        <f>(R165*($AJ166-$AS$1)+R166*($AS$1-$AJ165))/($AJ166-$AJ165)</f>
        <v>15.841828124999997</v>
      </c>
      <c r="AU166" s="72">
        <f>(S165*($AJ166-$AS$1)+S166*($AS$1-$AJ165))/($AJ166-$AJ165)</f>
        <v>1.2746718750000001</v>
      </c>
    </row>
    <row r="167" spans="1:47" x14ac:dyDescent="0.2">
      <c r="A167" s="6">
        <v>39741</v>
      </c>
      <c r="B167" s="2" t="s">
        <v>111</v>
      </c>
      <c r="C167" s="4" t="s">
        <v>93</v>
      </c>
      <c r="D167" s="70">
        <v>337772</v>
      </c>
      <c r="E167">
        <v>3</v>
      </c>
      <c r="F167" s="47">
        <v>0.9555058208955225</v>
      </c>
      <c r="G167" s="48">
        <v>0.60321497910447719</v>
      </c>
      <c r="H167" s="93">
        <v>30.541685238805975</v>
      </c>
      <c r="I167" s="18">
        <v>36.292388561194024</v>
      </c>
      <c r="J167" s="48">
        <v>24.172398638059704</v>
      </c>
      <c r="K167" s="18">
        <v>20.533084911940289</v>
      </c>
      <c r="L167" s="23">
        <v>295</v>
      </c>
      <c r="M167" s="49">
        <v>98.666201962626076</v>
      </c>
      <c r="N167" s="50">
        <v>6.1574999999999998</v>
      </c>
      <c r="O167" s="49">
        <v>275</v>
      </c>
      <c r="P167" s="31">
        <v>30.225114999162511</v>
      </c>
      <c r="Q167" s="48">
        <v>0.59349999999999992</v>
      </c>
      <c r="R167" s="48">
        <v>1.1685000000000001</v>
      </c>
      <c r="S167" s="48">
        <v>0.26400000000000001</v>
      </c>
      <c r="T167" s="48">
        <v>0.10049999999999999</v>
      </c>
      <c r="U167" s="48">
        <v>4.2500000000000003E-2</v>
      </c>
      <c r="V167">
        <f>($E167)+(0.5*($E168-$E167))</f>
        <v>6.5</v>
      </c>
      <c r="W167">
        <f t="shared" ref="W167:W196" si="104">($V167*Q167)</f>
        <v>3.8577499999999993</v>
      </c>
      <c r="X167">
        <f t="shared" si="83"/>
        <v>7.5952500000000009</v>
      </c>
      <c r="Y167">
        <f t="shared" si="84"/>
        <v>1.7160000000000002</v>
      </c>
      <c r="Z167" s="9">
        <f>SUM(W167:W176)</f>
        <v>1095.42425</v>
      </c>
      <c r="AA167" s="9">
        <f>SUM(X167:X176)</f>
        <v>1176.1302500000002</v>
      </c>
      <c r="AB167" s="9">
        <f>SUM(Y167:Y176)</f>
        <v>147.16050000000001</v>
      </c>
      <c r="AC167">
        <f>($E167)+(0.5*($E168-$E167))</f>
        <v>6.5</v>
      </c>
      <c r="AD167">
        <f t="shared" ref="AD167:AF173" si="105">($AC167*Q167)</f>
        <v>3.8577499999999993</v>
      </c>
      <c r="AE167">
        <f t="shared" si="105"/>
        <v>7.5952500000000009</v>
      </c>
      <c r="AF167">
        <f t="shared" si="105"/>
        <v>1.7160000000000002</v>
      </c>
      <c r="AG167" s="9">
        <f>SUM(AD167:AD173)</f>
        <v>218.75125000000003</v>
      </c>
      <c r="AH167" s="9">
        <f>SUM(AE167:AE173)</f>
        <v>270.03525000000002</v>
      </c>
      <c r="AI167" s="9">
        <f>SUM(AF167:AF173)</f>
        <v>38.790750000000003</v>
      </c>
      <c r="AJ167">
        <v>3</v>
      </c>
      <c r="AL167">
        <f>($AJ167)+(0.5*($AJ168-$AJ167))</f>
        <v>6.5</v>
      </c>
      <c r="AM167">
        <f t="shared" ref="AM167:AM175" si="106">($AL167*Q167)</f>
        <v>3.8577499999999993</v>
      </c>
      <c r="AN167">
        <f t="shared" ref="AN167:AN175" si="107">($AL167*R167)</f>
        <v>7.5952500000000009</v>
      </c>
      <c r="AO167">
        <f t="shared" ref="AO167:AO175" si="108">($AL167*S167)</f>
        <v>1.7160000000000002</v>
      </c>
      <c r="AP167" s="9">
        <f>SUM(AM167:AM176)</f>
        <v>970.0764999999999</v>
      </c>
      <c r="AQ167" s="9">
        <f>SUM(AN167:AN176)</f>
        <v>1049.69075</v>
      </c>
      <c r="AR167" s="9">
        <f>SUM(AO167:AO176)</f>
        <v>132.00525000000002</v>
      </c>
    </row>
    <row r="168" spans="1:47" x14ac:dyDescent="0.2">
      <c r="D168" s="3">
        <v>337771</v>
      </c>
      <c r="E168">
        <v>10</v>
      </c>
      <c r="F168" s="47">
        <v>0.94165791044776115</v>
      </c>
      <c r="G168" s="48">
        <v>0.5985066895522384</v>
      </c>
      <c r="H168" s="92"/>
      <c r="J168" s="92"/>
      <c r="K168" s="16"/>
      <c r="M168" s="49"/>
      <c r="N168" s="50"/>
      <c r="O168" s="49"/>
      <c r="P168" s="94"/>
      <c r="Q168" s="48">
        <v>0.63700000000000001</v>
      </c>
      <c r="R168" s="48">
        <v>1.3385</v>
      </c>
      <c r="S168" s="48">
        <v>0.28399999999999997</v>
      </c>
      <c r="T168" s="48">
        <v>0.53049999999999997</v>
      </c>
      <c r="U168" s="48">
        <v>5.6500000000000002E-2</v>
      </c>
      <c r="V168">
        <f>(0.5*($E168-$E167))+(0.5*($E169-$E168))</f>
        <v>8.5</v>
      </c>
      <c r="W168">
        <f t="shared" si="104"/>
        <v>5.4145000000000003</v>
      </c>
      <c r="X168">
        <f t="shared" si="83"/>
        <v>11.37725</v>
      </c>
      <c r="Y168">
        <f t="shared" si="84"/>
        <v>2.4139999999999997</v>
      </c>
      <c r="AB168" s="9"/>
      <c r="AC168">
        <f>(0.5*($E168-$E167))+(0.5*($E169-$E168))</f>
        <v>8.5</v>
      </c>
      <c r="AD168">
        <f t="shared" si="105"/>
        <v>5.4145000000000003</v>
      </c>
      <c r="AE168">
        <f t="shared" si="105"/>
        <v>11.37725</v>
      </c>
      <c r="AF168">
        <f t="shared" si="105"/>
        <v>2.4139999999999997</v>
      </c>
      <c r="AI168" s="9"/>
      <c r="AJ168">
        <v>10</v>
      </c>
      <c r="AL168">
        <f>(0.5*($AJ168-$AJ167))+(0.5*($AJ169-$AJ168))</f>
        <v>8.5</v>
      </c>
      <c r="AM168">
        <f t="shared" si="106"/>
        <v>5.4145000000000003</v>
      </c>
      <c r="AN168">
        <f t="shared" si="107"/>
        <v>11.37725</v>
      </c>
      <c r="AO168">
        <f t="shared" si="108"/>
        <v>2.4139999999999997</v>
      </c>
    </row>
    <row r="169" spans="1:47" x14ac:dyDescent="0.2">
      <c r="D169" s="70">
        <v>337770</v>
      </c>
      <c r="E169">
        <v>20</v>
      </c>
      <c r="F169" s="47">
        <v>0.80317880597014923</v>
      </c>
      <c r="G169" s="48">
        <v>0.60709239402985071</v>
      </c>
      <c r="P169" s="80"/>
      <c r="Q169" s="48">
        <v>1.1755</v>
      </c>
      <c r="R169" s="48">
        <v>2.5685000000000002</v>
      </c>
      <c r="S169" s="48">
        <v>0.39350000000000002</v>
      </c>
      <c r="T169" s="48">
        <v>0.63400000000000001</v>
      </c>
      <c r="U169" s="48">
        <v>9.1999999999999998E-2</v>
      </c>
      <c r="V169">
        <f t="shared" ref="V169:V175" si="109">(0.5*($E169-$E168))+(0.5*($E170-$E169))</f>
        <v>11</v>
      </c>
      <c r="W169">
        <f t="shared" si="104"/>
        <v>12.9305</v>
      </c>
      <c r="X169">
        <f t="shared" si="83"/>
        <v>28.253500000000003</v>
      </c>
      <c r="Y169">
        <f t="shared" si="84"/>
        <v>4.3285</v>
      </c>
      <c r="AB169" s="9"/>
      <c r="AC169">
        <f>(0.5*($E169-$E168))+(0.5*($E170-$E169))</f>
        <v>11</v>
      </c>
      <c r="AD169">
        <f t="shared" si="105"/>
        <v>12.9305</v>
      </c>
      <c r="AE169">
        <f t="shared" si="105"/>
        <v>28.253500000000003</v>
      </c>
      <c r="AF169">
        <f t="shared" si="105"/>
        <v>4.3285</v>
      </c>
      <c r="AI169" s="9"/>
      <c r="AJ169">
        <v>20</v>
      </c>
      <c r="AL169">
        <f t="shared" ref="AL169:AL175" si="110">(0.5*($AJ169-$AJ168))+(0.5*($AJ170-$AJ169))</f>
        <v>11</v>
      </c>
      <c r="AM169">
        <f t="shared" si="106"/>
        <v>12.9305</v>
      </c>
      <c r="AN169">
        <f t="shared" si="107"/>
        <v>28.253500000000003</v>
      </c>
      <c r="AO169">
        <f t="shared" si="108"/>
        <v>4.3285</v>
      </c>
    </row>
    <row r="170" spans="1:47" x14ac:dyDescent="0.2">
      <c r="D170" s="3">
        <v>337769</v>
      </c>
      <c r="E170">
        <v>32</v>
      </c>
      <c r="F170" s="47">
        <v>9.358690298507466E-2</v>
      </c>
      <c r="G170" s="48">
        <v>0.24886917201492531</v>
      </c>
      <c r="K170" s="23"/>
      <c r="M170" s="49"/>
      <c r="N170" s="50"/>
      <c r="O170" s="49"/>
      <c r="P170" s="31"/>
      <c r="Q170" s="48">
        <v>4.7989999999999995</v>
      </c>
      <c r="R170" s="48">
        <v>5.8079999999999998</v>
      </c>
      <c r="S170" s="48">
        <v>0.82599999999999996</v>
      </c>
      <c r="T170" s="48">
        <v>1.0834999999999999</v>
      </c>
      <c r="U170" s="48">
        <v>0.19350000000000001</v>
      </c>
      <c r="V170">
        <f t="shared" si="109"/>
        <v>9.5</v>
      </c>
      <c r="W170">
        <f t="shared" si="104"/>
        <v>45.590499999999992</v>
      </c>
      <c r="X170">
        <f t="shared" si="83"/>
        <v>55.176000000000002</v>
      </c>
      <c r="Y170">
        <f t="shared" si="84"/>
        <v>7.8469999999999995</v>
      </c>
      <c r="AB170" s="9"/>
      <c r="AC170">
        <f>(0.5*($E170-$E169))+(0.5*($E171-$E170))</f>
        <v>9.5</v>
      </c>
      <c r="AD170">
        <f t="shared" si="105"/>
        <v>45.590499999999992</v>
      </c>
      <c r="AE170">
        <f t="shared" si="105"/>
        <v>55.176000000000002</v>
      </c>
      <c r="AF170">
        <f t="shared" si="105"/>
        <v>7.8469999999999995</v>
      </c>
      <c r="AI170" s="9"/>
      <c r="AJ170">
        <v>32</v>
      </c>
      <c r="AL170">
        <f t="shared" si="110"/>
        <v>9.5</v>
      </c>
      <c r="AM170">
        <f t="shared" si="106"/>
        <v>45.590499999999992</v>
      </c>
      <c r="AN170">
        <f t="shared" si="107"/>
        <v>55.176000000000002</v>
      </c>
      <c r="AO170">
        <f t="shared" si="108"/>
        <v>7.8469999999999995</v>
      </c>
    </row>
    <row r="171" spans="1:47" x14ac:dyDescent="0.2">
      <c r="D171" s="70">
        <v>337768</v>
      </c>
      <c r="E171">
        <v>39</v>
      </c>
      <c r="F171" s="47">
        <v>6.8390429104477624E-2</v>
      </c>
      <c r="G171" s="48">
        <v>0.19206912089552236</v>
      </c>
      <c r="H171" s="92"/>
      <c r="K171" s="23"/>
      <c r="M171" s="49"/>
      <c r="N171" s="50"/>
      <c r="O171" s="49"/>
      <c r="P171" s="31">
        <v>31.577513932205822</v>
      </c>
      <c r="Q171" s="48">
        <v>5.6240000000000006</v>
      </c>
      <c r="R171" s="48">
        <v>6.4039999999999999</v>
      </c>
      <c r="S171" s="48">
        <v>0.86699999999999999</v>
      </c>
      <c r="T171" s="48">
        <v>0.45950000000000002</v>
      </c>
      <c r="U171" s="48">
        <v>0.18099999999999999</v>
      </c>
      <c r="V171">
        <f t="shared" si="109"/>
        <v>9</v>
      </c>
      <c r="W171">
        <f t="shared" si="104"/>
        <v>50.616000000000007</v>
      </c>
      <c r="X171">
        <f t="shared" si="83"/>
        <v>57.635999999999996</v>
      </c>
      <c r="Y171">
        <f t="shared" si="84"/>
        <v>7.8029999999999999</v>
      </c>
      <c r="AB171" s="9"/>
      <c r="AC171">
        <f>(0.5*($E171-$E170))+(0.5*($E172-$E171))</f>
        <v>9</v>
      </c>
      <c r="AD171">
        <f t="shared" si="105"/>
        <v>50.616000000000007</v>
      </c>
      <c r="AE171">
        <f t="shared" si="105"/>
        <v>57.635999999999996</v>
      </c>
      <c r="AF171">
        <f t="shared" si="105"/>
        <v>7.8029999999999999</v>
      </c>
      <c r="AI171" s="9"/>
      <c r="AJ171">
        <v>39</v>
      </c>
      <c r="AL171">
        <f t="shared" si="110"/>
        <v>9</v>
      </c>
      <c r="AM171">
        <f t="shared" si="106"/>
        <v>50.616000000000007</v>
      </c>
      <c r="AN171">
        <f t="shared" si="107"/>
        <v>57.635999999999996</v>
      </c>
      <c r="AO171">
        <f t="shared" si="108"/>
        <v>7.8029999999999999</v>
      </c>
    </row>
    <row r="172" spans="1:47" x14ac:dyDescent="0.2">
      <c r="D172" s="3">
        <v>337767</v>
      </c>
      <c r="E172">
        <v>50</v>
      </c>
      <c r="F172" s="47">
        <v>6.1191436567164206E-2</v>
      </c>
      <c r="G172" s="48">
        <v>0.20891476343283583</v>
      </c>
      <c r="H172" s="92"/>
      <c r="K172" s="23"/>
      <c r="M172" s="49"/>
      <c r="N172" s="50"/>
      <c r="O172" s="49"/>
      <c r="P172" s="33"/>
      <c r="Q172" s="48">
        <v>5.8140000000000001</v>
      </c>
      <c r="R172" s="48">
        <v>6.4504999999999999</v>
      </c>
      <c r="S172" s="48">
        <v>0.877</v>
      </c>
      <c r="T172" s="48">
        <v>0.73499999999999999</v>
      </c>
      <c r="U172" s="48">
        <v>0.1915</v>
      </c>
      <c r="V172">
        <f t="shared" si="109"/>
        <v>11</v>
      </c>
      <c r="W172">
        <f t="shared" si="104"/>
        <v>63.954000000000001</v>
      </c>
      <c r="X172">
        <f t="shared" si="83"/>
        <v>70.955500000000001</v>
      </c>
      <c r="Y172">
        <f t="shared" si="84"/>
        <v>9.6470000000000002</v>
      </c>
      <c r="AB172" s="9"/>
      <c r="AC172">
        <f>(0.5*($E172-$E171))+(0.5*($E173-$E172))</f>
        <v>11</v>
      </c>
      <c r="AD172">
        <f t="shared" si="105"/>
        <v>63.954000000000001</v>
      </c>
      <c r="AE172">
        <f t="shared" si="105"/>
        <v>70.955500000000001</v>
      </c>
      <c r="AF172">
        <f t="shared" si="105"/>
        <v>9.6470000000000002</v>
      </c>
      <c r="AI172" s="9"/>
      <c r="AJ172">
        <v>50</v>
      </c>
      <c r="AL172">
        <f t="shared" si="110"/>
        <v>11</v>
      </c>
      <c r="AM172">
        <f t="shared" si="106"/>
        <v>63.954000000000001</v>
      </c>
      <c r="AN172">
        <f t="shared" si="107"/>
        <v>70.955500000000001</v>
      </c>
      <c r="AO172">
        <f t="shared" si="108"/>
        <v>9.6470000000000002</v>
      </c>
    </row>
    <row r="173" spans="1:47" x14ac:dyDescent="0.2">
      <c r="D173" s="70">
        <v>337766</v>
      </c>
      <c r="E173">
        <v>61</v>
      </c>
      <c r="F173" s="47">
        <v>9.3586902985074633E-2</v>
      </c>
      <c r="G173" s="48">
        <v>0.21510589701492541</v>
      </c>
      <c r="H173" s="92"/>
      <c r="K173" s="23"/>
      <c r="M173" s="49"/>
      <c r="N173" s="50"/>
      <c r="O173" s="49"/>
      <c r="P173" s="94"/>
      <c r="Q173" s="48">
        <v>6.6159999999999997</v>
      </c>
      <c r="R173" s="48">
        <v>7.0984999999999996</v>
      </c>
      <c r="S173" s="48">
        <v>0.91549999999999998</v>
      </c>
      <c r="T173" s="48">
        <v>0.11899999999999999</v>
      </c>
      <c r="U173" s="48">
        <v>7.4499999999999997E-2</v>
      </c>
      <c r="V173">
        <f t="shared" si="109"/>
        <v>15</v>
      </c>
      <c r="W173">
        <f t="shared" si="104"/>
        <v>99.24</v>
      </c>
      <c r="X173">
        <f t="shared" si="83"/>
        <v>106.47749999999999</v>
      </c>
      <c r="Y173">
        <f t="shared" si="84"/>
        <v>13.7325</v>
      </c>
      <c r="AB173" s="9"/>
      <c r="AC173">
        <f>(0.5*($E173-$E172))</f>
        <v>5.5</v>
      </c>
      <c r="AD173">
        <f t="shared" si="105"/>
        <v>36.387999999999998</v>
      </c>
      <c r="AE173">
        <f t="shared" si="105"/>
        <v>39.04175</v>
      </c>
      <c r="AF173">
        <f t="shared" si="105"/>
        <v>5.0352499999999996</v>
      </c>
      <c r="AI173" s="9"/>
      <c r="AJ173">
        <v>61</v>
      </c>
      <c r="AL173">
        <f t="shared" si="110"/>
        <v>15</v>
      </c>
      <c r="AM173">
        <f t="shared" si="106"/>
        <v>99.24</v>
      </c>
      <c r="AN173">
        <f t="shared" si="107"/>
        <v>106.47749999999999</v>
      </c>
      <c r="AO173">
        <f t="shared" si="108"/>
        <v>13.7325</v>
      </c>
    </row>
    <row r="174" spans="1:47" x14ac:dyDescent="0.2">
      <c r="D174" s="3">
        <v>337765</v>
      </c>
      <c r="E174">
        <v>80</v>
      </c>
      <c r="F174" s="47">
        <v>8.471865223880598E-2</v>
      </c>
      <c r="G174" s="48">
        <v>0.179515902761194</v>
      </c>
      <c r="H174" s="92"/>
      <c r="K174" s="23"/>
      <c r="M174" s="49"/>
      <c r="N174" s="50"/>
      <c r="O174" s="49"/>
      <c r="P174" s="94"/>
      <c r="Q174" s="48">
        <v>7.8535000000000004</v>
      </c>
      <c r="R174" s="48">
        <v>8.5205000000000002</v>
      </c>
      <c r="S174" s="48">
        <v>0.98550000000000004</v>
      </c>
      <c r="T174" s="48">
        <v>0.25900000000000001</v>
      </c>
      <c r="U174" s="48">
        <v>5.7000000000000002E-2</v>
      </c>
      <c r="V174">
        <f t="shared" si="109"/>
        <v>19.5</v>
      </c>
      <c r="W174">
        <f t="shared" si="104"/>
        <v>153.14324999999999</v>
      </c>
      <c r="X174">
        <f t="shared" si="83"/>
        <v>166.14975000000001</v>
      </c>
      <c r="Y174">
        <f t="shared" si="84"/>
        <v>19.21725</v>
      </c>
      <c r="AB174" s="9"/>
      <c r="AC174">
        <v>0</v>
      </c>
      <c r="AF174"/>
      <c r="AI174" s="9"/>
      <c r="AJ174">
        <v>80</v>
      </c>
      <c r="AL174">
        <f t="shared" si="110"/>
        <v>19.5</v>
      </c>
      <c r="AM174">
        <f t="shared" si="106"/>
        <v>153.14324999999999</v>
      </c>
      <c r="AN174">
        <f t="shared" si="107"/>
        <v>166.14975000000001</v>
      </c>
      <c r="AO174">
        <f t="shared" si="108"/>
        <v>19.21725</v>
      </c>
    </row>
    <row r="175" spans="1:47" x14ac:dyDescent="0.2">
      <c r="D175" s="70">
        <v>337764</v>
      </c>
      <c r="E175">
        <v>100</v>
      </c>
      <c r="F175" s="47">
        <v>8.3257985820895539E-2</v>
      </c>
      <c r="G175" s="48">
        <v>0.18880574117910442</v>
      </c>
      <c r="H175" s="92"/>
      <c r="K175" s="23"/>
      <c r="P175" s="94"/>
      <c r="Q175" s="48">
        <v>7.952</v>
      </c>
      <c r="R175" s="48">
        <v>8.6289999999999996</v>
      </c>
      <c r="S175" s="48">
        <v>1.0190000000000001</v>
      </c>
      <c r="T175" s="48">
        <v>0.27050000000000002</v>
      </c>
      <c r="U175" s="48">
        <v>5.9499999999999997E-2</v>
      </c>
      <c r="V175">
        <f t="shared" si="109"/>
        <v>35.5</v>
      </c>
      <c r="W175">
        <f t="shared" si="104"/>
        <v>282.29599999999999</v>
      </c>
      <c r="X175">
        <f t="shared" si="83"/>
        <v>306.3295</v>
      </c>
      <c r="Y175">
        <f t="shared" si="84"/>
        <v>36.174500000000002</v>
      </c>
      <c r="AB175" s="9"/>
      <c r="AC175">
        <v>0</v>
      </c>
      <c r="AF175"/>
      <c r="AI175" s="9"/>
      <c r="AJ175">
        <v>100</v>
      </c>
      <c r="AL175">
        <f t="shared" si="110"/>
        <v>30</v>
      </c>
      <c r="AM175">
        <f t="shared" si="106"/>
        <v>238.56</v>
      </c>
      <c r="AN175">
        <f t="shared" si="107"/>
        <v>258.87</v>
      </c>
      <c r="AO175">
        <f t="shared" si="108"/>
        <v>30.570000000000004</v>
      </c>
    </row>
    <row r="176" spans="1:47" x14ac:dyDescent="0.2">
      <c r="D176" s="3">
        <v>337763</v>
      </c>
      <c r="E176">
        <v>151</v>
      </c>
      <c r="F176" s="47">
        <v>2.3370662686567154E-2</v>
      </c>
      <c r="G176" s="48">
        <v>0.11168255431343285</v>
      </c>
      <c r="H176" s="52"/>
      <c r="K176" s="23"/>
      <c r="M176" s="49">
        <v>63.325672299181292</v>
      </c>
      <c r="N176" s="50">
        <v>4.3734999999999999</v>
      </c>
      <c r="O176" s="49">
        <v>195.5</v>
      </c>
      <c r="P176" s="31">
        <v>33.917526746389555</v>
      </c>
      <c r="Q176" s="48">
        <v>14.8385</v>
      </c>
      <c r="R176" s="48">
        <v>14.36</v>
      </c>
      <c r="S176" s="48">
        <v>1.7364999999999999</v>
      </c>
      <c r="T176" s="48">
        <v>0.373</v>
      </c>
      <c r="U176" s="48">
        <v>7.0500000000000007E-2</v>
      </c>
      <c r="V176">
        <f>(0.5*($E176-$E175))</f>
        <v>25.5</v>
      </c>
      <c r="W176">
        <f t="shared" si="104"/>
        <v>378.38175000000001</v>
      </c>
      <c r="X176">
        <f t="shared" si="83"/>
        <v>366.18</v>
      </c>
      <c r="Y176">
        <f t="shared" si="84"/>
        <v>44.280749999999998</v>
      </c>
      <c r="AB176" s="9"/>
      <c r="AC176">
        <v>0</v>
      </c>
      <c r="AF176"/>
      <c r="AI176" s="9"/>
      <c r="AJ176">
        <v>140</v>
      </c>
      <c r="AL176">
        <f>(0.5*($AJ176-$AJ175))</f>
        <v>20</v>
      </c>
      <c r="AM176">
        <f>($AL176*AS176)</f>
        <v>296.77</v>
      </c>
      <c r="AN176">
        <f>($AL176*AT176)</f>
        <v>287.2</v>
      </c>
      <c r="AO176">
        <f>($AL176*AU176)</f>
        <v>34.729999999999997</v>
      </c>
      <c r="AS176" s="72">
        <f>(Q175*($AJ176-$AS$1)+Q176*($AS$1-$AJ175))/($AJ176-$AJ175)</f>
        <v>14.8385</v>
      </c>
      <c r="AT176" s="72">
        <f>(R175*($AJ176-$AS$1)+R176*($AS$1-$AJ175))/($AJ176-$AJ175)</f>
        <v>14.36</v>
      </c>
      <c r="AU176" s="72">
        <f>(S175*($AJ176-$AS$1)+S176*($AS$1-$AJ175))/($AJ176-$AJ175)</f>
        <v>1.7364999999999999</v>
      </c>
    </row>
    <row r="177" spans="1:47" x14ac:dyDescent="0.2">
      <c r="A177" s="6">
        <v>39765</v>
      </c>
      <c r="B177" s="2" t="s">
        <v>113</v>
      </c>
      <c r="C177" s="4" t="s">
        <v>114</v>
      </c>
      <c r="D177" s="53">
        <v>306600</v>
      </c>
      <c r="E177">
        <v>1</v>
      </c>
      <c r="F177" s="16">
        <v>0.89171026119402996</v>
      </c>
      <c r="G177" s="18">
        <v>0.63067033880597001</v>
      </c>
      <c r="H177" s="93">
        <v>31.33807673507463</v>
      </c>
      <c r="I177" s="18">
        <v>33.416591164925357</v>
      </c>
      <c r="J177" s="48">
        <v>27.288687089552241</v>
      </c>
      <c r="K177" s="18">
        <v>24.77797431044775</v>
      </c>
      <c r="L177" s="23">
        <v>318</v>
      </c>
      <c r="M177" s="41">
        <v>99.047686206060021</v>
      </c>
      <c r="N177" s="41">
        <v>6.37</v>
      </c>
      <c r="O177" s="41">
        <v>284.5</v>
      </c>
      <c r="P177" s="31"/>
      <c r="Q177" s="3">
        <v>0.9305000000000001</v>
      </c>
      <c r="R177" s="3">
        <v>1.5145</v>
      </c>
      <c r="S177" s="3">
        <v>0.374</v>
      </c>
      <c r="T177" s="3">
        <v>0.47299999999999998</v>
      </c>
      <c r="U177" s="3">
        <v>7.7499999999999999E-2</v>
      </c>
      <c r="V177">
        <f>($E177)+(0.5*($E178-$E177))</f>
        <v>3</v>
      </c>
      <c r="W177">
        <f t="shared" si="104"/>
        <v>2.7915000000000001</v>
      </c>
      <c r="X177">
        <f t="shared" si="83"/>
        <v>4.5434999999999999</v>
      </c>
      <c r="Y177">
        <f t="shared" si="84"/>
        <v>1.1219999999999999</v>
      </c>
      <c r="Z177" s="9">
        <f>SUM(W177:W186)</f>
        <v>1023.0692500000001</v>
      </c>
      <c r="AA177" s="9">
        <f>SUM(X177:X186)</f>
        <v>1083.338</v>
      </c>
      <c r="AB177" s="9">
        <f>SUM(Y177:Y186)</f>
        <v>132.459</v>
      </c>
      <c r="AC177">
        <f>($E177)+(0.5*($E178-$E177))</f>
        <v>3</v>
      </c>
      <c r="AD177">
        <f t="shared" ref="AD177:AF183" si="111">($AC177*Q177)</f>
        <v>2.7915000000000001</v>
      </c>
      <c r="AE177">
        <f t="shared" si="111"/>
        <v>4.5434999999999999</v>
      </c>
      <c r="AF177">
        <f t="shared" si="111"/>
        <v>1.1219999999999999</v>
      </c>
      <c r="AG177" s="9">
        <f>SUM(AD177:AD183)</f>
        <v>83.817999999999998</v>
      </c>
      <c r="AH177" s="9">
        <f>SUM(AE177:AE183)</f>
        <v>118.703</v>
      </c>
      <c r="AI177" s="9">
        <f>SUM(AF177:AF183)</f>
        <v>24.858999999999998</v>
      </c>
      <c r="AJ177">
        <v>1</v>
      </c>
      <c r="AL177">
        <f>($AJ177)+(0.5*($AJ178-$AJ177))</f>
        <v>3</v>
      </c>
      <c r="AM177">
        <f t="shared" ref="AM177:AM185" si="112">($AL177*Q177)</f>
        <v>2.7915000000000001</v>
      </c>
      <c r="AN177">
        <f t="shared" ref="AN177:AN185" si="113">($AL177*R177)</f>
        <v>4.5434999999999999</v>
      </c>
      <c r="AO177">
        <f t="shared" ref="AO177:AO185" si="114">($AL177*S177)</f>
        <v>1.1219999999999999</v>
      </c>
      <c r="AP177" s="9">
        <f>SUM(AM177:AM186)</f>
        <v>1023.0692500000001</v>
      </c>
      <c r="AQ177" s="9">
        <f>SUM(AN177:AN186)</f>
        <v>1083.338</v>
      </c>
      <c r="AR177" s="9">
        <f>SUM(AO177:AO186)</f>
        <v>132.459</v>
      </c>
    </row>
    <row r="178" spans="1:47" x14ac:dyDescent="0.2">
      <c r="D178" s="53">
        <v>306599</v>
      </c>
      <c r="E178">
        <v>5</v>
      </c>
      <c r="F178" s="16">
        <v>0.91152604477611954</v>
      </c>
      <c r="G178" s="18">
        <v>0.63740770522388002</v>
      </c>
      <c r="I178" s="13"/>
      <c r="J178" s="18"/>
      <c r="K178" s="23"/>
      <c r="M178" s="41"/>
      <c r="N178" s="41"/>
      <c r="O178" s="41"/>
      <c r="Q178" s="3">
        <v>0.92700000000000005</v>
      </c>
      <c r="R178" s="3">
        <v>2.0259999999999998</v>
      </c>
      <c r="S178" s="3">
        <v>0.40100000000000002</v>
      </c>
      <c r="T178" s="3">
        <v>0.44650000000000001</v>
      </c>
      <c r="U178" s="3">
        <v>7.3999999999999996E-2</v>
      </c>
      <c r="V178">
        <f>(0.5*($E178-$E177))+(0.5*($E179-$E178))</f>
        <v>4.5</v>
      </c>
      <c r="W178">
        <f t="shared" si="104"/>
        <v>4.1715</v>
      </c>
      <c r="X178">
        <f t="shared" si="83"/>
        <v>9.1169999999999991</v>
      </c>
      <c r="Y178">
        <f t="shared" si="84"/>
        <v>1.8045</v>
      </c>
      <c r="AB178" s="9"/>
      <c r="AC178">
        <f>(0.5*($E178-$E177))+(0.5*($E179-$E178))</f>
        <v>4.5</v>
      </c>
      <c r="AD178">
        <f t="shared" si="111"/>
        <v>4.1715</v>
      </c>
      <c r="AE178">
        <f t="shared" si="111"/>
        <v>9.1169999999999991</v>
      </c>
      <c r="AF178">
        <f t="shared" si="111"/>
        <v>1.8045</v>
      </c>
      <c r="AI178" s="9"/>
      <c r="AJ178">
        <v>5</v>
      </c>
      <c r="AL178">
        <f>(0.5*($AJ178-$AJ177))+(0.5*($AJ179-$AJ178))</f>
        <v>4.5</v>
      </c>
      <c r="AM178">
        <f t="shared" si="112"/>
        <v>4.1715</v>
      </c>
      <c r="AN178">
        <f t="shared" si="113"/>
        <v>9.1169999999999991</v>
      </c>
      <c r="AO178">
        <f t="shared" si="114"/>
        <v>1.8045</v>
      </c>
    </row>
    <row r="179" spans="1:47" x14ac:dyDescent="0.2">
      <c r="D179" s="53">
        <v>306598</v>
      </c>
      <c r="E179">
        <v>10</v>
      </c>
      <c r="F179" s="16">
        <v>0.91152604477611943</v>
      </c>
      <c r="G179" s="18">
        <v>0.69051400522388029</v>
      </c>
      <c r="J179" s="18"/>
      <c r="K179" s="23"/>
      <c r="Q179" s="3">
        <v>0.93</v>
      </c>
      <c r="R179" s="3">
        <v>1.5630000000000002</v>
      </c>
      <c r="S179" s="3">
        <v>0.35299999999999998</v>
      </c>
      <c r="T179" s="3">
        <v>0.33650000000000002</v>
      </c>
      <c r="U179" s="3">
        <v>7.5999999999999998E-2</v>
      </c>
      <c r="V179">
        <f t="shared" ref="V179:V185" si="115">(0.5*($E179-$E178))+(0.5*($E180-$E179))</f>
        <v>7.5</v>
      </c>
      <c r="W179">
        <f t="shared" si="104"/>
        <v>6.9750000000000005</v>
      </c>
      <c r="X179">
        <f t="shared" si="83"/>
        <v>11.722500000000002</v>
      </c>
      <c r="Y179">
        <f t="shared" si="84"/>
        <v>2.6475</v>
      </c>
      <c r="AB179" s="9"/>
      <c r="AC179">
        <f>(0.5*($E179-$E178))+(0.5*($E180-$E179))</f>
        <v>7.5</v>
      </c>
      <c r="AD179">
        <f t="shared" si="111"/>
        <v>6.9750000000000005</v>
      </c>
      <c r="AE179">
        <f t="shared" si="111"/>
        <v>11.722500000000002</v>
      </c>
      <c r="AF179">
        <f t="shared" si="111"/>
        <v>2.6475</v>
      </c>
      <c r="AI179" s="9"/>
      <c r="AJ179">
        <v>10</v>
      </c>
      <c r="AL179">
        <f t="shared" ref="AL179:AL185" si="116">(0.5*($AJ179-$AJ178))+(0.5*($AJ180-$AJ179))</f>
        <v>7.5</v>
      </c>
      <c r="AM179">
        <f t="shared" si="112"/>
        <v>6.9750000000000005</v>
      </c>
      <c r="AN179">
        <f t="shared" si="113"/>
        <v>11.722500000000002</v>
      </c>
      <c r="AO179">
        <f t="shared" si="114"/>
        <v>2.6475</v>
      </c>
    </row>
    <row r="180" spans="1:47" x14ac:dyDescent="0.2">
      <c r="D180" s="53">
        <v>306597</v>
      </c>
      <c r="E180">
        <v>20</v>
      </c>
      <c r="F180" s="16">
        <v>0.85207869402985081</v>
      </c>
      <c r="G180" s="18">
        <v>0.59064245597014908</v>
      </c>
      <c r="H180" s="52"/>
      <c r="J180" s="18"/>
      <c r="K180" s="23"/>
      <c r="M180" s="95"/>
      <c r="N180" s="96"/>
      <c r="O180" s="95"/>
      <c r="Q180" s="3">
        <v>0.9395</v>
      </c>
      <c r="R180" s="3">
        <v>1.5175000000000001</v>
      </c>
      <c r="S180" s="3">
        <v>0.35799999999999998</v>
      </c>
      <c r="T180" s="3">
        <v>0.5585</v>
      </c>
      <c r="U180" s="3">
        <v>8.5000000000000006E-2</v>
      </c>
      <c r="V180">
        <f t="shared" si="115"/>
        <v>10</v>
      </c>
      <c r="W180">
        <f t="shared" si="104"/>
        <v>9.3949999999999996</v>
      </c>
      <c r="X180">
        <f t="shared" si="83"/>
        <v>15.175000000000001</v>
      </c>
      <c r="Y180">
        <f t="shared" si="84"/>
        <v>3.58</v>
      </c>
      <c r="AB180" s="9"/>
      <c r="AC180">
        <f>(0.5*($E180-$E179))+(0.5*($E181-$E180))</f>
        <v>10</v>
      </c>
      <c r="AD180">
        <f t="shared" si="111"/>
        <v>9.3949999999999996</v>
      </c>
      <c r="AE180">
        <f t="shared" si="111"/>
        <v>15.175000000000001</v>
      </c>
      <c r="AF180">
        <f t="shared" si="111"/>
        <v>3.58</v>
      </c>
      <c r="AI180" s="9"/>
      <c r="AJ180">
        <v>20</v>
      </c>
      <c r="AL180">
        <f t="shared" si="116"/>
        <v>10</v>
      </c>
      <c r="AM180">
        <f t="shared" si="112"/>
        <v>9.3949999999999996</v>
      </c>
      <c r="AN180">
        <f t="shared" si="113"/>
        <v>15.175000000000001</v>
      </c>
      <c r="AO180">
        <f t="shared" si="114"/>
        <v>3.58</v>
      </c>
    </row>
    <row r="181" spans="1:47" x14ac:dyDescent="0.2">
      <c r="D181" s="53">
        <v>306596</v>
      </c>
      <c r="E181">
        <v>30</v>
      </c>
      <c r="F181" s="16">
        <v>0.33686832089552232</v>
      </c>
      <c r="G181" s="13">
        <v>0.52168352910447757</v>
      </c>
      <c r="H181" s="52"/>
      <c r="J181" s="18"/>
      <c r="K181" s="23"/>
      <c r="M181" s="95"/>
      <c r="N181" s="96"/>
      <c r="O181" s="95"/>
      <c r="P181" s="13"/>
      <c r="Q181" s="3">
        <v>1.3330000000000002</v>
      </c>
      <c r="R181" s="3">
        <v>2.0819999999999999</v>
      </c>
      <c r="S181" s="3">
        <v>0.46950000000000003</v>
      </c>
      <c r="T181" s="3">
        <v>0.879</v>
      </c>
      <c r="U181" s="3">
        <v>0.17099999999999999</v>
      </c>
      <c r="V181">
        <f t="shared" si="115"/>
        <v>10</v>
      </c>
      <c r="W181">
        <f t="shared" si="104"/>
        <v>13.330000000000002</v>
      </c>
      <c r="X181">
        <f t="shared" si="83"/>
        <v>20.82</v>
      </c>
      <c r="Y181">
        <f t="shared" si="84"/>
        <v>4.6950000000000003</v>
      </c>
      <c r="AB181" s="9"/>
      <c r="AC181">
        <f>(0.5*($E181-$E180))+(0.5*($E182-$E181))</f>
        <v>10</v>
      </c>
      <c r="AD181">
        <f t="shared" si="111"/>
        <v>13.330000000000002</v>
      </c>
      <c r="AE181">
        <f t="shared" si="111"/>
        <v>20.82</v>
      </c>
      <c r="AF181">
        <f t="shared" si="111"/>
        <v>4.6950000000000003</v>
      </c>
      <c r="AI181" s="9"/>
      <c r="AJ181">
        <v>30</v>
      </c>
      <c r="AL181">
        <f t="shared" si="116"/>
        <v>10</v>
      </c>
      <c r="AM181">
        <f t="shared" si="112"/>
        <v>13.330000000000002</v>
      </c>
      <c r="AN181">
        <f t="shared" si="113"/>
        <v>20.82</v>
      </c>
      <c r="AO181">
        <f t="shared" si="114"/>
        <v>4.6950000000000003</v>
      </c>
    </row>
    <row r="182" spans="1:47" x14ac:dyDescent="0.2">
      <c r="D182" s="53">
        <v>306595</v>
      </c>
      <c r="E182">
        <v>40</v>
      </c>
      <c r="F182" s="16">
        <v>0.12702925746268662</v>
      </c>
      <c r="G182" s="13">
        <v>0.26768194253731342</v>
      </c>
      <c r="H182" s="52"/>
      <c r="J182" s="18"/>
      <c r="K182" s="23"/>
      <c r="M182" s="62">
        <v>91.099438201431141</v>
      </c>
      <c r="N182" s="23">
        <v>6.0434999999999999</v>
      </c>
      <c r="O182" s="40">
        <v>269.5</v>
      </c>
      <c r="P182" s="3"/>
      <c r="Q182" s="3">
        <v>2.7560000000000002</v>
      </c>
      <c r="R182" s="3">
        <v>3.5354999999999999</v>
      </c>
      <c r="S182" s="3">
        <v>0.67799999999999994</v>
      </c>
      <c r="T182" s="3">
        <v>0.74</v>
      </c>
      <c r="U182" s="3">
        <v>0.27050000000000002</v>
      </c>
      <c r="V182">
        <f t="shared" si="115"/>
        <v>10</v>
      </c>
      <c r="W182">
        <f t="shared" si="104"/>
        <v>27.560000000000002</v>
      </c>
      <c r="X182">
        <f t="shared" si="83"/>
        <v>35.354999999999997</v>
      </c>
      <c r="Y182">
        <f t="shared" si="84"/>
        <v>6.7799999999999994</v>
      </c>
      <c r="AB182" s="9"/>
      <c r="AC182">
        <f>(0.5*($E182-$E181))+(0.5*($E183-$E182))</f>
        <v>10</v>
      </c>
      <c r="AD182">
        <f t="shared" si="111"/>
        <v>27.560000000000002</v>
      </c>
      <c r="AE182">
        <f t="shared" si="111"/>
        <v>35.354999999999997</v>
      </c>
      <c r="AF182">
        <f t="shared" si="111"/>
        <v>6.7799999999999994</v>
      </c>
      <c r="AI182" s="9"/>
      <c r="AJ182">
        <v>40</v>
      </c>
      <c r="AL182">
        <f t="shared" si="116"/>
        <v>10</v>
      </c>
      <c r="AM182">
        <f t="shared" si="112"/>
        <v>27.560000000000002</v>
      </c>
      <c r="AN182">
        <f t="shared" si="113"/>
        <v>35.354999999999997</v>
      </c>
      <c r="AO182">
        <f t="shared" si="114"/>
        <v>6.7799999999999994</v>
      </c>
    </row>
    <row r="183" spans="1:47" x14ac:dyDescent="0.2">
      <c r="D183" s="53">
        <v>306594</v>
      </c>
      <c r="E183">
        <v>50</v>
      </c>
      <c r="F183" s="16">
        <v>0.10309620895522391</v>
      </c>
      <c r="G183" s="13">
        <v>0.20773886104477612</v>
      </c>
      <c r="H183" s="52"/>
      <c r="J183" s="18"/>
      <c r="K183" s="23"/>
      <c r="M183" s="95"/>
      <c r="N183" s="96"/>
      <c r="O183" s="95"/>
      <c r="Q183" s="3">
        <v>3.9189999999999996</v>
      </c>
      <c r="R183" s="3">
        <v>4.3940000000000001</v>
      </c>
      <c r="S183" s="3">
        <v>0.84599999999999997</v>
      </c>
      <c r="T183" s="3">
        <v>0.39600000000000002</v>
      </c>
      <c r="U183" s="3">
        <v>0.109</v>
      </c>
      <c r="V183">
        <f t="shared" si="115"/>
        <v>17.5</v>
      </c>
      <c r="W183">
        <f t="shared" ref="W183:Y185" si="117">($V183*Q183)</f>
        <v>68.582499999999996</v>
      </c>
      <c r="X183">
        <f t="shared" si="117"/>
        <v>76.894999999999996</v>
      </c>
      <c r="Y183">
        <f t="shared" si="117"/>
        <v>14.805</v>
      </c>
      <c r="AB183" s="9"/>
      <c r="AC183">
        <f>(0.5*($E183-$E182))</f>
        <v>5</v>
      </c>
      <c r="AD183">
        <f t="shared" si="111"/>
        <v>19.594999999999999</v>
      </c>
      <c r="AE183">
        <f t="shared" si="111"/>
        <v>21.97</v>
      </c>
      <c r="AF183">
        <f t="shared" si="111"/>
        <v>4.2299999999999995</v>
      </c>
      <c r="AI183" s="9"/>
      <c r="AJ183">
        <v>50</v>
      </c>
      <c r="AL183">
        <f t="shared" si="116"/>
        <v>17.5</v>
      </c>
      <c r="AM183">
        <f t="shared" si="112"/>
        <v>68.582499999999996</v>
      </c>
      <c r="AN183">
        <f t="shared" si="113"/>
        <v>76.894999999999996</v>
      </c>
      <c r="AO183">
        <f t="shared" si="114"/>
        <v>14.805</v>
      </c>
    </row>
    <row r="184" spans="1:47" x14ac:dyDescent="0.2">
      <c r="D184" s="53">
        <v>306593</v>
      </c>
      <c r="E184">
        <v>75</v>
      </c>
      <c r="F184" s="16">
        <v>5.577145522388062E-2</v>
      </c>
      <c r="G184" s="13">
        <v>8.8357919776119342E-2</v>
      </c>
      <c r="H184" s="51"/>
      <c r="J184" s="18"/>
      <c r="K184" s="23"/>
      <c r="Q184" s="3">
        <v>9.1865000000000006</v>
      </c>
      <c r="R184" s="3">
        <v>9.7289999999999992</v>
      </c>
      <c r="S184" s="3">
        <v>1.17</v>
      </c>
      <c r="T184" s="3">
        <v>0.34699999999999998</v>
      </c>
      <c r="U184" s="3">
        <v>0.08</v>
      </c>
      <c r="V184">
        <f t="shared" si="115"/>
        <v>25</v>
      </c>
      <c r="W184">
        <f t="shared" si="117"/>
        <v>229.66250000000002</v>
      </c>
      <c r="X184">
        <f t="shared" si="117"/>
        <v>243.22499999999997</v>
      </c>
      <c r="Y184">
        <f t="shared" si="117"/>
        <v>29.25</v>
      </c>
      <c r="AB184" s="9"/>
      <c r="AC184">
        <v>0</v>
      </c>
      <c r="AF184"/>
      <c r="AI184" s="9"/>
      <c r="AJ184">
        <v>75</v>
      </c>
      <c r="AL184">
        <f t="shared" si="116"/>
        <v>25</v>
      </c>
      <c r="AM184">
        <f t="shared" si="112"/>
        <v>229.66250000000002</v>
      </c>
      <c r="AN184">
        <f t="shared" si="113"/>
        <v>243.22499999999997</v>
      </c>
      <c r="AO184">
        <f t="shared" si="114"/>
        <v>29.25</v>
      </c>
    </row>
    <row r="185" spans="1:47" x14ac:dyDescent="0.2">
      <c r="D185" s="53">
        <v>306592</v>
      </c>
      <c r="E185">
        <v>100</v>
      </c>
      <c r="F185" s="16">
        <v>3.0275932835820901E-2</v>
      </c>
      <c r="G185" s="13">
        <v>6.7945567164179099E-2</v>
      </c>
      <c r="H185" s="51"/>
      <c r="J185" s="18"/>
      <c r="K185" s="23"/>
      <c r="M185" s="95"/>
      <c r="N185" s="96"/>
      <c r="O185" s="95"/>
      <c r="P185" s="41"/>
      <c r="Q185" s="3">
        <v>10.906500000000001</v>
      </c>
      <c r="R185" s="3">
        <v>11.43</v>
      </c>
      <c r="S185" s="3">
        <v>1.226</v>
      </c>
      <c r="T185" s="3">
        <v>0.36199999999999999</v>
      </c>
      <c r="U185" s="3">
        <v>7.6999999999999999E-2</v>
      </c>
      <c r="V185">
        <f t="shared" si="115"/>
        <v>32.5</v>
      </c>
      <c r="W185">
        <f t="shared" si="117"/>
        <v>354.46125000000006</v>
      </c>
      <c r="X185">
        <f t="shared" si="117"/>
        <v>371.47499999999997</v>
      </c>
      <c r="Y185">
        <f t="shared" si="117"/>
        <v>39.844999999999999</v>
      </c>
      <c r="AB185" s="9"/>
      <c r="AF185"/>
      <c r="AI185" s="9"/>
      <c r="AJ185">
        <v>100</v>
      </c>
      <c r="AL185">
        <f t="shared" si="116"/>
        <v>32.5</v>
      </c>
      <c r="AM185">
        <f t="shared" si="112"/>
        <v>354.46125000000006</v>
      </c>
      <c r="AN185">
        <f t="shared" si="113"/>
        <v>371.47499999999997</v>
      </c>
      <c r="AO185">
        <f t="shared" si="114"/>
        <v>39.844999999999999</v>
      </c>
    </row>
    <row r="186" spans="1:47" x14ac:dyDescent="0.2">
      <c r="D186" s="53">
        <v>306591</v>
      </c>
      <c r="E186" s="29">
        <v>140</v>
      </c>
      <c r="F186" s="16">
        <v>1.912164179104478E-2</v>
      </c>
      <c r="G186" s="13">
        <v>8.1235108208955215E-2</v>
      </c>
      <c r="H186" s="51"/>
      <c r="J186" s="18"/>
      <c r="K186" s="23"/>
      <c r="M186" s="49">
        <v>64.292702919967383</v>
      </c>
      <c r="N186" s="50">
        <v>4.4695</v>
      </c>
      <c r="O186" s="49">
        <v>199.5</v>
      </c>
      <c r="P186" s="13"/>
      <c r="Q186" s="3">
        <v>15.307</v>
      </c>
      <c r="R186" s="3">
        <v>14.750499999999999</v>
      </c>
      <c r="S186" s="3">
        <v>1.3965000000000001</v>
      </c>
      <c r="T186" s="3">
        <v>0.42249999999999999</v>
      </c>
      <c r="U186" s="3">
        <v>8.5499999999999993E-2</v>
      </c>
      <c r="V186">
        <f>(0.5*($E186-$E185))</f>
        <v>20</v>
      </c>
      <c r="W186">
        <f t="shared" si="104"/>
        <v>306.14</v>
      </c>
      <c r="X186">
        <f t="shared" si="83"/>
        <v>295.01</v>
      </c>
      <c r="Y186">
        <f t="shared" si="84"/>
        <v>27.93</v>
      </c>
      <c r="AB186" s="9"/>
      <c r="AF186"/>
      <c r="AI186" s="9"/>
      <c r="AJ186" s="29">
        <v>140</v>
      </c>
      <c r="AL186">
        <f>(0.5*($AJ186-$AJ185))</f>
        <v>20</v>
      </c>
      <c r="AM186">
        <f>($AL186*AS186)</f>
        <v>306.14</v>
      </c>
      <c r="AN186">
        <f>($AL186*AT186)</f>
        <v>295.01</v>
      </c>
      <c r="AO186">
        <f>($AL186*AU186)</f>
        <v>27.93</v>
      </c>
      <c r="AS186" s="72">
        <f>(Q185*($AJ186-$AS$1)+Q186*($AS$1-$AJ185))/($AJ186-$AJ185)</f>
        <v>15.306999999999999</v>
      </c>
      <c r="AT186" s="72">
        <f>(R185*($AJ186-$AS$1)+R186*($AS$1-$AJ185))/($AJ186-$AJ185)</f>
        <v>14.750499999999999</v>
      </c>
      <c r="AU186" s="72">
        <f>(S185*($AJ186-$AS$1)+S186*($AS$1-$AJ185))/($AJ186-$AJ185)</f>
        <v>1.3965000000000001</v>
      </c>
    </row>
    <row r="187" spans="1:47" x14ac:dyDescent="0.2">
      <c r="A187" s="34"/>
      <c r="D187" s="17"/>
      <c r="E187" s="52">
        <v>4.5</v>
      </c>
      <c r="F187" s="47"/>
      <c r="G187" s="48"/>
      <c r="I187" s="18"/>
      <c r="J187" s="18"/>
      <c r="K187" s="18"/>
      <c r="M187" s="95"/>
      <c r="N187" s="96"/>
      <c r="O187" s="95"/>
      <c r="P187" s="13"/>
      <c r="Q187" s="73"/>
      <c r="R187" s="59"/>
      <c r="S187" s="59"/>
      <c r="T187" s="59"/>
      <c r="U187" s="59"/>
      <c r="V187">
        <f>($E187)+(0.5*($E188-$E187))</f>
        <v>7.75</v>
      </c>
      <c r="W187">
        <f t="shared" si="104"/>
        <v>0</v>
      </c>
      <c r="X187">
        <f t="shared" si="83"/>
        <v>0</v>
      </c>
      <c r="Y187">
        <f t="shared" si="84"/>
        <v>0</v>
      </c>
      <c r="Z187" s="9">
        <f>SUM(W187:W196)</f>
        <v>0</v>
      </c>
      <c r="AA187" s="9">
        <f>SUM(X187:X196)</f>
        <v>0</v>
      </c>
      <c r="AB187" s="9">
        <f>SUM(Y187:Y196)</f>
        <v>0</v>
      </c>
      <c r="AC187">
        <f>($E187)+(0.5*($E188-$E187))</f>
        <v>7.75</v>
      </c>
      <c r="AD187">
        <f t="shared" ref="AD187:AF193" si="118">($AC187*Q187)</f>
        <v>0</v>
      </c>
      <c r="AE187">
        <f t="shared" si="118"/>
        <v>0</v>
      </c>
      <c r="AF187">
        <f t="shared" si="118"/>
        <v>0</v>
      </c>
      <c r="AG187" s="9">
        <f>SUM(AD187:AD193)</f>
        <v>0</v>
      </c>
      <c r="AH187" s="9">
        <f>SUM(AE187:AE193)</f>
        <v>0</v>
      </c>
      <c r="AI187" s="9">
        <f>SUM(AF187:AF193)</f>
        <v>0</v>
      </c>
      <c r="AJ187" s="52">
        <v>4.5</v>
      </c>
    </row>
    <row r="188" spans="1:47" x14ac:dyDescent="0.2">
      <c r="D188" s="17"/>
      <c r="E188">
        <v>11</v>
      </c>
      <c r="F188" s="47"/>
      <c r="G188" s="48"/>
      <c r="I188" s="18"/>
      <c r="J188" s="18"/>
      <c r="K188" s="23"/>
      <c r="P188" s="40"/>
      <c r="Q188" s="73"/>
      <c r="R188" s="59"/>
      <c r="S188" s="59"/>
      <c r="T188" s="59"/>
      <c r="U188" s="59"/>
      <c r="V188">
        <f>($E188)+(0.5*($E189-$E188))</f>
        <v>15.5</v>
      </c>
      <c r="W188">
        <f t="shared" si="104"/>
        <v>0</v>
      </c>
      <c r="X188">
        <f t="shared" si="83"/>
        <v>0</v>
      </c>
      <c r="Y188">
        <f t="shared" si="84"/>
        <v>0</v>
      </c>
      <c r="AB188" s="9"/>
      <c r="AC188">
        <f>($E188)+(0.5*($E189-$E188))</f>
        <v>15.5</v>
      </c>
      <c r="AD188">
        <f t="shared" si="118"/>
        <v>0</v>
      </c>
      <c r="AE188">
        <f t="shared" si="118"/>
        <v>0</v>
      </c>
      <c r="AF188">
        <f t="shared" si="118"/>
        <v>0</v>
      </c>
      <c r="AI188" s="9"/>
      <c r="AJ188">
        <v>11</v>
      </c>
    </row>
    <row r="189" spans="1:47" x14ac:dyDescent="0.2">
      <c r="D189" s="17"/>
      <c r="E189">
        <v>20</v>
      </c>
      <c r="F189" s="47"/>
      <c r="G189" s="48"/>
      <c r="J189" s="18"/>
      <c r="K189" s="23"/>
      <c r="M189" s="41"/>
      <c r="N189" s="41"/>
      <c r="O189" s="41"/>
      <c r="P189" s="40"/>
      <c r="Q189" s="73"/>
      <c r="R189" s="59"/>
      <c r="S189" s="59"/>
      <c r="T189" s="59"/>
      <c r="U189" s="59"/>
      <c r="V189">
        <f t="shared" ref="V189:V195" si="119">(0.5*($E189-$E188))+(0.5*($E190-$E189))</f>
        <v>9.5</v>
      </c>
      <c r="W189">
        <f t="shared" si="104"/>
        <v>0</v>
      </c>
      <c r="X189">
        <f t="shared" si="83"/>
        <v>0</v>
      </c>
      <c r="Y189">
        <f t="shared" si="84"/>
        <v>0</v>
      </c>
      <c r="AB189" s="9"/>
      <c r="AC189">
        <f>(0.5*($E189-$E188))+(0.5*($E190-$E189))</f>
        <v>9.5</v>
      </c>
      <c r="AD189">
        <f t="shared" si="118"/>
        <v>0</v>
      </c>
      <c r="AE189">
        <f t="shared" si="118"/>
        <v>0</v>
      </c>
      <c r="AF189">
        <f t="shared" si="118"/>
        <v>0</v>
      </c>
      <c r="AI189" s="9"/>
      <c r="AJ189">
        <v>20</v>
      </c>
    </row>
    <row r="190" spans="1:47" x14ac:dyDescent="0.2">
      <c r="D190" s="17"/>
      <c r="E190">
        <v>30</v>
      </c>
      <c r="F190" s="47"/>
      <c r="G190" s="48"/>
      <c r="J190" s="18"/>
      <c r="K190" s="23"/>
      <c r="P190" s="40"/>
      <c r="Q190" s="73"/>
      <c r="R190" s="59"/>
      <c r="S190" s="59"/>
      <c r="T190" s="59"/>
      <c r="U190" s="59"/>
      <c r="V190">
        <f t="shared" si="119"/>
        <v>10</v>
      </c>
      <c r="W190">
        <f t="shared" si="104"/>
        <v>0</v>
      </c>
      <c r="X190">
        <f t="shared" si="83"/>
        <v>0</v>
      </c>
      <c r="Y190">
        <f t="shared" si="84"/>
        <v>0</v>
      </c>
      <c r="AB190" s="9"/>
      <c r="AC190">
        <f>(0.5*($E190-$E189))+(0.5*($E191-$E190))</f>
        <v>10</v>
      </c>
      <c r="AD190">
        <f t="shared" si="118"/>
        <v>0</v>
      </c>
      <c r="AE190">
        <f t="shared" si="118"/>
        <v>0</v>
      </c>
      <c r="AF190">
        <f t="shared" si="118"/>
        <v>0</v>
      </c>
      <c r="AI190" s="9"/>
      <c r="AJ190">
        <v>30</v>
      </c>
    </row>
    <row r="191" spans="1:47" x14ac:dyDescent="0.2">
      <c r="D191" s="17"/>
      <c r="E191">
        <v>40</v>
      </c>
      <c r="F191" s="47"/>
      <c r="G191" s="48"/>
      <c r="H191" s="52"/>
      <c r="J191" s="18"/>
      <c r="K191" s="23"/>
      <c r="P191" s="40"/>
      <c r="Q191" s="73"/>
      <c r="R191" s="59"/>
      <c r="S191" s="59"/>
      <c r="T191" s="59"/>
      <c r="U191" s="59"/>
      <c r="V191">
        <f t="shared" si="119"/>
        <v>10.5</v>
      </c>
      <c r="W191">
        <f t="shared" si="104"/>
        <v>0</v>
      </c>
      <c r="X191">
        <f t="shared" si="83"/>
        <v>0</v>
      </c>
      <c r="Y191">
        <f t="shared" si="84"/>
        <v>0</v>
      </c>
      <c r="AB191" s="9"/>
      <c r="AC191">
        <f>(0.5*($E191-$E190))+(0.5*($E192-$E191))</f>
        <v>10.5</v>
      </c>
      <c r="AD191">
        <f t="shared" si="118"/>
        <v>0</v>
      </c>
      <c r="AE191">
        <f t="shared" si="118"/>
        <v>0</v>
      </c>
      <c r="AF191">
        <f t="shared" si="118"/>
        <v>0</v>
      </c>
      <c r="AI191" s="9"/>
      <c r="AJ191">
        <v>40</v>
      </c>
    </row>
    <row r="192" spans="1:47" x14ac:dyDescent="0.2">
      <c r="D192" s="17"/>
      <c r="E192">
        <v>51</v>
      </c>
      <c r="F192" s="47"/>
      <c r="G192" s="48"/>
      <c r="H192" s="52"/>
      <c r="J192" s="18"/>
      <c r="K192" s="23"/>
      <c r="M192" s="41"/>
      <c r="N192" s="41"/>
      <c r="P192" s="40"/>
      <c r="Q192" s="73"/>
      <c r="R192" s="59"/>
      <c r="S192" s="59"/>
      <c r="T192" s="59"/>
      <c r="U192" s="59"/>
      <c r="V192">
        <f t="shared" si="119"/>
        <v>10.5</v>
      </c>
      <c r="W192">
        <f t="shared" si="104"/>
        <v>0</v>
      </c>
      <c r="X192">
        <f t="shared" si="83"/>
        <v>0</v>
      </c>
      <c r="Y192">
        <f t="shared" si="84"/>
        <v>0</v>
      </c>
      <c r="AB192" s="9"/>
      <c r="AC192">
        <f>(0.5*($E192-$E191))+(0.5*($E193-$E192))</f>
        <v>10.5</v>
      </c>
      <c r="AD192">
        <f t="shared" si="118"/>
        <v>0</v>
      </c>
      <c r="AE192">
        <f t="shared" si="118"/>
        <v>0</v>
      </c>
      <c r="AF192">
        <f t="shared" si="118"/>
        <v>0</v>
      </c>
      <c r="AI192" s="9"/>
      <c r="AJ192">
        <v>51</v>
      </c>
    </row>
    <row r="193" spans="1:36" x14ac:dyDescent="0.2">
      <c r="D193" s="17"/>
      <c r="E193">
        <v>61</v>
      </c>
      <c r="F193" s="47"/>
      <c r="G193" s="48"/>
      <c r="H193" s="52"/>
      <c r="J193" s="18"/>
      <c r="K193" s="23"/>
      <c r="M193" s="41"/>
      <c r="N193" s="41"/>
      <c r="O193" s="41"/>
      <c r="P193" s="40"/>
      <c r="Q193" s="73"/>
      <c r="R193" s="59"/>
      <c r="S193" s="59"/>
      <c r="T193" s="59"/>
      <c r="U193" s="59"/>
      <c r="V193">
        <f t="shared" si="119"/>
        <v>14.5</v>
      </c>
      <c r="W193">
        <f t="shared" si="104"/>
        <v>0</v>
      </c>
      <c r="X193">
        <f t="shared" si="83"/>
        <v>0</v>
      </c>
      <c r="Y193">
        <f t="shared" si="84"/>
        <v>0</v>
      </c>
      <c r="AB193" s="9"/>
      <c r="AC193">
        <f>(0.5*($E193-$E192))</f>
        <v>5</v>
      </c>
      <c r="AD193">
        <f t="shared" si="118"/>
        <v>0</v>
      </c>
      <c r="AE193">
        <f t="shared" si="118"/>
        <v>0</v>
      </c>
      <c r="AF193">
        <f t="shared" si="118"/>
        <v>0</v>
      </c>
      <c r="AI193" s="9"/>
      <c r="AJ193">
        <v>61</v>
      </c>
    </row>
    <row r="194" spans="1:36" x14ac:dyDescent="0.2">
      <c r="D194" s="17"/>
      <c r="E194">
        <v>80</v>
      </c>
      <c r="F194" s="47"/>
      <c r="G194" s="48"/>
      <c r="H194" s="52"/>
      <c r="J194" s="18"/>
      <c r="K194" s="23"/>
      <c r="M194" s="41"/>
      <c r="N194" s="41"/>
      <c r="O194" s="41"/>
      <c r="P194" s="40"/>
      <c r="Q194" s="73"/>
      <c r="R194" s="59"/>
      <c r="S194" s="59"/>
      <c r="T194" s="59"/>
      <c r="U194" s="59"/>
      <c r="V194">
        <f t="shared" si="119"/>
        <v>19.5</v>
      </c>
      <c r="W194">
        <f t="shared" si="104"/>
        <v>0</v>
      </c>
      <c r="X194">
        <f t="shared" si="83"/>
        <v>0</v>
      </c>
      <c r="Y194">
        <f t="shared" si="84"/>
        <v>0</v>
      </c>
      <c r="AB194" s="9"/>
      <c r="AC194">
        <v>0</v>
      </c>
      <c r="AF194"/>
      <c r="AI194" s="9"/>
      <c r="AJ194">
        <v>80</v>
      </c>
    </row>
    <row r="195" spans="1:36" x14ac:dyDescent="0.2">
      <c r="D195" s="17"/>
      <c r="E195">
        <v>100</v>
      </c>
      <c r="F195" s="47"/>
      <c r="G195" s="48"/>
      <c r="H195" s="52"/>
      <c r="J195" s="18"/>
      <c r="K195" s="23"/>
      <c r="M195" s="41"/>
      <c r="N195" s="41"/>
      <c r="O195" s="41"/>
      <c r="P195" s="40"/>
      <c r="Q195" s="73"/>
      <c r="R195" s="59"/>
      <c r="S195" s="59"/>
      <c r="T195" s="59"/>
      <c r="U195" s="59"/>
      <c r="V195">
        <f t="shared" si="119"/>
        <v>33</v>
      </c>
      <c r="W195">
        <f t="shared" si="104"/>
        <v>0</v>
      </c>
      <c r="X195">
        <f t="shared" si="83"/>
        <v>0</v>
      </c>
      <c r="Y195">
        <f t="shared" si="84"/>
        <v>0</v>
      </c>
      <c r="AB195" s="9"/>
      <c r="AC195">
        <v>0</v>
      </c>
      <c r="AF195"/>
      <c r="AI195" s="9"/>
      <c r="AJ195">
        <v>100</v>
      </c>
    </row>
    <row r="196" spans="1:36" x14ac:dyDescent="0.2">
      <c r="D196" s="17"/>
      <c r="E196">
        <v>146</v>
      </c>
      <c r="F196" s="57"/>
      <c r="G196" s="48"/>
      <c r="H196" s="52"/>
      <c r="I196" s="47"/>
      <c r="J196" s="48"/>
      <c r="K196" s="23"/>
      <c r="M196" s="41"/>
      <c r="N196" s="41"/>
      <c r="O196" s="41"/>
      <c r="P196" s="13"/>
      <c r="Q196" s="73"/>
      <c r="R196" s="59"/>
      <c r="S196" s="59"/>
      <c r="T196" s="59"/>
      <c r="U196" s="59"/>
      <c r="V196">
        <f>(0.5*($E196-$E195))</f>
        <v>23</v>
      </c>
      <c r="W196">
        <f t="shared" si="104"/>
        <v>0</v>
      </c>
      <c r="X196">
        <f t="shared" si="83"/>
        <v>0</v>
      </c>
      <c r="Y196">
        <f t="shared" si="84"/>
        <v>0</v>
      </c>
      <c r="AB196" s="9"/>
      <c r="AC196">
        <v>0</v>
      </c>
      <c r="AF196"/>
      <c r="AI196" s="9"/>
      <c r="AJ196">
        <v>146</v>
      </c>
    </row>
    <row r="197" spans="1:36" x14ac:dyDescent="0.2">
      <c r="D197" s="17"/>
      <c r="E197">
        <v>5</v>
      </c>
      <c r="F197" s="47"/>
      <c r="G197" s="48"/>
      <c r="I197" s="18"/>
      <c r="J197" s="18"/>
      <c r="K197" s="23"/>
      <c r="M197" s="41"/>
      <c r="N197" s="41"/>
      <c r="O197" s="41"/>
      <c r="P197" s="13"/>
      <c r="R197" s="13"/>
      <c r="V197">
        <f>($E197)+(0.5*($E198-$E197))</f>
        <v>8</v>
      </c>
      <c r="W197">
        <f t="shared" ref="W197:W216" si="120">($V197*Q197)</f>
        <v>0</v>
      </c>
      <c r="X197">
        <f t="shared" ref="X197:X216" si="121">($V197*R197)</f>
        <v>0</v>
      </c>
      <c r="Y197">
        <f t="shared" ref="Y197:Y216" si="122">($V197*S197)</f>
        <v>0</v>
      </c>
      <c r="Z197" s="9">
        <f>SUM(W197:W206)</f>
        <v>0</v>
      </c>
      <c r="AA197" s="9">
        <f>SUM(X197:X206)</f>
        <v>0</v>
      </c>
      <c r="AB197" s="9">
        <f>SUM(Y197:Y206)</f>
        <v>0</v>
      </c>
      <c r="AC197">
        <f>($E197)+(0.5*($E198-$E197))</f>
        <v>8</v>
      </c>
      <c r="AD197">
        <f t="shared" ref="AD197:AF203" si="123">($AC197*Q197)</f>
        <v>0</v>
      </c>
      <c r="AE197">
        <f t="shared" si="123"/>
        <v>0</v>
      </c>
      <c r="AF197">
        <f t="shared" si="123"/>
        <v>0</v>
      </c>
      <c r="AG197" s="9">
        <f>SUM(AD197:AD203)</f>
        <v>0</v>
      </c>
      <c r="AH197" s="9">
        <f>SUM(AE197:AE203)</f>
        <v>0</v>
      </c>
      <c r="AI197" s="9">
        <f>SUM(AF197:AF203)</f>
        <v>0</v>
      </c>
      <c r="AJ197">
        <v>5</v>
      </c>
    </row>
    <row r="198" spans="1:36" x14ac:dyDescent="0.2">
      <c r="A198" s="34"/>
      <c r="E198">
        <v>11</v>
      </c>
      <c r="F198" s="47"/>
      <c r="G198" s="48"/>
      <c r="I198" s="18"/>
      <c r="J198" s="18"/>
      <c r="K198" s="23"/>
      <c r="M198" s="41"/>
      <c r="N198" s="41"/>
      <c r="O198" s="41"/>
      <c r="P198" s="42"/>
      <c r="R198" s="13"/>
      <c r="V198">
        <f>(0.5*($E198-$E197))+(0.5*($E199-$E198))</f>
        <v>7.5</v>
      </c>
      <c r="W198">
        <f t="shared" si="120"/>
        <v>0</v>
      </c>
      <c r="X198">
        <f t="shared" si="121"/>
        <v>0</v>
      </c>
      <c r="Y198">
        <f t="shared" si="122"/>
        <v>0</v>
      </c>
      <c r="AB198" s="9"/>
      <c r="AC198">
        <f>(0.5*($E198-$E197))+(0.5*($E199-$E198))</f>
        <v>7.5</v>
      </c>
      <c r="AD198">
        <f t="shared" si="123"/>
        <v>0</v>
      </c>
      <c r="AE198">
        <f t="shared" si="123"/>
        <v>0</v>
      </c>
      <c r="AF198">
        <f t="shared" si="123"/>
        <v>0</v>
      </c>
      <c r="AI198" s="9"/>
      <c r="AJ198">
        <v>11</v>
      </c>
    </row>
    <row r="199" spans="1:36" x14ac:dyDescent="0.2">
      <c r="D199" s="17"/>
      <c r="E199">
        <v>20</v>
      </c>
      <c r="F199" s="47"/>
      <c r="G199" s="48"/>
      <c r="K199" s="21"/>
      <c r="M199" s="41"/>
      <c r="N199" s="41"/>
      <c r="O199" s="41"/>
      <c r="P199" s="46"/>
      <c r="R199" s="13"/>
      <c r="V199">
        <f t="shared" ref="V199:V205" si="124">(0.5*($E199-$E198))+(0.5*($E200-$E199))</f>
        <v>10</v>
      </c>
      <c r="W199">
        <f t="shared" si="120"/>
        <v>0</v>
      </c>
      <c r="X199">
        <f t="shared" si="121"/>
        <v>0</v>
      </c>
      <c r="Y199">
        <f t="shared" si="122"/>
        <v>0</v>
      </c>
      <c r="AB199" s="9"/>
      <c r="AC199">
        <f>(0.5*($E199-$E198))+(0.5*($E200-$E199))</f>
        <v>10</v>
      </c>
      <c r="AD199">
        <f t="shared" si="123"/>
        <v>0</v>
      </c>
      <c r="AE199">
        <f t="shared" si="123"/>
        <v>0</v>
      </c>
      <c r="AF199">
        <f t="shared" si="123"/>
        <v>0</v>
      </c>
      <c r="AI199" s="9"/>
      <c r="AJ199">
        <v>20</v>
      </c>
    </row>
    <row r="200" spans="1:36" x14ac:dyDescent="0.2">
      <c r="E200">
        <v>31</v>
      </c>
      <c r="F200" s="47"/>
      <c r="G200" s="48"/>
      <c r="H200" s="52"/>
      <c r="K200" s="21"/>
      <c r="M200" s="41"/>
      <c r="N200" s="41"/>
      <c r="O200" s="41"/>
      <c r="P200" s="42"/>
      <c r="R200" s="13"/>
      <c r="V200">
        <f t="shared" si="124"/>
        <v>10</v>
      </c>
      <c r="W200">
        <f t="shared" si="120"/>
        <v>0</v>
      </c>
      <c r="X200">
        <f t="shared" si="121"/>
        <v>0</v>
      </c>
      <c r="Y200">
        <f t="shared" si="122"/>
        <v>0</v>
      </c>
      <c r="AB200" s="9"/>
      <c r="AC200">
        <f>(0.5*($E200-$E199))+(0.5*($E201-$E200))</f>
        <v>10</v>
      </c>
      <c r="AD200">
        <f t="shared" si="123"/>
        <v>0</v>
      </c>
      <c r="AE200">
        <f t="shared" si="123"/>
        <v>0</v>
      </c>
      <c r="AF200">
        <f t="shared" si="123"/>
        <v>0</v>
      </c>
      <c r="AI200" s="9"/>
      <c r="AJ200">
        <v>31</v>
      </c>
    </row>
    <row r="201" spans="1:36" x14ac:dyDescent="0.2">
      <c r="D201" s="17"/>
      <c r="E201">
        <v>40</v>
      </c>
      <c r="F201" s="47"/>
      <c r="G201" s="48"/>
      <c r="H201" s="52"/>
      <c r="K201" s="21"/>
      <c r="M201" s="41"/>
      <c r="N201" s="41"/>
      <c r="O201" s="41"/>
      <c r="P201" s="13"/>
      <c r="R201" s="13"/>
      <c r="V201">
        <f t="shared" si="124"/>
        <v>10</v>
      </c>
      <c r="W201">
        <f t="shared" si="120"/>
        <v>0</v>
      </c>
      <c r="X201">
        <f t="shared" si="121"/>
        <v>0</v>
      </c>
      <c r="Y201">
        <f t="shared" si="122"/>
        <v>0</v>
      </c>
      <c r="AB201" s="9"/>
      <c r="AC201">
        <f>(0.5*($E201-$E200))+(0.5*($E202-$E201))</f>
        <v>10</v>
      </c>
      <c r="AD201">
        <f t="shared" si="123"/>
        <v>0</v>
      </c>
      <c r="AE201">
        <f t="shared" si="123"/>
        <v>0</v>
      </c>
      <c r="AF201">
        <f t="shared" si="123"/>
        <v>0</v>
      </c>
      <c r="AI201" s="9"/>
      <c r="AJ201">
        <v>40</v>
      </c>
    </row>
    <row r="202" spans="1:36" x14ac:dyDescent="0.2">
      <c r="E202">
        <v>51</v>
      </c>
      <c r="F202" s="47"/>
      <c r="G202" s="48"/>
      <c r="H202" s="52"/>
      <c r="K202" s="21"/>
      <c r="M202" s="41"/>
      <c r="N202" s="41"/>
      <c r="O202" s="41"/>
      <c r="R202" s="13"/>
      <c r="V202">
        <f t="shared" si="124"/>
        <v>10.5</v>
      </c>
      <c r="W202">
        <f t="shared" si="120"/>
        <v>0</v>
      </c>
      <c r="X202">
        <f t="shared" si="121"/>
        <v>0</v>
      </c>
      <c r="Y202">
        <f t="shared" si="122"/>
        <v>0</v>
      </c>
      <c r="AB202" s="9"/>
      <c r="AC202">
        <f>(0.5*($E202-$E201))+(0.5*($E203-$E202))</f>
        <v>10.5</v>
      </c>
      <c r="AD202">
        <f t="shared" si="123"/>
        <v>0</v>
      </c>
      <c r="AE202">
        <f t="shared" si="123"/>
        <v>0</v>
      </c>
      <c r="AF202">
        <f t="shared" si="123"/>
        <v>0</v>
      </c>
      <c r="AI202" s="9"/>
      <c r="AJ202">
        <v>51</v>
      </c>
    </row>
    <row r="203" spans="1:36" x14ac:dyDescent="0.2">
      <c r="D203" s="17"/>
      <c r="E203">
        <v>61</v>
      </c>
      <c r="F203" s="47"/>
      <c r="G203" s="48"/>
      <c r="H203" s="52"/>
      <c r="K203" s="21"/>
      <c r="M203" s="41"/>
      <c r="N203" s="41"/>
      <c r="O203" s="41"/>
      <c r="P203" s="46"/>
      <c r="R203" s="13"/>
      <c r="V203">
        <f t="shared" si="124"/>
        <v>14.5</v>
      </c>
      <c r="W203">
        <f t="shared" si="120"/>
        <v>0</v>
      </c>
      <c r="X203">
        <f t="shared" si="121"/>
        <v>0</v>
      </c>
      <c r="Y203">
        <f t="shared" si="122"/>
        <v>0</v>
      </c>
      <c r="AB203" s="9"/>
      <c r="AC203">
        <f>(0.5*($E203-$E202))</f>
        <v>5</v>
      </c>
      <c r="AD203">
        <f t="shared" si="123"/>
        <v>0</v>
      </c>
      <c r="AE203">
        <f t="shared" si="123"/>
        <v>0</v>
      </c>
      <c r="AF203">
        <f t="shared" si="123"/>
        <v>0</v>
      </c>
      <c r="AI203" s="9"/>
      <c r="AJ203">
        <v>61</v>
      </c>
    </row>
    <row r="204" spans="1:36" x14ac:dyDescent="0.2">
      <c r="E204">
        <v>80</v>
      </c>
      <c r="F204" s="47"/>
      <c r="G204" s="48"/>
      <c r="H204" s="52"/>
      <c r="K204" s="21"/>
      <c r="M204" s="41"/>
      <c r="N204" s="41"/>
      <c r="O204" s="41"/>
      <c r="P204" s="46"/>
      <c r="R204" s="13"/>
      <c r="V204">
        <f t="shared" si="124"/>
        <v>20</v>
      </c>
      <c r="W204">
        <f t="shared" si="120"/>
        <v>0</v>
      </c>
      <c r="X204">
        <f t="shared" si="121"/>
        <v>0</v>
      </c>
      <c r="Y204">
        <f t="shared" si="122"/>
        <v>0</v>
      </c>
      <c r="AB204" s="9"/>
      <c r="AC204">
        <v>0</v>
      </c>
      <c r="AF204"/>
      <c r="AI204" s="9"/>
      <c r="AJ204">
        <v>80</v>
      </c>
    </row>
    <row r="205" spans="1:36" x14ac:dyDescent="0.2">
      <c r="D205" s="17"/>
      <c r="E205">
        <v>101</v>
      </c>
      <c r="F205" s="47"/>
      <c r="G205" s="48"/>
      <c r="H205" s="52"/>
      <c r="K205" s="21"/>
      <c r="M205" s="41"/>
      <c r="N205" s="41"/>
      <c r="O205" s="41"/>
      <c r="P205" s="46"/>
      <c r="R205" s="13"/>
      <c r="V205">
        <f t="shared" si="124"/>
        <v>35</v>
      </c>
      <c r="W205">
        <f t="shared" si="120"/>
        <v>0</v>
      </c>
      <c r="X205">
        <f t="shared" si="121"/>
        <v>0</v>
      </c>
      <c r="Y205">
        <f t="shared" si="122"/>
        <v>0</v>
      </c>
      <c r="AB205" s="9"/>
      <c r="AC205">
        <v>0</v>
      </c>
      <c r="AF205"/>
      <c r="AI205" s="9"/>
      <c r="AJ205">
        <v>101</v>
      </c>
    </row>
    <row r="206" spans="1:36" x14ac:dyDescent="0.2">
      <c r="E206">
        <v>150</v>
      </c>
      <c r="F206" s="47"/>
      <c r="G206" s="48"/>
      <c r="H206" s="52"/>
      <c r="K206" s="21"/>
      <c r="M206" s="41"/>
      <c r="N206" s="41"/>
      <c r="O206" s="41"/>
      <c r="P206" s="13"/>
      <c r="R206" s="13"/>
      <c r="V206">
        <f>(0.5*($E206-$E205))</f>
        <v>24.5</v>
      </c>
      <c r="W206">
        <f t="shared" si="120"/>
        <v>0</v>
      </c>
      <c r="X206">
        <f t="shared" si="121"/>
        <v>0</v>
      </c>
      <c r="Y206">
        <f t="shared" si="122"/>
        <v>0</v>
      </c>
      <c r="AB206" s="9"/>
      <c r="AC206">
        <v>0</v>
      </c>
      <c r="AF206"/>
      <c r="AI206" s="9"/>
      <c r="AJ206">
        <v>150</v>
      </c>
    </row>
    <row r="207" spans="1:36" x14ac:dyDescent="0.2">
      <c r="D207" s="17"/>
      <c r="E207">
        <v>1</v>
      </c>
      <c r="G207" s="13"/>
      <c r="I207" s="18"/>
      <c r="J207" s="18"/>
      <c r="K207" s="18"/>
      <c r="N207" s="31"/>
      <c r="O207" s="80"/>
      <c r="P207" s="42"/>
      <c r="R207" s="18"/>
      <c r="S207" s="18"/>
      <c r="T207" s="18"/>
      <c r="U207" s="18"/>
      <c r="V207">
        <f>($E207)+(0.5*($E208-$E207))</f>
        <v>3</v>
      </c>
      <c r="W207">
        <f t="shared" si="120"/>
        <v>0</v>
      </c>
      <c r="X207">
        <f t="shared" si="121"/>
        <v>0</v>
      </c>
      <c r="Y207">
        <f t="shared" si="122"/>
        <v>0</v>
      </c>
      <c r="Z207" s="9">
        <f>SUM(W207:W216)</f>
        <v>0</v>
      </c>
      <c r="AA207" s="9">
        <f>SUM(X207:X216)</f>
        <v>0</v>
      </c>
      <c r="AB207" s="9">
        <f>SUM(Y207:Y216)</f>
        <v>0</v>
      </c>
      <c r="AC207">
        <f>($E207)+(0.5*($E208-$E207))</f>
        <v>3</v>
      </c>
      <c r="AD207">
        <f t="shared" ref="AD207:AF213" si="125">($AC207*Q207)</f>
        <v>0</v>
      </c>
      <c r="AE207">
        <f t="shared" si="125"/>
        <v>0</v>
      </c>
      <c r="AF207">
        <f t="shared" si="125"/>
        <v>0</v>
      </c>
      <c r="AG207" s="9">
        <f>SUM(AD207:AD213)</f>
        <v>0</v>
      </c>
      <c r="AH207" s="9">
        <f>SUM(AE207:AE213)</f>
        <v>0</v>
      </c>
      <c r="AI207" s="9">
        <f>SUM(AF207:AF213)</f>
        <v>0</v>
      </c>
      <c r="AJ207">
        <v>1</v>
      </c>
    </row>
    <row r="208" spans="1:36" x14ac:dyDescent="0.2">
      <c r="E208">
        <v>5</v>
      </c>
      <c r="G208" s="13"/>
      <c r="M208" s="42"/>
      <c r="N208" s="18"/>
      <c r="O208" s="40"/>
      <c r="P208" s="42"/>
      <c r="S208" s="16"/>
      <c r="T208" s="16"/>
      <c r="U208" s="16"/>
      <c r="V208">
        <f>(0.5*($E208-$E207))+(0.5*($E209-$E208))</f>
        <v>4.5</v>
      </c>
      <c r="W208">
        <f t="shared" si="120"/>
        <v>0</v>
      </c>
      <c r="X208">
        <f t="shared" si="121"/>
        <v>0</v>
      </c>
      <c r="Y208">
        <f t="shared" si="122"/>
        <v>0</v>
      </c>
      <c r="AB208" s="9"/>
      <c r="AC208">
        <f>(0.5*($E208-$E207))+(0.5*($E209-$E208))</f>
        <v>4.5</v>
      </c>
      <c r="AD208">
        <f t="shared" si="125"/>
        <v>0</v>
      </c>
      <c r="AE208">
        <f t="shared" si="125"/>
        <v>0</v>
      </c>
      <c r="AF208">
        <f t="shared" si="125"/>
        <v>0</v>
      </c>
      <c r="AI208" s="9"/>
      <c r="AJ208">
        <v>5</v>
      </c>
    </row>
    <row r="209" spans="4:36" x14ac:dyDescent="0.2">
      <c r="D209" s="17"/>
      <c r="E209">
        <v>10</v>
      </c>
      <c r="G209" s="13"/>
      <c r="N209" s="18"/>
      <c r="O209" s="40"/>
      <c r="P209" s="46"/>
      <c r="S209" s="16"/>
      <c r="T209" s="16"/>
      <c r="U209" s="16"/>
      <c r="V209">
        <f t="shared" ref="V209:V215" si="126">(0.5*($E209-$E208))+(0.5*($E210-$E209))</f>
        <v>7.5</v>
      </c>
      <c r="W209">
        <f t="shared" si="120"/>
        <v>0</v>
      </c>
      <c r="X209">
        <f t="shared" si="121"/>
        <v>0</v>
      </c>
      <c r="Y209">
        <f t="shared" si="122"/>
        <v>0</v>
      </c>
      <c r="AB209" s="9"/>
      <c r="AC209">
        <f>(0.5*($E209-$E208))+(0.5*($E210-$E209))</f>
        <v>7.5</v>
      </c>
      <c r="AD209">
        <f t="shared" si="125"/>
        <v>0</v>
      </c>
      <c r="AE209">
        <f t="shared" si="125"/>
        <v>0</v>
      </c>
      <c r="AF209">
        <f t="shared" si="125"/>
        <v>0</v>
      </c>
      <c r="AI209" s="9"/>
      <c r="AJ209">
        <v>10</v>
      </c>
    </row>
    <row r="210" spans="4:36" x14ac:dyDescent="0.2">
      <c r="E210">
        <v>20</v>
      </c>
      <c r="G210" s="13"/>
      <c r="M210" s="42"/>
      <c r="N210" s="18"/>
      <c r="O210" s="40"/>
      <c r="P210" s="42"/>
      <c r="S210" s="16"/>
      <c r="T210" s="16"/>
      <c r="U210" s="16"/>
      <c r="V210">
        <f t="shared" si="126"/>
        <v>10</v>
      </c>
      <c r="W210">
        <f t="shared" si="120"/>
        <v>0</v>
      </c>
      <c r="X210">
        <f t="shared" si="121"/>
        <v>0</v>
      </c>
      <c r="Y210">
        <f t="shared" si="122"/>
        <v>0</v>
      </c>
      <c r="AB210" s="9"/>
      <c r="AC210">
        <f>(0.5*($E210-$E209))+(0.5*($E211-$E210))</f>
        <v>10</v>
      </c>
      <c r="AD210">
        <f t="shared" si="125"/>
        <v>0</v>
      </c>
      <c r="AE210">
        <f t="shared" si="125"/>
        <v>0</v>
      </c>
      <c r="AF210">
        <f t="shared" si="125"/>
        <v>0</v>
      </c>
      <c r="AI210" s="9"/>
      <c r="AJ210">
        <v>20</v>
      </c>
    </row>
    <row r="211" spans="4:36" x14ac:dyDescent="0.2">
      <c r="D211" s="17"/>
      <c r="E211">
        <v>30</v>
      </c>
      <c r="G211" s="13"/>
      <c r="N211" s="18"/>
      <c r="O211" s="40"/>
      <c r="P211" s="46"/>
      <c r="S211" s="16"/>
      <c r="T211" s="16"/>
      <c r="U211" s="16"/>
      <c r="V211">
        <f t="shared" si="126"/>
        <v>10</v>
      </c>
      <c r="W211">
        <f t="shared" si="120"/>
        <v>0</v>
      </c>
      <c r="X211">
        <f t="shared" si="121"/>
        <v>0</v>
      </c>
      <c r="Y211">
        <f t="shared" si="122"/>
        <v>0</v>
      </c>
      <c r="AB211" s="9"/>
      <c r="AC211">
        <f>(0.5*($E211-$E210))+(0.5*($E212-$E211))</f>
        <v>10</v>
      </c>
      <c r="AD211">
        <f t="shared" si="125"/>
        <v>0</v>
      </c>
      <c r="AE211">
        <f t="shared" si="125"/>
        <v>0</v>
      </c>
      <c r="AF211">
        <f t="shared" si="125"/>
        <v>0</v>
      </c>
      <c r="AI211" s="9"/>
      <c r="AJ211">
        <v>30</v>
      </c>
    </row>
    <row r="212" spans="4:36" x14ac:dyDescent="0.2">
      <c r="E212">
        <v>40</v>
      </c>
      <c r="G212" s="13"/>
      <c r="N212" s="23"/>
      <c r="O212" s="40"/>
      <c r="P212" s="42"/>
      <c r="S212" s="16"/>
      <c r="T212" s="16"/>
      <c r="U212" s="16"/>
      <c r="V212">
        <f t="shared" si="126"/>
        <v>10</v>
      </c>
      <c r="W212">
        <f t="shared" si="120"/>
        <v>0</v>
      </c>
      <c r="X212">
        <f t="shared" si="121"/>
        <v>0</v>
      </c>
      <c r="Y212">
        <f t="shared" si="122"/>
        <v>0</v>
      </c>
      <c r="AB212" s="9"/>
      <c r="AC212">
        <f>(0.5*($E212-$E211))+(0.5*($E213-$E212))</f>
        <v>10</v>
      </c>
      <c r="AD212">
        <f t="shared" si="125"/>
        <v>0</v>
      </c>
      <c r="AE212">
        <f t="shared" si="125"/>
        <v>0</v>
      </c>
      <c r="AF212">
        <f t="shared" si="125"/>
        <v>0</v>
      </c>
      <c r="AI212" s="9"/>
      <c r="AJ212">
        <v>40</v>
      </c>
    </row>
    <row r="213" spans="4:36" x14ac:dyDescent="0.2">
      <c r="D213" s="17"/>
      <c r="E213">
        <v>50</v>
      </c>
      <c r="G213" s="13"/>
      <c r="N213" s="31"/>
      <c r="O213" s="80"/>
      <c r="P213" s="56"/>
      <c r="S213" s="16"/>
      <c r="T213" s="16"/>
      <c r="U213" s="16"/>
      <c r="V213">
        <f t="shared" si="126"/>
        <v>17.5</v>
      </c>
      <c r="W213">
        <f t="shared" si="120"/>
        <v>0</v>
      </c>
      <c r="X213">
        <f t="shared" si="121"/>
        <v>0</v>
      </c>
      <c r="Y213">
        <f t="shared" si="122"/>
        <v>0</v>
      </c>
      <c r="AB213" s="9"/>
      <c r="AC213">
        <f>(0.5*($E213-$E212))</f>
        <v>5</v>
      </c>
      <c r="AD213">
        <f t="shared" si="125"/>
        <v>0</v>
      </c>
      <c r="AE213">
        <f t="shared" si="125"/>
        <v>0</v>
      </c>
      <c r="AF213">
        <f t="shared" si="125"/>
        <v>0</v>
      </c>
      <c r="AI213" s="9"/>
      <c r="AJ213">
        <v>50</v>
      </c>
    </row>
    <row r="214" spans="4:36" x14ac:dyDescent="0.2">
      <c r="E214">
        <v>75</v>
      </c>
      <c r="G214" s="13"/>
      <c r="N214" s="31"/>
      <c r="O214" s="80"/>
      <c r="P214" s="56"/>
      <c r="S214" s="16"/>
      <c r="T214" s="16"/>
      <c r="U214" s="16"/>
      <c r="V214">
        <f t="shared" si="126"/>
        <v>25</v>
      </c>
      <c r="W214">
        <f t="shared" si="120"/>
        <v>0</v>
      </c>
      <c r="X214">
        <f t="shared" si="121"/>
        <v>0</v>
      </c>
      <c r="Y214">
        <f t="shared" si="122"/>
        <v>0</v>
      </c>
      <c r="AB214" s="9"/>
      <c r="AC214">
        <v>0</v>
      </c>
      <c r="AF214"/>
      <c r="AI214" s="9"/>
      <c r="AJ214">
        <v>75</v>
      </c>
    </row>
    <row r="215" spans="4:36" x14ac:dyDescent="0.2">
      <c r="D215" s="17"/>
      <c r="E215">
        <v>100</v>
      </c>
      <c r="G215" s="13"/>
      <c r="N215" s="31"/>
      <c r="O215" s="80"/>
      <c r="P215" s="56"/>
      <c r="S215" s="16"/>
      <c r="T215" s="16"/>
      <c r="U215" s="16"/>
      <c r="V215">
        <f t="shared" si="126"/>
        <v>32.5</v>
      </c>
      <c r="W215">
        <f t="shared" si="120"/>
        <v>0</v>
      </c>
      <c r="X215">
        <f t="shared" si="121"/>
        <v>0</v>
      </c>
      <c r="Y215">
        <f t="shared" si="122"/>
        <v>0</v>
      </c>
      <c r="AB215" s="9"/>
      <c r="AC215">
        <v>0</v>
      </c>
      <c r="AF215"/>
      <c r="AI215" s="9"/>
      <c r="AJ215">
        <v>100</v>
      </c>
    </row>
    <row r="216" spans="4:36" x14ac:dyDescent="0.2">
      <c r="E216" s="29">
        <v>140</v>
      </c>
      <c r="G216" s="13"/>
      <c r="M216" s="42"/>
      <c r="N216" s="18"/>
      <c r="O216" s="40"/>
      <c r="P216" s="42"/>
      <c r="S216" s="16"/>
      <c r="T216" s="16"/>
      <c r="U216" s="16"/>
      <c r="V216">
        <f>(0.5*($E216-$E215))</f>
        <v>20</v>
      </c>
      <c r="W216">
        <f t="shared" si="120"/>
        <v>0</v>
      </c>
      <c r="X216">
        <f t="shared" si="121"/>
        <v>0</v>
      </c>
      <c r="Y216">
        <f t="shared" si="122"/>
        <v>0</v>
      </c>
      <c r="AB216" s="9"/>
      <c r="AC216">
        <v>0</v>
      </c>
      <c r="AF216"/>
      <c r="AI216" s="9"/>
      <c r="AJ216" s="29">
        <v>140</v>
      </c>
    </row>
    <row r="217" spans="4:36" x14ac:dyDescent="0.2">
      <c r="E217">
        <v>1</v>
      </c>
      <c r="G217" s="13"/>
      <c r="I217" s="18"/>
      <c r="J217" s="18"/>
      <c r="K217" s="18"/>
      <c r="N217" s="31"/>
      <c r="O217" s="80"/>
      <c r="P217" s="30"/>
      <c r="S217" s="16"/>
      <c r="T217" s="16"/>
      <c r="U217" s="16"/>
      <c r="Y217"/>
      <c r="AB217" s="9"/>
      <c r="AF217"/>
      <c r="AI217" s="9"/>
    </row>
    <row r="218" spans="4:36" x14ac:dyDescent="0.2">
      <c r="E218">
        <v>5</v>
      </c>
      <c r="G218" s="13"/>
      <c r="S218" s="16"/>
      <c r="T218" s="16"/>
      <c r="U218" s="16"/>
      <c r="Y218"/>
      <c r="AB218" s="9"/>
      <c r="AF218"/>
      <c r="AI218" s="9"/>
    </row>
    <row r="219" spans="4:36" x14ac:dyDescent="0.2">
      <c r="E219">
        <v>10</v>
      </c>
      <c r="G219" s="13"/>
      <c r="N219" s="31"/>
      <c r="O219" s="31"/>
      <c r="P219" s="30"/>
      <c r="S219" s="16"/>
      <c r="T219" s="16"/>
      <c r="U219" s="16"/>
      <c r="Y219"/>
      <c r="AB219" s="9"/>
      <c r="AF219"/>
      <c r="AI219" s="9"/>
    </row>
    <row r="220" spans="4:36" x14ac:dyDescent="0.2">
      <c r="E220">
        <v>20</v>
      </c>
      <c r="G220" s="13"/>
      <c r="P220" s="30"/>
      <c r="S220" s="16"/>
      <c r="T220" s="16"/>
      <c r="U220" s="16"/>
      <c r="Y220"/>
      <c r="AB220" s="9"/>
      <c r="AF220"/>
      <c r="AI220" s="9"/>
    </row>
    <row r="221" spans="4:36" x14ac:dyDescent="0.2">
      <c r="E221">
        <v>30</v>
      </c>
      <c r="G221" s="13"/>
      <c r="S221" s="16"/>
      <c r="T221" s="16"/>
      <c r="U221" s="16"/>
      <c r="Y221"/>
      <c r="AB221" s="9"/>
      <c r="AF221"/>
      <c r="AI221" s="9"/>
    </row>
    <row r="222" spans="4:36" x14ac:dyDescent="0.2">
      <c r="E222">
        <v>40</v>
      </c>
      <c r="G222" s="13"/>
      <c r="N222" s="23"/>
      <c r="O222" s="40"/>
      <c r="P222" s="30"/>
      <c r="S222" s="16"/>
      <c r="T222" s="16"/>
      <c r="U222" s="16"/>
      <c r="Y222"/>
      <c r="AB222" s="9"/>
      <c r="AF222"/>
      <c r="AI222" s="9"/>
    </row>
    <row r="223" spans="4:36" x14ac:dyDescent="0.2">
      <c r="E223">
        <v>50</v>
      </c>
      <c r="G223" s="13"/>
      <c r="N223" s="23"/>
      <c r="O223" s="40"/>
      <c r="P223" s="30"/>
      <c r="S223" s="16"/>
      <c r="T223" s="16"/>
      <c r="U223" s="16"/>
      <c r="Y223"/>
      <c r="AB223" s="9"/>
      <c r="AF223"/>
      <c r="AI223" s="9"/>
    </row>
    <row r="224" spans="4:36" x14ac:dyDescent="0.2">
      <c r="E224">
        <v>75</v>
      </c>
      <c r="G224" s="13"/>
      <c r="N224" s="30"/>
      <c r="O224" s="30"/>
      <c r="P224" s="30"/>
      <c r="S224" s="16"/>
      <c r="T224" s="16"/>
      <c r="U224" s="16"/>
      <c r="Y224"/>
      <c r="AB224" s="9"/>
      <c r="AF224"/>
      <c r="AI224" s="9"/>
    </row>
    <row r="225" spans="5:35" x14ac:dyDescent="0.2">
      <c r="E225">
        <v>100</v>
      </c>
      <c r="G225" s="13"/>
      <c r="N225" s="30"/>
      <c r="O225" s="30"/>
      <c r="P225" s="30"/>
      <c r="S225" s="16"/>
      <c r="T225" s="16"/>
      <c r="U225" s="16"/>
      <c r="Y225"/>
      <c r="AB225" s="9"/>
      <c r="AF225"/>
      <c r="AI225" s="9"/>
    </row>
    <row r="226" spans="5:35" x14ac:dyDescent="0.2">
      <c r="E226" s="29">
        <v>140</v>
      </c>
      <c r="G226" s="13"/>
      <c r="N226" s="23"/>
      <c r="O226" s="40"/>
      <c r="P226" s="30"/>
      <c r="S226" s="16"/>
      <c r="T226" s="16"/>
      <c r="U226" s="16"/>
      <c r="Y226"/>
      <c r="AB226" s="9"/>
      <c r="AF226"/>
      <c r="AI226" s="9"/>
    </row>
    <row r="227" spans="5:35" x14ac:dyDescent="0.2">
      <c r="F227" s="30"/>
      <c r="G227" s="31"/>
      <c r="I227" s="3"/>
      <c r="S227" s="16"/>
      <c r="T227" s="16"/>
      <c r="U227" s="16"/>
      <c r="Y227"/>
      <c r="AB227" s="9"/>
      <c r="AF227"/>
      <c r="AI227" s="9"/>
    </row>
    <row r="228" spans="5:35" x14ac:dyDescent="0.2">
      <c r="F228" s="30"/>
      <c r="G228" s="31"/>
      <c r="H228" s="21"/>
      <c r="I228" s="3"/>
      <c r="N228" s="30"/>
      <c r="O228" s="30"/>
      <c r="P228" s="30"/>
      <c r="S228" s="16"/>
      <c r="T228" s="16"/>
      <c r="U228" s="16"/>
      <c r="Y228"/>
      <c r="AB228" s="9"/>
      <c r="AF228"/>
      <c r="AI228" s="9"/>
    </row>
    <row r="229" spans="5:35" x14ac:dyDescent="0.2">
      <c r="F229" s="30"/>
      <c r="G229" s="31"/>
      <c r="L229" s="30"/>
      <c r="M229" s="56"/>
      <c r="N229" s="30"/>
      <c r="O229" s="30"/>
      <c r="P229" s="30"/>
      <c r="S229" s="16"/>
      <c r="T229" s="16"/>
      <c r="U229" s="16"/>
      <c r="Y229"/>
      <c r="AB229" s="9"/>
      <c r="AF229"/>
      <c r="AI229" s="9"/>
    </row>
    <row r="230" spans="5:35" x14ac:dyDescent="0.2">
      <c r="F230" s="30"/>
      <c r="G230" s="31"/>
      <c r="L230" s="30"/>
      <c r="M230" s="56"/>
      <c r="N230" s="30"/>
      <c r="O230" s="30"/>
      <c r="P230" s="30"/>
      <c r="S230" s="16"/>
      <c r="T230" s="16"/>
      <c r="U230" s="16"/>
      <c r="Y230"/>
      <c r="AB230" s="9"/>
      <c r="AF230"/>
      <c r="AI230" s="9"/>
    </row>
    <row r="231" spans="5:35" x14ac:dyDescent="0.2">
      <c r="F231" s="30"/>
      <c r="G231" s="31"/>
      <c r="L231" s="30"/>
      <c r="M231" s="56"/>
      <c r="N231" s="30"/>
      <c r="O231" s="30"/>
      <c r="P231" s="30"/>
      <c r="S231" s="16"/>
      <c r="T231" s="16"/>
      <c r="U231" s="16"/>
      <c r="Y231"/>
      <c r="AB231" s="9"/>
      <c r="AF231"/>
      <c r="AI231" s="9"/>
    </row>
    <row r="232" spans="5:35" x14ac:dyDescent="0.2">
      <c r="F232" s="30"/>
      <c r="G232" s="31"/>
      <c r="L232" s="30"/>
      <c r="M232" s="56"/>
      <c r="S232" s="16"/>
      <c r="T232" s="16"/>
      <c r="U232" s="16"/>
      <c r="Y232"/>
      <c r="AB232" s="9"/>
      <c r="AF232"/>
      <c r="AI232" s="9"/>
    </row>
    <row r="233" spans="5:35" x14ac:dyDescent="0.2">
      <c r="F233" s="30"/>
      <c r="G233" s="31"/>
      <c r="L233" s="30"/>
      <c r="M233" s="56"/>
      <c r="N233" s="30"/>
      <c r="O233" s="30"/>
      <c r="P233" s="30"/>
      <c r="S233" s="16"/>
      <c r="T233" s="16"/>
      <c r="U233" s="16"/>
      <c r="Y233"/>
      <c r="AB233" s="9"/>
      <c r="AF233"/>
      <c r="AI233" s="9"/>
    </row>
    <row r="234" spans="5:35" x14ac:dyDescent="0.2">
      <c r="F234" s="30"/>
      <c r="G234" s="31"/>
      <c r="L234" s="30"/>
      <c r="M234" s="56"/>
      <c r="N234" s="30"/>
      <c r="O234" s="30"/>
      <c r="P234" s="30"/>
      <c r="S234" s="16"/>
      <c r="T234" s="16"/>
      <c r="U234" s="16"/>
      <c r="Y234"/>
      <c r="AB234" s="9"/>
      <c r="AF234"/>
      <c r="AI234" s="9"/>
    </row>
    <row r="235" spans="5:35" x14ac:dyDescent="0.2">
      <c r="F235" s="30"/>
      <c r="G235" s="31"/>
      <c r="L235" s="30"/>
      <c r="M235" s="56"/>
      <c r="N235" s="30"/>
      <c r="O235" s="30"/>
      <c r="P235" s="30"/>
      <c r="S235" s="16"/>
      <c r="T235" s="16"/>
      <c r="U235" s="16"/>
      <c r="Y235"/>
      <c r="AB235" s="9"/>
      <c r="AF235"/>
      <c r="AI235" s="9"/>
    </row>
    <row r="236" spans="5:35" x14ac:dyDescent="0.2">
      <c r="F236" s="30"/>
      <c r="G236" s="31"/>
      <c r="L236" s="30"/>
      <c r="M236" s="56"/>
      <c r="N236" s="30"/>
      <c r="O236" s="30"/>
      <c r="P236" s="30"/>
      <c r="S236" s="16"/>
      <c r="T236" s="16"/>
      <c r="U236" s="16"/>
      <c r="Y236"/>
      <c r="AB236" s="9"/>
      <c r="AF236"/>
      <c r="AI236" s="9"/>
    </row>
    <row r="237" spans="5:35" x14ac:dyDescent="0.2">
      <c r="I237" s="18"/>
      <c r="K237" s="18"/>
      <c r="L237" s="32"/>
      <c r="M237" s="66"/>
      <c r="N237" s="30"/>
      <c r="O237" s="30"/>
      <c r="P237" s="30"/>
      <c r="S237" s="16"/>
      <c r="T237" s="16"/>
      <c r="U237" s="16"/>
      <c r="Y237"/>
      <c r="AB237" s="9"/>
      <c r="AF237"/>
      <c r="AI237" s="9"/>
    </row>
    <row r="238" spans="5:35" x14ac:dyDescent="0.2">
      <c r="I238" s="18"/>
      <c r="L238" s="30"/>
      <c r="M238" s="56"/>
      <c r="N238" s="30"/>
      <c r="O238" s="30"/>
      <c r="P238" s="30"/>
      <c r="S238" s="16"/>
      <c r="T238" s="16"/>
      <c r="U238" s="16"/>
      <c r="Y238"/>
      <c r="AB238" s="9"/>
      <c r="AF238"/>
      <c r="AI238" s="9"/>
    </row>
    <row r="239" spans="5:35" x14ac:dyDescent="0.2">
      <c r="L239" s="30"/>
      <c r="M239" s="56"/>
      <c r="S239" s="16"/>
      <c r="T239" s="16"/>
      <c r="U239" s="16"/>
      <c r="Y239"/>
      <c r="AB239" s="9"/>
      <c r="AF239"/>
      <c r="AI239" s="9"/>
    </row>
    <row r="240" spans="5:35" x14ac:dyDescent="0.2">
      <c r="L240" s="30"/>
      <c r="M240" s="56"/>
      <c r="N240" s="30"/>
      <c r="O240" s="30"/>
      <c r="P240" s="30"/>
      <c r="S240" s="16"/>
      <c r="T240" s="16"/>
      <c r="U240" s="16"/>
      <c r="Y240"/>
      <c r="AB240" s="9"/>
      <c r="AF240"/>
      <c r="AI240" s="9"/>
    </row>
    <row r="241" spans="7:35" x14ac:dyDescent="0.2">
      <c r="L241" s="30"/>
      <c r="M241" s="56"/>
      <c r="N241" s="30"/>
      <c r="O241" s="30"/>
      <c r="P241" s="30"/>
      <c r="S241" s="16"/>
      <c r="T241" s="16"/>
      <c r="U241" s="16"/>
      <c r="Y241"/>
      <c r="AB241" s="9"/>
      <c r="AF241"/>
      <c r="AI241" s="9"/>
    </row>
    <row r="242" spans="7:35" x14ac:dyDescent="0.2">
      <c r="L242" s="30"/>
      <c r="M242" s="56"/>
      <c r="N242" s="30"/>
      <c r="O242" s="30"/>
      <c r="P242" s="30"/>
      <c r="S242" s="16"/>
      <c r="T242" s="16"/>
      <c r="U242" s="16"/>
      <c r="Y242"/>
      <c r="AB242" s="9"/>
      <c r="AF242"/>
      <c r="AI242" s="9"/>
    </row>
    <row r="243" spans="7:35" x14ac:dyDescent="0.2">
      <c r="S243" s="16"/>
      <c r="T243" s="16"/>
      <c r="U243" s="16"/>
      <c r="Y243"/>
      <c r="AB243" s="9"/>
      <c r="AF243"/>
      <c r="AI243" s="9"/>
    </row>
    <row r="244" spans="7:35" x14ac:dyDescent="0.2">
      <c r="S244" s="16"/>
      <c r="T244" s="16"/>
      <c r="U244" s="16"/>
      <c r="Y244"/>
      <c r="AB244" s="9"/>
      <c r="AF244"/>
      <c r="AI244" s="9"/>
    </row>
    <row r="245" spans="7:35" x14ac:dyDescent="0.2">
      <c r="S245" s="16"/>
      <c r="T245" s="16"/>
      <c r="U245" s="16"/>
      <c r="Y245"/>
      <c r="AB245" s="9"/>
      <c r="AF245"/>
      <c r="AI245" s="9"/>
    </row>
    <row r="246" spans="7:35" x14ac:dyDescent="0.2">
      <c r="S246" s="16"/>
      <c r="T246" s="16"/>
      <c r="U246" s="16"/>
      <c r="Y246"/>
      <c r="AB246" s="9"/>
      <c r="AF246"/>
      <c r="AI246" s="9"/>
    </row>
    <row r="247" spans="7:35" x14ac:dyDescent="0.2">
      <c r="S247" s="16"/>
      <c r="T247" s="16"/>
      <c r="U247" s="16"/>
      <c r="Y247"/>
      <c r="AB247" s="9"/>
      <c r="AF247"/>
      <c r="AI247" s="9"/>
    </row>
    <row r="248" spans="7:35" x14ac:dyDescent="0.2">
      <c r="G248" s="13"/>
      <c r="I248" s="18"/>
      <c r="K248" s="18"/>
      <c r="S248" s="16"/>
      <c r="T248" s="16"/>
      <c r="U248" s="16"/>
      <c r="Y248"/>
      <c r="AB248" s="9"/>
      <c r="AF248"/>
      <c r="AI248" s="9"/>
    </row>
    <row r="249" spans="7:35" x14ac:dyDescent="0.2">
      <c r="G249" s="13"/>
      <c r="S249" s="16"/>
      <c r="T249" s="16"/>
      <c r="U249" s="16"/>
      <c r="Y249"/>
      <c r="AB249" s="9"/>
      <c r="AF249"/>
      <c r="AI249" s="9"/>
    </row>
    <row r="250" spans="7:35" x14ac:dyDescent="0.2">
      <c r="G250" s="13"/>
      <c r="S250" s="16"/>
      <c r="T250" s="16"/>
      <c r="U250" s="16"/>
      <c r="Y250"/>
      <c r="AB250" s="9"/>
      <c r="AF250"/>
      <c r="AI250" s="9"/>
    </row>
    <row r="251" spans="7:35" x14ac:dyDescent="0.2">
      <c r="G251" s="13"/>
      <c r="S251" s="16"/>
      <c r="T251" s="16"/>
      <c r="U251" s="16"/>
      <c r="Y251"/>
      <c r="AB251" s="9"/>
      <c r="AF251"/>
      <c r="AI251" s="9"/>
    </row>
    <row r="252" spans="7:35" x14ac:dyDescent="0.2">
      <c r="G252" s="13"/>
      <c r="S252" s="16"/>
      <c r="T252" s="16"/>
      <c r="U252" s="16"/>
      <c r="Y252"/>
      <c r="AB252" s="9"/>
      <c r="AF252"/>
      <c r="AI252" s="9"/>
    </row>
    <row r="253" spans="7:35" x14ac:dyDescent="0.2">
      <c r="G253" s="13"/>
      <c r="S253" s="16"/>
      <c r="T253" s="16"/>
      <c r="U253" s="16"/>
      <c r="Y253"/>
      <c r="AB253" s="9"/>
      <c r="AF253"/>
      <c r="AI253" s="9"/>
    </row>
    <row r="254" spans="7:35" x14ac:dyDescent="0.2">
      <c r="G254" s="13"/>
      <c r="S254" s="16"/>
      <c r="T254" s="16"/>
      <c r="U254" s="16"/>
      <c r="Y254"/>
      <c r="AB254" s="9"/>
      <c r="AF254"/>
      <c r="AI254" s="9"/>
    </row>
    <row r="255" spans="7:35" x14ac:dyDescent="0.2">
      <c r="G255" s="13"/>
      <c r="S255" s="16"/>
      <c r="T255" s="16"/>
      <c r="U255" s="16"/>
      <c r="Y255"/>
      <c r="AB255" s="9"/>
      <c r="AF255"/>
      <c r="AI255" s="9"/>
    </row>
    <row r="256" spans="7:35" x14ac:dyDescent="0.2">
      <c r="G256" s="13"/>
      <c r="S256" s="16"/>
      <c r="T256" s="16"/>
      <c r="U256" s="16"/>
      <c r="Y256"/>
      <c r="AB256" s="9"/>
      <c r="AF256"/>
      <c r="AI256" s="9"/>
    </row>
    <row r="257" spans="7:35" x14ac:dyDescent="0.2">
      <c r="G257" s="13"/>
      <c r="S257" s="16"/>
      <c r="T257" s="16"/>
      <c r="U257" s="16"/>
      <c r="Y257"/>
      <c r="AB257" s="9"/>
      <c r="AF257"/>
      <c r="AI257" s="9"/>
    </row>
    <row r="258" spans="7:35" x14ac:dyDescent="0.2">
      <c r="S258" s="16"/>
      <c r="T258" s="16"/>
      <c r="U258" s="16"/>
      <c r="Y258"/>
      <c r="AB258" s="9"/>
      <c r="AF258"/>
      <c r="AI258" s="9"/>
    </row>
    <row r="259" spans="7:35" x14ac:dyDescent="0.2">
      <c r="S259" s="16"/>
      <c r="T259" s="16"/>
      <c r="U259" s="16"/>
      <c r="Y259"/>
      <c r="AB259" s="9"/>
      <c r="AF259"/>
      <c r="AI259" s="9"/>
    </row>
    <row r="260" spans="7:35" x14ac:dyDescent="0.2">
      <c r="S260" s="16"/>
      <c r="T260" s="16"/>
      <c r="U260" s="16"/>
      <c r="Y260"/>
      <c r="AB260" s="9"/>
      <c r="AF260"/>
      <c r="AI260" s="9"/>
    </row>
    <row r="261" spans="7:35" x14ac:dyDescent="0.2">
      <c r="S261" s="16"/>
      <c r="T261" s="16"/>
      <c r="U261" s="16"/>
      <c r="Y261"/>
      <c r="AB261" s="9"/>
      <c r="AF261"/>
      <c r="AI261" s="9"/>
    </row>
    <row r="262" spans="7:35" x14ac:dyDescent="0.2">
      <c r="S262" s="16"/>
      <c r="T262" s="16"/>
      <c r="U262" s="16"/>
      <c r="Y262"/>
      <c r="AB262" s="9"/>
      <c r="AF262"/>
      <c r="AI262" s="9"/>
    </row>
    <row r="263" spans="7:35" x14ac:dyDescent="0.2">
      <c r="S263" s="16"/>
      <c r="T263" s="16"/>
      <c r="U263" s="16"/>
      <c r="Y263"/>
      <c r="AB263" s="9"/>
      <c r="AF263"/>
      <c r="AI263" s="9"/>
    </row>
    <row r="264" spans="7:35" x14ac:dyDescent="0.2">
      <c r="S264" s="16"/>
      <c r="T264" s="16"/>
      <c r="U264" s="16"/>
      <c r="Y264"/>
      <c r="AB264" s="9"/>
      <c r="AF264"/>
      <c r="AI264" s="9"/>
    </row>
    <row r="265" spans="7:35" x14ac:dyDescent="0.2">
      <c r="S265" s="16"/>
      <c r="T265" s="16"/>
      <c r="U265" s="16"/>
      <c r="Y265"/>
      <c r="AB265" s="9"/>
      <c r="AF265"/>
      <c r="AI265" s="9"/>
    </row>
    <row r="266" spans="7:35" x14ac:dyDescent="0.2">
      <c r="S266" s="16"/>
      <c r="T266" s="16"/>
      <c r="U266" s="16"/>
      <c r="Y266"/>
      <c r="AB266" s="9"/>
      <c r="AF266"/>
      <c r="AI266" s="9"/>
    </row>
    <row r="267" spans="7:35" x14ac:dyDescent="0.2">
      <c r="S267" s="16"/>
      <c r="T267" s="16"/>
      <c r="U267" s="16"/>
      <c r="Y267"/>
      <c r="AB267" s="9"/>
      <c r="AF267"/>
      <c r="AI267" s="9"/>
    </row>
    <row r="268" spans="7:35" x14ac:dyDescent="0.2">
      <c r="S268" s="16"/>
      <c r="T268" s="16"/>
      <c r="U268" s="16"/>
      <c r="Y268"/>
      <c r="AB268" s="9"/>
      <c r="AF268"/>
      <c r="AI268" s="9"/>
    </row>
    <row r="269" spans="7:35" x14ac:dyDescent="0.2">
      <c r="S269" s="16"/>
      <c r="T269" s="16"/>
      <c r="U269" s="16"/>
      <c r="Y269"/>
      <c r="AB269" s="9"/>
      <c r="AF269"/>
      <c r="AI269" s="9"/>
    </row>
    <row r="270" spans="7:35" x14ac:dyDescent="0.2">
      <c r="S270" s="16"/>
      <c r="T270" s="16"/>
      <c r="U270" s="16"/>
      <c r="Y270"/>
      <c r="AB270" s="9"/>
      <c r="AF270"/>
      <c r="AI270" s="9"/>
    </row>
    <row r="271" spans="7:35" x14ac:dyDescent="0.2">
      <c r="S271" s="16"/>
      <c r="T271" s="16"/>
      <c r="U271" s="16"/>
      <c r="Y271"/>
      <c r="AB271" s="9"/>
      <c r="AF271"/>
      <c r="AI271" s="9"/>
    </row>
    <row r="272" spans="7:35" x14ac:dyDescent="0.2">
      <c r="S272" s="16"/>
      <c r="T272" s="16"/>
      <c r="U272" s="16"/>
      <c r="Y272"/>
      <c r="AB272" s="9"/>
      <c r="AF272"/>
      <c r="AI272" s="9"/>
    </row>
    <row r="273" spans="19:35" x14ac:dyDescent="0.2">
      <c r="S273" s="16"/>
      <c r="T273" s="16"/>
      <c r="U273" s="16"/>
      <c r="Y273"/>
      <c r="AB273" s="9"/>
      <c r="AF273"/>
      <c r="AI273" s="9"/>
    </row>
    <row r="274" spans="19:35" x14ac:dyDescent="0.2">
      <c r="S274" s="16"/>
      <c r="T274" s="16"/>
      <c r="U274" s="16"/>
      <c r="Y274"/>
      <c r="AB274" s="9"/>
      <c r="AF274"/>
      <c r="AI274" s="9"/>
    </row>
    <row r="275" spans="19:35" x14ac:dyDescent="0.2">
      <c r="S275" s="16"/>
      <c r="T275" s="16"/>
      <c r="U275" s="16"/>
      <c r="Y275"/>
      <c r="AB275" s="9"/>
      <c r="AF275"/>
      <c r="AI275" s="9"/>
    </row>
    <row r="276" spans="19:35" x14ac:dyDescent="0.2">
      <c r="S276" s="16"/>
      <c r="T276" s="16"/>
      <c r="U276" s="16"/>
      <c r="Y276"/>
      <c r="AB276" s="9"/>
      <c r="AF276"/>
      <c r="AI276" s="9"/>
    </row>
    <row r="277" spans="19:35" x14ac:dyDescent="0.2">
      <c r="S277" s="16"/>
      <c r="T277" s="16"/>
      <c r="U277" s="16"/>
      <c r="Y277"/>
      <c r="AB277" s="9"/>
      <c r="AF277"/>
      <c r="AI277" s="9"/>
    </row>
    <row r="278" spans="19:35" x14ac:dyDescent="0.2">
      <c r="S278" s="16"/>
      <c r="T278" s="16"/>
      <c r="U278" s="16"/>
      <c r="Y278"/>
      <c r="AB278" s="9"/>
      <c r="AF278"/>
      <c r="AI278" s="9"/>
    </row>
    <row r="279" spans="19:35" x14ac:dyDescent="0.2">
      <c r="S279" s="16"/>
      <c r="T279" s="16"/>
      <c r="U279" s="16"/>
      <c r="Y279"/>
      <c r="AB279" s="9"/>
      <c r="AF279"/>
      <c r="AI279" s="9"/>
    </row>
    <row r="280" spans="19:35" x14ac:dyDescent="0.2">
      <c r="S280" s="16"/>
      <c r="T280" s="16"/>
      <c r="U280" s="16"/>
      <c r="Y280"/>
      <c r="AB280" s="9"/>
      <c r="AF280"/>
      <c r="AI280" s="9"/>
    </row>
    <row r="281" spans="19:35" x14ac:dyDescent="0.2">
      <c r="S281" s="16"/>
      <c r="T281" s="16"/>
      <c r="U281" s="16"/>
      <c r="Y281"/>
      <c r="AB281" s="9"/>
      <c r="AF281"/>
      <c r="AI281" s="9"/>
    </row>
    <row r="282" spans="19:35" x14ac:dyDescent="0.2">
      <c r="S282" s="16"/>
      <c r="T282" s="16"/>
      <c r="U282" s="16"/>
      <c r="Y282"/>
      <c r="AB282" s="9"/>
      <c r="AF282"/>
      <c r="AI282" s="9"/>
    </row>
    <row r="283" spans="19:35" x14ac:dyDescent="0.2">
      <c r="S283" s="16"/>
      <c r="T283" s="16"/>
      <c r="U283" s="16"/>
      <c r="Y283"/>
      <c r="AB283" s="9"/>
      <c r="AF283"/>
      <c r="AI283" s="9"/>
    </row>
    <row r="284" spans="19:35" x14ac:dyDescent="0.2">
      <c r="S284" s="16"/>
      <c r="T284" s="16"/>
      <c r="U284" s="16"/>
      <c r="Y284"/>
      <c r="AB284" s="9"/>
      <c r="AF284"/>
      <c r="AI284" s="9"/>
    </row>
    <row r="285" spans="19:35" x14ac:dyDescent="0.2">
      <c r="S285" s="16"/>
      <c r="T285" s="16"/>
      <c r="U285" s="16"/>
      <c r="Y285"/>
      <c r="AB285" s="9"/>
      <c r="AF285"/>
      <c r="AI285" s="9"/>
    </row>
    <row r="286" spans="19:35" x14ac:dyDescent="0.2">
      <c r="S286" s="16"/>
      <c r="T286" s="16"/>
      <c r="U286" s="16"/>
      <c r="Y286"/>
      <c r="AB286" s="9"/>
      <c r="AF286"/>
      <c r="AI286" s="9"/>
    </row>
  </sheetData>
  <phoneticPr fontId="3" type="noConversion"/>
  <pageMargins left="0.75" right="0.75" top="1" bottom="1" header="0.5" footer="0.5"/>
  <pageSetup scale="75" orientation="landscape" horizontalDpi="4294967294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zoomScale="75" workbookViewId="0">
      <selection activeCell="G17" sqref="G17"/>
    </sheetView>
  </sheetViews>
  <sheetFormatPr defaultRowHeight="12.75" x14ac:dyDescent="0.2"/>
  <cols>
    <col min="1" max="1" width="11.28515625" customWidth="1"/>
    <col min="2" max="2" width="13.28515625" style="34" customWidth="1"/>
    <col min="3" max="3" width="13.28515625" style="2" customWidth="1"/>
    <col min="4" max="4" width="13.7109375" style="2" customWidth="1"/>
    <col min="5" max="5" width="20.7109375" style="3" customWidth="1"/>
    <col min="6" max="6" width="15.28515625" style="2" customWidth="1"/>
    <col min="7" max="7" width="13.7109375" style="3" customWidth="1"/>
    <col min="8" max="8" width="14" customWidth="1"/>
  </cols>
  <sheetData>
    <row r="1" spans="1:14" s="9" customFormat="1" x14ac:dyDescent="0.2">
      <c r="A1" s="9" t="s">
        <v>61</v>
      </c>
      <c r="B1" s="27"/>
      <c r="C1" s="35"/>
      <c r="D1" s="35"/>
      <c r="E1" s="21"/>
      <c r="F1" s="35"/>
      <c r="G1" s="21"/>
    </row>
    <row r="2" spans="1:14" s="21" customFormat="1" x14ac:dyDescent="0.2">
      <c r="A2" s="21" t="s">
        <v>16</v>
      </c>
      <c r="B2" s="27" t="s">
        <v>12</v>
      </c>
      <c r="C2" s="35" t="s">
        <v>49</v>
      </c>
      <c r="D2" s="35" t="s">
        <v>13</v>
      </c>
      <c r="E2" s="21" t="s">
        <v>14</v>
      </c>
      <c r="F2" s="35" t="s">
        <v>15</v>
      </c>
      <c r="G2" s="21" t="s">
        <v>15</v>
      </c>
    </row>
    <row r="3" spans="1:14" x14ac:dyDescent="0.2">
      <c r="A3">
        <v>1</v>
      </c>
      <c r="E3" s="3" t="s">
        <v>116</v>
      </c>
      <c r="F3" s="2" t="s">
        <v>117</v>
      </c>
      <c r="G3" s="2"/>
      <c r="H3" s="3" t="s">
        <v>65</v>
      </c>
    </row>
    <row r="4" spans="1:14" x14ac:dyDescent="0.2">
      <c r="A4">
        <v>2</v>
      </c>
      <c r="G4" s="2"/>
      <c r="H4" s="3" t="s">
        <v>65</v>
      </c>
    </row>
    <row r="5" spans="1:14" x14ac:dyDescent="0.2">
      <c r="A5">
        <v>3</v>
      </c>
      <c r="B5" s="6"/>
      <c r="E5" s="4" t="s">
        <v>92</v>
      </c>
      <c r="F5" s="3"/>
      <c r="G5" s="2"/>
      <c r="H5" s="2" t="s">
        <v>66</v>
      </c>
    </row>
    <row r="6" spans="1:14" x14ac:dyDescent="0.2">
      <c r="A6">
        <v>4</v>
      </c>
      <c r="B6" s="6"/>
      <c r="E6" s="4" t="s">
        <v>95</v>
      </c>
      <c r="F6" s="3"/>
      <c r="H6" s="3" t="s">
        <v>67</v>
      </c>
    </row>
    <row r="7" spans="1:14" x14ac:dyDescent="0.2">
      <c r="A7">
        <v>5</v>
      </c>
      <c r="B7" s="6"/>
      <c r="E7" s="4" t="s">
        <v>92</v>
      </c>
      <c r="F7" s="3"/>
      <c r="G7" s="2"/>
      <c r="H7" s="2" t="s">
        <v>68</v>
      </c>
    </row>
    <row r="8" spans="1:14" x14ac:dyDescent="0.2">
      <c r="A8">
        <v>6</v>
      </c>
      <c r="B8" s="6"/>
      <c r="E8" s="4" t="s">
        <v>93</v>
      </c>
      <c r="H8" s="58" t="s">
        <v>68</v>
      </c>
    </row>
    <row r="9" spans="1:14" x14ac:dyDescent="0.2">
      <c r="A9">
        <v>7</v>
      </c>
      <c r="B9" s="6"/>
      <c r="E9" s="4" t="s">
        <v>93</v>
      </c>
      <c r="H9" s="2" t="s">
        <v>68</v>
      </c>
      <c r="L9" s="6"/>
      <c r="M9" s="2"/>
      <c r="N9" s="4"/>
    </row>
    <row r="10" spans="1:14" x14ac:dyDescent="0.2">
      <c r="A10">
        <v>8</v>
      </c>
      <c r="E10" s="4" t="s">
        <v>93</v>
      </c>
      <c r="H10" s="2" t="s">
        <v>105</v>
      </c>
      <c r="L10" s="6"/>
      <c r="M10" s="2"/>
      <c r="N10" s="4"/>
    </row>
    <row r="11" spans="1:14" x14ac:dyDescent="0.2">
      <c r="A11">
        <v>9</v>
      </c>
      <c r="E11" s="3" t="s">
        <v>93</v>
      </c>
      <c r="H11" s="2" t="s">
        <v>69</v>
      </c>
      <c r="K11" s="6"/>
      <c r="L11" s="6"/>
      <c r="M11" s="2"/>
      <c r="N11" s="4"/>
    </row>
    <row r="12" spans="1:14" x14ac:dyDescent="0.2">
      <c r="A12">
        <v>10</v>
      </c>
      <c r="E12" s="4"/>
      <c r="H12" s="2" t="s">
        <v>65</v>
      </c>
      <c r="J12" s="2"/>
      <c r="K12" s="6"/>
      <c r="L12" s="6"/>
      <c r="M12" s="2"/>
      <c r="N12" s="4"/>
    </row>
    <row r="13" spans="1:14" x14ac:dyDescent="0.2">
      <c r="A13">
        <v>11</v>
      </c>
      <c r="E13" s="4" t="s">
        <v>95</v>
      </c>
      <c r="H13" s="2" t="s">
        <v>70</v>
      </c>
      <c r="K13" s="6"/>
      <c r="L13" s="6"/>
      <c r="M13" s="2"/>
      <c r="N13" s="4"/>
    </row>
    <row r="14" spans="1:14" x14ac:dyDescent="0.2">
      <c r="A14">
        <v>12</v>
      </c>
      <c r="E14" s="4" t="s">
        <v>95</v>
      </c>
      <c r="H14" s="2" t="s">
        <v>70</v>
      </c>
      <c r="K14" s="6"/>
    </row>
    <row r="15" spans="1:14" x14ac:dyDescent="0.2">
      <c r="A15">
        <v>13</v>
      </c>
      <c r="E15" s="4" t="s">
        <v>95</v>
      </c>
      <c r="H15" s="2" t="s">
        <v>70</v>
      </c>
      <c r="K15" s="6"/>
      <c r="L15" s="6"/>
      <c r="M15" s="2"/>
      <c r="N15" s="4"/>
    </row>
    <row r="16" spans="1:14" x14ac:dyDescent="0.2">
      <c r="A16">
        <v>14</v>
      </c>
      <c r="E16" s="3" t="s">
        <v>93</v>
      </c>
      <c r="H16" s="2" t="s">
        <v>96</v>
      </c>
      <c r="L16" s="6"/>
      <c r="M16" s="2"/>
      <c r="N16" s="4"/>
    </row>
    <row r="17" spans="1:15" x14ac:dyDescent="0.2">
      <c r="A17">
        <v>15</v>
      </c>
      <c r="E17" s="3" t="s">
        <v>93</v>
      </c>
      <c r="H17" s="2" t="s">
        <v>96</v>
      </c>
      <c r="L17" s="6"/>
      <c r="M17" s="2"/>
      <c r="N17" s="4"/>
      <c r="O17" s="4"/>
    </row>
    <row r="18" spans="1:15" x14ac:dyDescent="0.2">
      <c r="A18">
        <v>16</v>
      </c>
      <c r="E18" s="4"/>
      <c r="H18" s="2" t="s">
        <v>65</v>
      </c>
      <c r="L18" s="6"/>
      <c r="M18" s="2"/>
      <c r="N18" s="4"/>
      <c r="O18" s="4"/>
    </row>
    <row r="19" spans="1:15" x14ac:dyDescent="0.2">
      <c r="A19">
        <v>17</v>
      </c>
      <c r="E19" s="4"/>
      <c r="H19" s="2" t="s">
        <v>65</v>
      </c>
      <c r="K19" s="6"/>
      <c r="L19" s="6"/>
      <c r="M19" s="2"/>
      <c r="N19" s="4"/>
      <c r="O19" s="4"/>
    </row>
    <row r="20" spans="1:15" x14ac:dyDescent="0.2">
      <c r="A20">
        <v>18</v>
      </c>
      <c r="E20" s="4" t="s">
        <v>93</v>
      </c>
      <c r="H20" s="2" t="s">
        <v>71</v>
      </c>
      <c r="K20" s="6"/>
      <c r="L20" s="6"/>
      <c r="M20" s="2"/>
      <c r="N20" s="4"/>
      <c r="O20" s="4"/>
    </row>
    <row r="21" spans="1:15" x14ac:dyDescent="0.2">
      <c r="A21">
        <v>19</v>
      </c>
      <c r="E21" s="4" t="s">
        <v>93</v>
      </c>
      <c r="H21" s="2" t="s">
        <v>71</v>
      </c>
      <c r="K21" s="6"/>
      <c r="L21" s="6"/>
      <c r="M21" s="2"/>
      <c r="N21" s="4"/>
      <c r="O21" s="4"/>
    </row>
    <row r="22" spans="1:15" x14ac:dyDescent="0.2">
      <c r="A22">
        <v>20</v>
      </c>
      <c r="E22" s="4" t="s">
        <v>93</v>
      </c>
      <c r="H22" s="2" t="s">
        <v>71</v>
      </c>
      <c r="K22" s="6"/>
      <c r="L22" s="6"/>
      <c r="M22" s="2"/>
      <c r="N22" s="4"/>
      <c r="O22" s="4"/>
    </row>
    <row r="23" spans="1:15" x14ac:dyDescent="0.2">
      <c r="A23">
        <v>21</v>
      </c>
      <c r="D23" s="4"/>
      <c r="H23" s="2" t="s">
        <v>65</v>
      </c>
      <c r="K23" s="6"/>
      <c r="L23" s="6"/>
      <c r="M23" s="2"/>
      <c r="N23" s="4"/>
      <c r="O23" s="4"/>
    </row>
    <row r="24" spans="1:15" x14ac:dyDescent="0.2">
      <c r="A24">
        <v>22</v>
      </c>
      <c r="D24" s="4"/>
      <c r="H24" s="2" t="s">
        <v>65</v>
      </c>
      <c r="K24" s="6"/>
    </row>
    <row r="25" spans="1:15" x14ac:dyDescent="0.2">
      <c r="A25">
        <v>23</v>
      </c>
      <c r="B25" s="6"/>
      <c r="D25" s="4"/>
      <c r="K25" s="6"/>
      <c r="L25" s="6"/>
      <c r="M25" s="2"/>
      <c r="N25" s="4"/>
      <c r="O25" s="4"/>
    </row>
    <row r="26" spans="1:15" x14ac:dyDescent="0.2">
      <c r="A26">
        <v>24</v>
      </c>
      <c r="D26" s="4"/>
      <c r="K26" s="6"/>
      <c r="L26" s="6"/>
      <c r="M26" s="2"/>
      <c r="N26" s="4"/>
      <c r="O26" s="4"/>
    </row>
    <row r="27" spans="1:15" x14ac:dyDescent="0.2">
      <c r="A27">
        <v>25</v>
      </c>
      <c r="B27" s="6"/>
      <c r="D27" s="4"/>
      <c r="K27" s="6"/>
      <c r="L27" s="6"/>
      <c r="M27" s="2"/>
      <c r="N27" s="4"/>
      <c r="O27" s="4"/>
    </row>
    <row r="28" spans="1:15" x14ac:dyDescent="0.2">
      <c r="B28" s="6"/>
      <c r="D28" s="4"/>
      <c r="L28" s="6"/>
      <c r="M28" s="2"/>
      <c r="N28" s="4"/>
      <c r="O28" s="4"/>
    </row>
    <row r="29" spans="1:15" x14ac:dyDescent="0.2">
      <c r="A29" s="9" t="s">
        <v>46</v>
      </c>
      <c r="K29" s="6"/>
      <c r="L29" s="6"/>
      <c r="M29" s="2"/>
      <c r="N29" s="4"/>
      <c r="O29" s="4"/>
    </row>
    <row r="30" spans="1:15" x14ac:dyDescent="0.2">
      <c r="A30" s="21" t="s">
        <v>16</v>
      </c>
      <c r="K30" s="6"/>
      <c r="L30" s="6"/>
      <c r="M30" s="2"/>
      <c r="N30" s="4"/>
      <c r="O30" s="4"/>
    </row>
    <row r="31" spans="1:15" x14ac:dyDescent="0.2">
      <c r="A31">
        <v>1</v>
      </c>
      <c r="E31" s="21" t="s">
        <v>14</v>
      </c>
      <c r="F31" s="35" t="s">
        <v>15</v>
      </c>
      <c r="K31" s="6"/>
      <c r="L31" s="6"/>
      <c r="M31" s="2"/>
      <c r="N31" s="4"/>
      <c r="O31" s="4"/>
    </row>
    <row r="32" spans="1:15" x14ac:dyDescent="0.2">
      <c r="A32">
        <v>2</v>
      </c>
      <c r="E32" s="36"/>
      <c r="K32" s="6"/>
      <c r="L32" s="6"/>
      <c r="M32" s="2"/>
      <c r="N32" s="4"/>
      <c r="O32" s="4"/>
    </row>
    <row r="33" spans="1:15" x14ac:dyDescent="0.2">
      <c r="A33">
        <v>3</v>
      </c>
      <c r="E33" s="36"/>
      <c r="K33" s="6"/>
      <c r="L33" s="6"/>
      <c r="M33" s="2"/>
      <c r="N33" s="4"/>
      <c r="O33" s="4"/>
    </row>
    <row r="34" spans="1:15" x14ac:dyDescent="0.2">
      <c r="A34">
        <v>4</v>
      </c>
      <c r="E34" s="36"/>
      <c r="K34" s="6"/>
    </row>
    <row r="35" spans="1:15" x14ac:dyDescent="0.2">
      <c r="A35">
        <v>5</v>
      </c>
      <c r="E35" s="36"/>
      <c r="K35" s="6"/>
      <c r="L35" s="6"/>
      <c r="M35" s="2"/>
      <c r="N35" s="4"/>
      <c r="O35" s="4"/>
    </row>
    <row r="36" spans="1:15" x14ac:dyDescent="0.2">
      <c r="A36">
        <v>6</v>
      </c>
      <c r="E36" s="36"/>
      <c r="L36" s="6"/>
      <c r="M36" s="2"/>
      <c r="N36" s="4"/>
      <c r="O36" s="4"/>
    </row>
    <row r="37" spans="1:15" x14ac:dyDescent="0.2">
      <c r="A37">
        <v>7</v>
      </c>
      <c r="E37" s="36"/>
      <c r="L37" s="6"/>
      <c r="M37" s="2"/>
      <c r="N37" s="4"/>
      <c r="O37" s="4"/>
    </row>
    <row r="38" spans="1:15" x14ac:dyDescent="0.2">
      <c r="A38">
        <v>8</v>
      </c>
      <c r="E38" s="36"/>
      <c r="L38" s="6"/>
      <c r="M38" s="2"/>
      <c r="N38" s="4"/>
      <c r="O38" s="4"/>
    </row>
    <row r="39" spans="1:15" x14ac:dyDescent="0.2">
      <c r="A39">
        <v>9</v>
      </c>
      <c r="E39" s="36"/>
      <c r="L39" s="6"/>
      <c r="M39" s="2"/>
      <c r="N39" s="4"/>
      <c r="O39" s="4"/>
    </row>
    <row r="40" spans="1:15" x14ac:dyDescent="0.2">
      <c r="A40">
        <v>10</v>
      </c>
      <c r="E40" s="36"/>
      <c r="K40" s="9"/>
      <c r="L40" s="6"/>
      <c r="M40" s="2"/>
      <c r="N40" s="4"/>
      <c r="O40" s="4"/>
    </row>
    <row r="41" spans="1:15" x14ac:dyDescent="0.2">
      <c r="A41">
        <v>11</v>
      </c>
      <c r="E41" s="36"/>
      <c r="K41" s="9"/>
      <c r="L41" s="6"/>
      <c r="M41" s="2"/>
      <c r="N41" s="4"/>
      <c r="O41" s="4"/>
    </row>
    <row r="42" spans="1:15" x14ac:dyDescent="0.2">
      <c r="A42">
        <v>12</v>
      </c>
      <c r="L42" s="6"/>
      <c r="M42" s="2"/>
      <c r="N42" s="4"/>
      <c r="O42" s="4"/>
    </row>
    <row r="43" spans="1:15" x14ac:dyDescent="0.2">
      <c r="A43">
        <v>13</v>
      </c>
      <c r="L43" s="6"/>
      <c r="M43" s="2"/>
      <c r="N43" s="4"/>
      <c r="O43" s="4"/>
    </row>
    <row r="44" spans="1:15" x14ac:dyDescent="0.2">
      <c r="A44">
        <v>14</v>
      </c>
    </row>
    <row r="45" spans="1:15" x14ac:dyDescent="0.2">
      <c r="A45">
        <v>15</v>
      </c>
      <c r="L45" s="6"/>
      <c r="M45" s="2"/>
      <c r="N45" s="4"/>
    </row>
    <row r="46" spans="1:15" x14ac:dyDescent="0.2">
      <c r="A46">
        <v>16</v>
      </c>
    </row>
    <row r="48" spans="1:15" s="9" customFormat="1" x14ac:dyDescent="0.2">
      <c r="A48" s="9" t="s">
        <v>45</v>
      </c>
      <c r="B48" s="34"/>
      <c r="C48" s="2"/>
      <c r="D48" s="2"/>
      <c r="E48" s="3"/>
      <c r="F48" s="2"/>
      <c r="G48" s="3"/>
      <c r="H48"/>
      <c r="I48"/>
      <c r="J48"/>
      <c r="K48"/>
      <c r="L48"/>
      <c r="M48"/>
    </row>
    <row r="49" spans="1:13" s="9" customFormat="1" x14ac:dyDescent="0.2">
      <c r="B49" s="34"/>
      <c r="C49" s="2"/>
      <c r="D49" s="2"/>
      <c r="E49" s="35"/>
      <c r="G49" s="35"/>
      <c r="H49"/>
      <c r="I49"/>
      <c r="J49"/>
      <c r="K49"/>
      <c r="L49"/>
      <c r="M49"/>
    </row>
    <row r="50" spans="1:13" x14ac:dyDescent="0.2">
      <c r="A50" s="21" t="s">
        <v>16</v>
      </c>
      <c r="E50" s="21" t="s">
        <v>14</v>
      </c>
      <c r="F50" s="21" t="s">
        <v>15</v>
      </c>
      <c r="G50" s="9"/>
    </row>
    <row r="51" spans="1:13" x14ac:dyDescent="0.2">
      <c r="A51">
        <v>1</v>
      </c>
      <c r="E51" s="3" t="s">
        <v>60</v>
      </c>
      <c r="F51" s="3" t="s">
        <v>56</v>
      </c>
    </row>
    <row r="52" spans="1:13" x14ac:dyDescent="0.2">
      <c r="A52">
        <v>2</v>
      </c>
      <c r="E52" s="3" t="s">
        <v>60</v>
      </c>
      <c r="F52" s="3" t="s">
        <v>57</v>
      </c>
    </row>
    <row r="53" spans="1:13" x14ac:dyDescent="0.2">
      <c r="A53">
        <v>3</v>
      </c>
      <c r="E53" s="3" t="s">
        <v>60</v>
      </c>
      <c r="F53" s="3" t="s">
        <v>58</v>
      </c>
    </row>
    <row r="54" spans="1:13" x14ac:dyDescent="0.2">
      <c r="A54">
        <v>4</v>
      </c>
      <c r="E54" s="3" t="s">
        <v>60</v>
      </c>
      <c r="F54" s="3" t="s">
        <v>59</v>
      </c>
    </row>
    <row r="55" spans="1:13" x14ac:dyDescent="0.2">
      <c r="A55">
        <v>5</v>
      </c>
      <c r="F55" s="3"/>
    </row>
    <row r="56" spans="1:13" x14ac:dyDescent="0.2">
      <c r="A56">
        <v>6</v>
      </c>
      <c r="F56" s="3"/>
    </row>
    <row r="57" spans="1:13" x14ac:dyDescent="0.2">
      <c r="A57">
        <v>7</v>
      </c>
      <c r="F57" s="3"/>
    </row>
    <row r="58" spans="1:13" x14ac:dyDescent="0.2">
      <c r="A58">
        <v>8</v>
      </c>
      <c r="F58" s="3"/>
    </row>
    <row r="59" spans="1:13" x14ac:dyDescent="0.2">
      <c r="A59">
        <v>9</v>
      </c>
      <c r="F59" s="3"/>
    </row>
    <row r="60" spans="1:13" x14ac:dyDescent="0.2">
      <c r="A60">
        <v>10</v>
      </c>
      <c r="F60" s="3"/>
    </row>
    <row r="61" spans="1:13" x14ac:dyDescent="0.2">
      <c r="A61">
        <v>11</v>
      </c>
      <c r="F61" s="3"/>
    </row>
    <row r="62" spans="1:13" x14ac:dyDescent="0.2">
      <c r="A62">
        <v>12</v>
      </c>
      <c r="F62" s="3"/>
    </row>
    <row r="63" spans="1:13" x14ac:dyDescent="0.2">
      <c r="A63">
        <v>13</v>
      </c>
      <c r="F63" s="3"/>
    </row>
    <row r="64" spans="1:13" x14ac:dyDescent="0.2">
      <c r="A64">
        <v>14</v>
      </c>
      <c r="F64" s="3"/>
    </row>
    <row r="65" spans="1:6" x14ac:dyDescent="0.2">
      <c r="A65">
        <v>15</v>
      </c>
      <c r="F65" s="3"/>
    </row>
    <row r="66" spans="1:6" x14ac:dyDescent="0.2">
      <c r="A66">
        <v>16</v>
      </c>
      <c r="F66" s="3"/>
    </row>
    <row r="67" spans="1:6" x14ac:dyDescent="0.2">
      <c r="A67">
        <v>17</v>
      </c>
      <c r="F67" s="3"/>
    </row>
    <row r="68" spans="1:6" x14ac:dyDescent="0.2">
      <c r="A68">
        <v>18</v>
      </c>
      <c r="F68" s="3"/>
    </row>
    <row r="69" spans="1:6" x14ac:dyDescent="0.2">
      <c r="A69">
        <v>19</v>
      </c>
      <c r="F69" s="3"/>
    </row>
    <row r="70" spans="1:6" x14ac:dyDescent="0.2">
      <c r="A70">
        <v>20</v>
      </c>
      <c r="F70" s="3"/>
    </row>
    <row r="71" spans="1:6" x14ac:dyDescent="0.2">
      <c r="A71">
        <v>21</v>
      </c>
      <c r="F71" s="3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70" workbookViewId="0">
      <selection activeCell="M17" sqref="M17:N21"/>
    </sheetView>
  </sheetViews>
  <sheetFormatPr defaultRowHeight="12.75" x14ac:dyDescent="0.2"/>
  <cols>
    <col min="1" max="1" width="13.5703125" customWidth="1"/>
    <col min="5" max="7" width="9.140625" style="13"/>
    <col min="8" max="9" width="9.28515625" style="41" customWidth="1"/>
    <col min="12" max="12" width="11.28515625" style="3" customWidth="1"/>
    <col min="13" max="14" width="9.28515625" style="43" customWidth="1"/>
  </cols>
  <sheetData>
    <row r="1" spans="1:14" x14ac:dyDescent="0.2">
      <c r="J1">
        <v>1</v>
      </c>
    </row>
    <row r="2" spans="1:14" x14ac:dyDescent="0.2">
      <c r="A2" s="6"/>
      <c r="B2" s="21" t="s">
        <v>44</v>
      </c>
      <c r="D2" s="16"/>
      <c r="E2" s="16"/>
      <c r="F2" s="16" t="s">
        <v>25</v>
      </c>
      <c r="G2" s="16"/>
      <c r="H2" s="44" t="s">
        <v>50</v>
      </c>
      <c r="L2" s="34"/>
      <c r="M2" s="44" t="s">
        <v>50</v>
      </c>
      <c r="N2" s="41"/>
    </row>
    <row r="3" spans="1:14" x14ac:dyDescent="0.2">
      <c r="A3" s="27" t="s">
        <v>7</v>
      </c>
      <c r="B3" s="21" t="s">
        <v>8</v>
      </c>
      <c r="C3" s="21" t="s">
        <v>0</v>
      </c>
      <c r="D3" s="16" t="s">
        <v>9</v>
      </c>
      <c r="E3" s="16" t="s">
        <v>22</v>
      </c>
      <c r="F3" s="16" t="s">
        <v>23</v>
      </c>
      <c r="G3" s="16" t="s">
        <v>24</v>
      </c>
      <c r="H3" s="25" t="s">
        <v>51</v>
      </c>
      <c r="I3" s="25" t="s">
        <v>52</v>
      </c>
      <c r="L3" s="27" t="s">
        <v>7</v>
      </c>
      <c r="M3" s="25" t="s">
        <v>51</v>
      </c>
      <c r="N3" s="25" t="s">
        <v>52</v>
      </c>
    </row>
    <row r="4" spans="1:14" x14ac:dyDescent="0.2">
      <c r="A4" s="34">
        <v>39451</v>
      </c>
      <c r="B4" s="3">
        <v>306570</v>
      </c>
      <c r="C4">
        <v>1</v>
      </c>
      <c r="D4" s="16">
        <v>0.26005784126984133</v>
      </c>
      <c r="E4" s="13">
        <v>4.1444999999999999</v>
      </c>
      <c r="F4" s="13">
        <v>5.2024999999999997</v>
      </c>
      <c r="G4" s="13">
        <v>0.69700000000000006</v>
      </c>
      <c r="H4" s="45">
        <v>0</v>
      </c>
      <c r="I4" s="41">
        <v>0</v>
      </c>
      <c r="L4" s="34">
        <v>39451</v>
      </c>
      <c r="M4">
        <v>0</v>
      </c>
      <c r="N4">
        <v>0</v>
      </c>
    </row>
    <row r="5" spans="1:14" x14ac:dyDescent="0.2">
      <c r="A5" s="6"/>
      <c r="B5" s="3">
        <v>306569</v>
      </c>
      <c r="C5">
        <v>5</v>
      </c>
      <c r="D5" s="16">
        <v>0.25617638095238099</v>
      </c>
      <c r="E5" s="13">
        <v>4.1185</v>
      </c>
      <c r="F5" s="13">
        <v>5.0815000000000001</v>
      </c>
      <c r="G5" s="13">
        <v>0.67149999999999999</v>
      </c>
      <c r="L5" s="34">
        <v>39483</v>
      </c>
      <c r="M5"/>
      <c r="N5"/>
    </row>
    <row r="6" spans="1:14" x14ac:dyDescent="0.2">
      <c r="A6" s="6"/>
      <c r="B6" s="3">
        <v>306568</v>
      </c>
      <c r="C6">
        <v>10</v>
      </c>
      <c r="D6" s="16">
        <v>0.27170222222222218</v>
      </c>
      <c r="E6" s="13">
        <v>4.1360000000000001</v>
      </c>
      <c r="F6" s="13">
        <v>5.0570000000000004</v>
      </c>
      <c r="G6" s="13">
        <v>0.72449999999999992</v>
      </c>
      <c r="L6" s="34">
        <v>39510</v>
      </c>
      <c r="M6">
        <v>0</v>
      </c>
      <c r="N6">
        <v>0</v>
      </c>
    </row>
    <row r="7" spans="1:14" x14ac:dyDescent="0.2">
      <c r="A7" s="6"/>
      <c r="B7" s="3">
        <v>306567</v>
      </c>
      <c r="C7">
        <v>20</v>
      </c>
      <c r="D7" s="16">
        <v>0.26782076190476189</v>
      </c>
      <c r="E7" s="13">
        <v>4.125</v>
      </c>
      <c r="F7" s="13">
        <v>5.0615000000000006</v>
      </c>
      <c r="G7" s="13">
        <v>0.68900000000000006</v>
      </c>
      <c r="I7" s="45"/>
      <c r="L7" s="34">
        <v>39526</v>
      </c>
      <c r="M7">
        <v>0</v>
      </c>
      <c r="N7">
        <v>0</v>
      </c>
    </row>
    <row r="8" spans="1:14" x14ac:dyDescent="0.2">
      <c r="A8" s="6"/>
      <c r="B8" s="3">
        <v>306566</v>
      </c>
      <c r="C8">
        <v>30</v>
      </c>
      <c r="D8" s="16">
        <v>0.27170222222222229</v>
      </c>
      <c r="E8" s="13">
        <v>4.1280000000000001</v>
      </c>
      <c r="F8" s="13">
        <v>5.1564999999999994</v>
      </c>
      <c r="G8" s="13">
        <v>0.67349999999999999</v>
      </c>
      <c r="H8" s="45"/>
      <c r="I8" s="45"/>
      <c r="J8" s="9"/>
      <c r="L8" s="34">
        <v>39529</v>
      </c>
      <c r="M8">
        <v>0</v>
      </c>
      <c r="N8">
        <v>0</v>
      </c>
    </row>
    <row r="9" spans="1:14" x14ac:dyDescent="0.2">
      <c r="A9" s="6"/>
      <c r="B9" s="3">
        <v>306565</v>
      </c>
      <c r="C9">
        <v>40</v>
      </c>
      <c r="D9" s="16">
        <v>0.27558368253968257</v>
      </c>
      <c r="E9" s="13">
        <v>4.1419999999999995</v>
      </c>
      <c r="F9" s="13">
        <v>5.1050000000000004</v>
      </c>
      <c r="G9" s="13">
        <v>0.69300000000000006</v>
      </c>
      <c r="H9" s="45"/>
      <c r="I9" s="45"/>
      <c r="L9" s="34">
        <v>39553</v>
      </c>
      <c r="M9">
        <v>22.4</v>
      </c>
      <c r="N9">
        <v>0</v>
      </c>
    </row>
    <row r="10" spans="1:14" x14ac:dyDescent="0.2">
      <c r="A10" s="6"/>
      <c r="B10" s="3">
        <v>306564</v>
      </c>
      <c r="C10">
        <v>50</v>
      </c>
      <c r="D10" s="16">
        <v>0.2212432380952381</v>
      </c>
      <c r="E10" s="13">
        <v>4.1739999999999995</v>
      </c>
      <c r="F10" s="13">
        <v>5.0805000000000007</v>
      </c>
      <c r="G10" s="13">
        <v>0.69950000000000001</v>
      </c>
      <c r="L10" s="34">
        <v>39557</v>
      </c>
      <c r="M10">
        <v>31.6</v>
      </c>
      <c r="N10">
        <v>12.3</v>
      </c>
    </row>
    <row r="11" spans="1:14" x14ac:dyDescent="0.2">
      <c r="A11" s="6"/>
      <c r="B11" s="3">
        <v>306563</v>
      </c>
      <c r="C11">
        <v>75</v>
      </c>
      <c r="D11" s="16">
        <v>0.13271509206349208</v>
      </c>
      <c r="E11" s="13">
        <v>5.0259999999999998</v>
      </c>
      <c r="F11" s="13">
        <v>5.742</v>
      </c>
      <c r="G11" s="13">
        <v>0.749</v>
      </c>
      <c r="L11" s="34">
        <v>39577</v>
      </c>
      <c r="M11">
        <v>21.5</v>
      </c>
      <c r="N11">
        <v>31.1</v>
      </c>
    </row>
    <row r="12" spans="1:14" x14ac:dyDescent="0.2">
      <c r="A12" s="6"/>
      <c r="B12" s="3">
        <v>306562</v>
      </c>
      <c r="C12">
        <v>100</v>
      </c>
      <c r="D12" s="16">
        <v>6.4305250793650792E-2</v>
      </c>
      <c r="E12" s="13">
        <v>6.9094999999999995</v>
      </c>
      <c r="F12" s="13">
        <v>7.6725000000000003</v>
      </c>
      <c r="G12" s="13">
        <v>0.84199999999999997</v>
      </c>
      <c r="L12" s="34">
        <v>39603</v>
      </c>
      <c r="M12">
        <v>34.799999999999997</v>
      </c>
      <c r="N12">
        <v>0</v>
      </c>
    </row>
    <row r="13" spans="1:14" x14ac:dyDescent="0.2">
      <c r="A13" s="6"/>
      <c r="B13" s="3">
        <v>306561</v>
      </c>
      <c r="C13">
        <v>140</v>
      </c>
      <c r="D13" s="16">
        <v>3.5573117460317466E-2</v>
      </c>
      <c r="E13" s="13">
        <v>9.5289999999999999</v>
      </c>
      <c r="F13" s="13">
        <v>11.190999999999999</v>
      </c>
      <c r="G13" s="13">
        <v>0.97899999999999998</v>
      </c>
      <c r="L13" s="34">
        <v>39618</v>
      </c>
      <c r="M13">
        <v>31.7</v>
      </c>
      <c r="N13">
        <v>7.7</v>
      </c>
    </row>
    <row r="14" spans="1:14" x14ac:dyDescent="0.2">
      <c r="A14" s="6">
        <v>39483</v>
      </c>
      <c r="B14" s="23">
        <v>306580</v>
      </c>
      <c r="C14">
        <v>1</v>
      </c>
      <c r="D14" s="16">
        <v>0.46767875000000003</v>
      </c>
      <c r="E14" s="16"/>
      <c r="H14" s="41">
        <v>0</v>
      </c>
      <c r="I14" s="41">
        <v>0</v>
      </c>
      <c r="L14" s="34">
        <v>39635</v>
      </c>
      <c r="M14"/>
      <c r="N14"/>
    </row>
    <row r="15" spans="1:14" x14ac:dyDescent="0.2">
      <c r="A15" s="6"/>
      <c r="B15" s="33">
        <v>306579</v>
      </c>
      <c r="C15">
        <v>5</v>
      </c>
      <c r="D15" s="16">
        <v>0.42759200000000008</v>
      </c>
      <c r="E15" s="16"/>
      <c r="L15" s="34">
        <v>39647</v>
      </c>
      <c r="M15"/>
      <c r="N15"/>
    </row>
    <row r="16" spans="1:14" x14ac:dyDescent="0.2">
      <c r="A16" s="6"/>
      <c r="B16" s="23">
        <v>306578</v>
      </c>
      <c r="C16">
        <v>10</v>
      </c>
      <c r="D16" s="16">
        <v>0.48104100000000005</v>
      </c>
      <c r="E16" s="16"/>
      <c r="L16" s="34">
        <v>39661</v>
      </c>
      <c r="M16"/>
      <c r="N16"/>
    </row>
    <row r="17" spans="1:14" x14ac:dyDescent="0.2">
      <c r="A17" s="6"/>
      <c r="B17" s="33">
        <v>306577</v>
      </c>
      <c r="C17">
        <v>20</v>
      </c>
      <c r="D17" s="16">
        <v>0.32069399999999998</v>
      </c>
      <c r="E17" s="16"/>
      <c r="L17" s="34">
        <v>39719</v>
      </c>
      <c r="M17" s="45">
        <v>22.5</v>
      </c>
      <c r="N17" s="45">
        <v>20.9</v>
      </c>
    </row>
    <row r="18" spans="1:14" x14ac:dyDescent="0.2">
      <c r="A18" s="6"/>
      <c r="B18" s="23">
        <v>306576</v>
      </c>
      <c r="C18">
        <v>30</v>
      </c>
      <c r="D18" s="16">
        <v>0.4008675000000001</v>
      </c>
      <c r="E18" s="16"/>
      <c r="L18" s="34">
        <v>39727</v>
      </c>
      <c r="M18" s="41">
        <v>14.1</v>
      </c>
      <c r="N18" s="45">
        <v>8</v>
      </c>
    </row>
    <row r="19" spans="1:14" x14ac:dyDescent="0.2">
      <c r="A19" s="6"/>
      <c r="B19" s="33">
        <v>306575</v>
      </c>
      <c r="C19">
        <v>40</v>
      </c>
      <c r="D19" s="16">
        <v>0.49440325000000013</v>
      </c>
      <c r="E19" s="16"/>
      <c r="L19" s="34">
        <v>39730</v>
      </c>
      <c r="M19" s="45">
        <v>11.9</v>
      </c>
      <c r="N19" s="45">
        <v>10.1</v>
      </c>
    </row>
    <row r="20" spans="1:14" x14ac:dyDescent="0.2">
      <c r="A20" s="6"/>
      <c r="B20" s="23">
        <v>306574</v>
      </c>
      <c r="C20">
        <v>50</v>
      </c>
      <c r="D20" s="16">
        <v>0.43084209523809525</v>
      </c>
      <c r="E20" s="16"/>
      <c r="L20" s="34">
        <v>39741</v>
      </c>
      <c r="M20" s="41">
        <v>16.7</v>
      </c>
      <c r="N20" s="41">
        <v>0</v>
      </c>
    </row>
    <row r="21" spans="1:14" x14ac:dyDescent="0.2">
      <c r="A21" s="6"/>
      <c r="B21" s="33">
        <v>306573</v>
      </c>
      <c r="C21">
        <v>75</v>
      </c>
      <c r="D21" s="16">
        <v>0.23676907936507935</v>
      </c>
      <c r="E21" s="16"/>
      <c r="L21" s="34">
        <v>39765</v>
      </c>
      <c r="M21" s="45">
        <v>21.5</v>
      </c>
      <c r="N21" s="41">
        <v>0</v>
      </c>
    </row>
    <row r="22" spans="1:14" x14ac:dyDescent="0.2">
      <c r="A22" s="6"/>
      <c r="B22" s="23">
        <v>306572</v>
      </c>
      <c r="C22">
        <v>100</v>
      </c>
      <c r="D22" s="16">
        <v>5.8221904761904753E-2</v>
      </c>
      <c r="E22" s="16"/>
      <c r="L22" s="34"/>
      <c r="M22"/>
      <c r="N22"/>
    </row>
    <row r="23" spans="1:14" x14ac:dyDescent="0.2">
      <c r="A23" s="6"/>
      <c r="B23" s="33">
        <v>306571</v>
      </c>
      <c r="C23">
        <v>140</v>
      </c>
      <c r="D23" s="16">
        <v>5.4340444444444448E-2</v>
      </c>
      <c r="E23" s="16"/>
      <c r="L23" s="34"/>
      <c r="M23"/>
      <c r="N23"/>
    </row>
    <row r="24" spans="1:14" x14ac:dyDescent="0.2">
      <c r="A24" s="6">
        <v>39510</v>
      </c>
      <c r="B24" s="23">
        <v>321010</v>
      </c>
      <c r="C24">
        <v>1</v>
      </c>
      <c r="D24" s="16">
        <v>0.26782076190476195</v>
      </c>
      <c r="E24" s="3">
        <v>5.2720000000000002</v>
      </c>
      <c r="F24" s="3">
        <v>6.6684999999999999</v>
      </c>
      <c r="G24" s="3">
        <v>0.78449999999999998</v>
      </c>
      <c r="H24" s="41">
        <v>0</v>
      </c>
      <c r="I24" s="41">
        <v>0</v>
      </c>
      <c r="L24" s="34"/>
      <c r="M24"/>
      <c r="N24"/>
    </row>
    <row r="25" spans="1:14" x14ac:dyDescent="0.2">
      <c r="A25" s="6"/>
      <c r="B25" s="23">
        <v>321009</v>
      </c>
      <c r="C25">
        <v>5</v>
      </c>
      <c r="D25" s="16">
        <v>0.2833466031746032</v>
      </c>
      <c r="E25" s="3">
        <v>6.1645000000000003</v>
      </c>
      <c r="F25" s="3">
        <v>6.8155000000000001</v>
      </c>
      <c r="G25" s="3">
        <v>0.80899999999999994</v>
      </c>
      <c r="L25" s="34"/>
      <c r="M25"/>
      <c r="N25"/>
    </row>
    <row r="26" spans="1:14" x14ac:dyDescent="0.2">
      <c r="A26" s="6"/>
      <c r="B26" s="23">
        <v>321008</v>
      </c>
      <c r="C26">
        <v>10</v>
      </c>
      <c r="D26" s="16">
        <v>0.27946514285714286</v>
      </c>
      <c r="E26" s="3">
        <v>6.2725</v>
      </c>
      <c r="F26" s="3">
        <v>6.9220000000000006</v>
      </c>
      <c r="G26" s="3">
        <v>0.8135</v>
      </c>
      <c r="L26" s="34"/>
      <c r="M26"/>
      <c r="N26"/>
    </row>
    <row r="27" spans="1:14" x14ac:dyDescent="0.2">
      <c r="A27" s="6"/>
      <c r="B27" s="23">
        <v>321007</v>
      </c>
      <c r="C27">
        <v>20</v>
      </c>
      <c r="D27" s="16">
        <v>0.32216120634920636</v>
      </c>
      <c r="E27" s="3">
        <v>5.4655000000000005</v>
      </c>
      <c r="F27" s="3">
        <v>6.0385</v>
      </c>
      <c r="G27" s="3">
        <v>0.73250000000000004</v>
      </c>
      <c r="L27" s="34"/>
      <c r="M27"/>
      <c r="N27"/>
    </row>
    <row r="28" spans="1:14" x14ac:dyDescent="0.2">
      <c r="A28" s="6"/>
      <c r="B28" s="23">
        <v>321006</v>
      </c>
      <c r="C28">
        <v>30</v>
      </c>
      <c r="D28" s="16">
        <v>0.34156850793650795</v>
      </c>
      <c r="E28" s="3">
        <v>6.0604999999999993</v>
      </c>
      <c r="F28" s="3">
        <v>6.7810000000000006</v>
      </c>
      <c r="G28" s="3">
        <v>0.80400000000000005</v>
      </c>
      <c r="L28" s="34"/>
      <c r="M28"/>
      <c r="N28"/>
    </row>
    <row r="29" spans="1:14" x14ac:dyDescent="0.2">
      <c r="A29" s="6"/>
      <c r="B29" s="23">
        <v>321005</v>
      </c>
      <c r="C29">
        <v>40</v>
      </c>
      <c r="D29" s="16">
        <v>0.33768704761904766</v>
      </c>
      <c r="E29" s="3">
        <v>6.0745000000000005</v>
      </c>
      <c r="F29" s="3">
        <v>8.4335000000000004</v>
      </c>
      <c r="G29" s="3">
        <v>0.96899999999999997</v>
      </c>
      <c r="L29" s="34"/>
      <c r="M29"/>
      <c r="N29"/>
    </row>
    <row r="30" spans="1:14" x14ac:dyDescent="0.2">
      <c r="A30" s="6"/>
      <c r="B30" s="23">
        <v>321004</v>
      </c>
      <c r="C30">
        <v>50</v>
      </c>
      <c r="D30" s="16">
        <v>0.18881116190476194</v>
      </c>
      <c r="E30" s="3">
        <v>6.3775000000000004</v>
      </c>
      <c r="F30" s="3">
        <v>7.2219999999999995</v>
      </c>
      <c r="G30" s="3">
        <v>0.88</v>
      </c>
      <c r="L30" s="34"/>
      <c r="M30"/>
      <c r="N30"/>
    </row>
    <row r="31" spans="1:14" x14ac:dyDescent="0.2">
      <c r="A31" s="6"/>
      <c r="B31" s="23">
        <v>321003</v>
      </c>
      <c r="C31">
        <v>75</v>
      </c>
      <c r="D31" s="16">
        <v>0.11219213968253969</v>
      </c>
      <c r="E31" s="3">
        <v>6.4559999999999995</v>
      </c>
      <c r="F31" s="3">
        <v>6.7439999999999998</v>
      </c>
      <c r="G31" s="3">
        <v>0.80249999999999999</v>
      </c>
      <c r="L31" s="34"/>
      <c r="M31"/>
      <c r="N31"/>
    </row>
    <row r="32" spans="1:14" x14ac:dyDescent="0.2">
      <c r="A32" s="6"/>
      <c r="B32" s="23">
        <v>321002</v>
      </c>
      <c r="C32">
        <v>100</v>
      </c>
      <c r="D32" s="16">
        <v>5.6096069841269844E-2</v>
      </c>
      <c r="E32" s="3">
        <v>8.9615000000000009</v>
      </c>
      <c r="F32" s="3">
        <v>9.6995000000000005</v>
      </c>
      <c r="G32" s="3">
        <v>1.0105</v>
      </c>
      <c r="L32" s="34"/>
      <c r="M32"/>
      <c r="N32"/>
    </row>
    <row r="33" spans="1:14" x14ac:dyDescent="0.2">
      <c r="A33" s="6"/>
      <c r="B33" s="23">
        <v>321001</v>
      </c>
      <c r="C33">
        <v>140</v>
      </c>
      <c r="D33" s="16">
        <v>4.2414101587301592E-2</v>
      </c>
      <c r="E33" s="3">
        <v>11.894</v>
      </c>
      <c r="F33" s="3">
        <v>13.128</v>
      </c>
      <c r="G33" s="3">
        <v>1.1735</v>
      </c>
      <c r="L33" s="34"/>
      <c r="M33"/>
      <c r="N33"/>
    </row>
    <row r="34" spans="1:14" x14ac:dyDescent="0.2">
      <c r="A34" s="6">
        <v>39526</v>
      </c>
      <c r="B34" s="3">
        <v>301319</v>
      </c>
      <c r="C34">
        <v>1</v>
      </c>
      <c r="D34" s="16">
        <v>4.8467686567164242E-2</v>
      </c>
      <c r="E34" s="3">
        <v>6.39</v>
      </c>
      <c r="F34" s="3">
        <v>7.0965000000000007</v>
      </c>
      <c r="G34" s="3">
        <v>0.84599999999999997</v>
      </c>
      <c r="H34" s="41">
        <v>0</v>
      </c>
      <c r="I34" s="41">
        <v>0</v>
      </c>
      <c r="L34" s="34"/>
      <c r="M34"/>
      <c r="N34"/>
    </row>
    <row r="35" spans="1:14" x14ac:dyDescent="0.2">
      <c r="A35" s="6"/>
      <c r="B35" s="3">
        <v>301318</v>
      </c>
      <c r="C35">
        <v>5</v>
      </c>
      <c r="D35" s="16">
        <v>1.1701484328358209</v>
      </c>
      <c r="E35" s="3">
        <v>6.3324999999999996</v>
      </c>
      <c r="F35" s="3">
        <v>7.1470000000000002</v>
      </c>
      <c r="G35" s="3">
        <v>0.82850000000000001</v>
      </c>
      <c r="L35" s="34"/>
      <c r="M35"/>
      <c r="N35"/>
    </row>
    <row r="36" spans="1:14" x14ac:dyDescent="0.2">
      <c r="A36" s="6"/>
      <c r="B36" s="3">
        <v>301317</v>
      </c>
      <c r="C36">
        <v>10</v>
      </c>
      <c r="D36" s="16">
        <v>0.48467686567164181</v>
      </c>
      <c r="E36" s="3">
        <v>6.2145000000000001</v>
      </c>
      <c r="F36" s="3">
        <v>7.1829999999999998</v>
      </c>
      <c r="G36" s="3">
        <v>0.8145</v>
      </c>
      <c r="L36" s="34"/>
      <c r="M36"/>
      <c r="N36"/>
    </row>
    <row r="37" spans="1:14" x14ac:dyDescent="0.2">
      <c r="A37" s="6"/>
      <c r="B37" s="3">
        <v>301316</v>
      </c>
      <c r="C37">
        <v>20</v>
      </c>
      <c r="D37" s="16">
        <v>0.48467686567164181</v>
      </c>
      <c r="E37" s="3">
        <v>6.3185000000000002</v>
      </c>
      <c r="F37" s="3">
        <v>7.4535</v>
      </c>
      <c r="G37" s="3">
        <v>0.83250000000000002</v>
      </c>
      <c r="L37" s="34"/>
      <c r="M37"/>
      <c r="N37"/>
    </row>
    <row r="38" spans="1:14" x14ac:dyDescent="0.2">
      <c r="A38" s="6"/>
      <c r="B38" s="3">
        <v>301315</v>
      </c>
      <c r="C38">
        <v>30</v>
      </c>
      <c r="D38" s="16">
        <v>0.36004567164179113</v>
      </c>
      <c r="E38" s="3">
        <v>6.3115000000000006</v>
      </c>
      <c r="F38" s="3">
        <v>7.1695000000000002</v>
      </c>
      <c r="G38" s="3">
        <v>0.82699999999999996</v>
      </c>
      <c r="L38" s="34"/>
      <c r="M38"/>
      <c r="N38"/>
    </row>
    <row r="39" spans="1:14" x14ac:dyDescent="0.2">
      <c r="A39" s="6"/>
      <c r="B39" s="3">
        <v>301314</v>
      </c>
      <c r="C39">
        <v>40</v>
      </c>
      <c r="D39" s="16">
        <v>0.77548298507462698</v>
      </c>
      <c r="E39" s="3">
        <v>6.1890000000000001</v>
      </c>
      <c r="F39" s="3">
        <v>7.0730000000000004</v>
      </c>
      <c r="G39" s="3">
        <v>0.81400000000000006</v>
      </c>
      <c r="L39" s="34"/>
      <c r="M39"/>
      <c r="N39"/>
    </row>
    <row r="40" spans="1:14" x14ac:dyDescent="0.2">
      <c r="A40" s="6"/>
      <c r="B40" s="3">
        <v>301313</v>
      </c>
      <c r="C40">
        <v>50</v>
      </c>
      <c r="D40" s="16">
        <v>0.56776432835820889</v>
      </c>
      <c r="E40" s="3">
        <v>6.3475000000000001</v>
      </c>
      <c r="F40" s="3">
        <v>7.1719999999999997</v>
      </c>
      <c r="G40" s="3">
        <v>0.82499999999999996</v>
      </c>
      <c r="L40" s="34"/>
      <c r="M40"/>
      <c r="N40"/>
    </row>
    <row r="41" spans="1:14" x14ac:dyDescent="0.2">
      <c r="A41" s="6"/>
      <c r="B41" s="3">
        <v>301312</v>
      </c>
      <c r="C41">
        <v>80</v>
      </c>
      <c r="D41" s="16">
        <v>0.43733879664179109</v>
      </c>
      <c r="E41" s="3">
        <v>6.806</v>
      </c>
      <c r="F41" s="3">
        <v>7.5485000000000007</v>
      </c>
      <c r="G41" s="3">
        <v>0.85699999999999998</v>
      </c>
      <c r="L41" s="34"/>
      <c r="M41"/>
      <c r="N41"/>
    </row>
    <row r="42" spans="1:14" x14ac:dyDescent="0.2">
      <c r="A42" s="6"/>
      <c r="B42" s="3">
        <v>301311</v>
      </c>
      <c r="C42">
        <v>100</v>
      </c>
      <c r="D42" s="16">
        <v>0.23756675373134331</v>
      </c>
      <c r="E42" s="3">
        <v>6.9184999999999999</v>
      </c>
      <c r="F42" s="3">
        <v>7.6395</v>
      </c>
      <c r="G42" s="3">
        <v>0.86949999999999994</v>
      </c>
      <c r="L42" s="34"/>
      <c r="M42"/>
      <c r="N42"/>
    </row>
    <row r="43" spans="1:14" x14ac:dyDescent="0.2">
      <c r="A43" s="6"/>
      <c r="B43" s="3">
        <v>301310</v>
      </c>
      <c r="C43">
        <v>184</v>
      </c>
      <c r="D43" s="16">
        <v>9.6403983582089542E-2</v>
      </c>
      <c r="E43" s="3">
        <v>13.4695</v>
      </c>
      <c r="F43" s="3">
        <v>14.359</v>
      </c>
      <c r="G43" s="3">
        <v>1.2364999999999999</v>
      </c>
      <c r="L43" s="34"/>
      <c r="M43"/>
      <c r="N43"/>
    </row>
    <row r="44" spans="1:14" x14ac:dyDescent="0.2">
      <c r="A44" s="6">
        <v>39529</v>
      </c>
      <c r="B44" s="3">
        <v>321140</v>
      </c>
      <c r="C44">
        <v>1</v>
      </c>
      <c r="D44" s="16">
        <v>0.84182175000000015</v>
      </c>
      <c r="E44" s="3">
        <v>6.2004999999999999</v>
      </c>
      <c r="F44" s="3">
        <v>8.1694999999999993</v>
      </c>
      <c r="G44" s="3">
        <v>0.78449999999999998</v>
      </c>
      <c r="H44" s="45">
        <v>0</v>
      </c>
      <c r="I44" s="45">
        <v>0</v>
      </c>
      <c r="L44" s="34"/>
      <c r="M44"/>
      <c r="N44"/>
    </row>
    <row r="45" spans="1:14" x14ac:dyDescent="0.2">
      <c r="A45" s="6"/>
      <c r="B45" s="3">
        <v>321139</v>
      </c>
      <c r="C45">
        <v>5</v>
      </c>
      <c r="D45" s="16">
        <v>0.66811250000000011</v>
      </c>
      <c r="E45" s="3">
        <v>6.3975</v>
      </c>
      <c r="F45" s="3">
        <v>7.5139999999999993</v>
      </c>
      <c r="G45" s="3">
        <v>0.82350000000000001</v>
      </c>
      <c r="H45" s="45">
        <f>(C45*(E46-$J$1)+C46*($J$1-E45))/(E46-E45)</f>
        <v>326.27976190475994</v>
      </c>
      <c r="I45" s="45">
        <f>(C45*(F46-$J$1)+C46*($J$1-F45))/(F46-F45)</f>
        <v>-20.228505034856685</v>
      </c>
      <c r="L45" s="34"/>
      <c r="M45"/>
      <c r="N45"/>
    </row>
    <row r="46" spans="1:14" x14ac:dyDescent="0.2">
      <c r="A46" s="6"/>
      <c r="B46" s="3">
        <v>321138</v>
      </c>
      <c r="C46">
        <v>10</v>
      </c>
      <c r="D46" s="16">
        <v>0.56121450000000006</v>
      </c>
      <c r="E46" s="3">
        <v>6.3134999999999994</v>
      </c>
      <c r="F46" s="3">
        <v>8.8049999999999997</v>
      </c>
      <c r="G46" s="3">
        <v>0.93199999999999994</v>
      </c>
      <c r="L46" s="34"/>
      <c r="M46"/>
      <c r="N46"/>
    </row>
    <row r="47" spans="1:14" x14ac:dyDescent="0.2">
      <c r="A47" s="6"/>
      <c r="B47" s="3">
        <v>321137</v>
      </c>
      <c r="C47">
        <v>20</v>
      </c>
      <c r="D47" s="16">
        <v>0.6013012499999999</v>
      </c>
      <c r="E47" s="3">
        <v>6.3339999999999996</v>
      </c>
      <c r="F47" s="3">
        <v>7.298</v>
      </c>
      <c r="G47" s="3">
        <v>0.79600000000000004</v>
      </c>
      <c r="L47" s="34"/>
      <c r="M47"/>
      <c r="N47"/>
    </row>
    <row r="48" spans="1:14" x14ac:dyDescent="0.2">
      <c r="A48" s="6"/>
      <c r="B48" s="3">
        <v>321136</v>
      </c>
      <c r="C48">
        <v>30</v>
      </c>
      <c r="D48" s="16">
        <v>0.54785225000000004</v>
      </c>
      <c r="E48" s="3">
        <v>5.6914999999999996</v>
      </c>
      <c r="F48" s="3">
        <v>6.6269999999999998</v>
      </c>
      <c r="G48" s="3">
        <v>0.74199999999999999</v>
      </c>
      <c r="J48" s="45"/>
      <c r="K48" s="45"/>
      <c r="L48" s="34"/>
      <c r="M48"/>
      <c r="N48"/>
    </row>
    <row r="49" spans="1:14" x14ac:dyDescent="0.2">
      <c r="A49" s="6"/>
      <c r="B49" s="3">
        <v>321135</v>
      </c>
      <c r="C49">
        <v>40</v>
      </c>
      <c r="D49" s="16">
        <v>0.66811249999999989</v>
      </c>
      <c r="E49" s="3">
        <v>6.4154999999999998</v>
      </c>
      <c r="F49" s="3">
        <v>7.4870000000000001</v>
      </c>
      <c r="G49" s="3">
        <v>0.79899999999999993</v>
      </c>
      <c r="L49" s="34"/>
      <c r="M49"/>
      <c r="N49"/>
    </row>
    <row r="50" spans="1:14" x14ac:dyDescent="0.2">
      <c r="A50" s="6"/>
      <c r="B50" s="3">
        <v>321134</v>
      </c>
      <c r="C50">
        <v>50</v>
      </c>
      <c r="D50" s="16">
        <v>0.72156149999999997</v>
      </c>
      <c r="E50" s="3">
        <v>5.9610000000000003</v>
      </c>
      <c r="F50" s="3">
        <v>8.6445000000000007</v>
      </c>
      <c r="G50" s="3">
        <v>0.96449999999999991</v>
      </c>
      <c r="L50" s="34"/>
      <c r="M50"/>
      <c r="N50"/>
    </row>
    <row r="51" spans="1:14" x14ac:dyDescent="0.2">
      <c r="A51" s="6"/>
      <c r="B51" s="3">
        <v>321133</v>
      </c>
      <c r="C51">
        <v>75</v>
      </c>
      <c r="D51" s="16">
        <v>0.16302133333333341</v>
      </c>
      <c r="E51" s="3">
        <v>6.4559999999999995</v>
      </c>
      <c r="F51" s="3">
        <v>7.2815000000000003</v>
      </c>
      <c r="G51" s="3">
        <v>0.75700000000000001</v>
      </c>
      <c r="L51" s="34"/>
      <c r="M51"/>
      <c r="N51"/>
    </row>
    <row r="52" spans="1:14" x14ac:dyDescent="0.2">
      <c r="A52" s="6"/>
      <c r="B52" s="3">
        <v>321132</v>
      </c>
      <c r="C52">
        <v>100</v>
      </c>
      <c r="D52" s="16">
        <v>0.12587410793650794</v>
      </c>
      <c r="E52" s="3">
        <v>7.3544999999999998</v>
      </c>
      <c r="F52" s="3">
        <v>7.8994999999999997</v>
      </c>
      <c r="G52" s="3">
        <v>0.82699999999999996</v>
      </c>
      <c r="L52" s="34"/>
      <c r="M52"/>
      <c r="N52"/>
    </row>
    <row r="53" spans="1:14" x14ac:dyDescent="0.2">
      <c r="A53" s="6"/>
      <c r="B53" s="3">
        <v>321131</v>
      </c>
      <c r="C53">
        <v>140</v>
      </c>
      <c r="D53" s="16">
        <v>3.5573117460317466E-2</v>
      </c>
      <c r="E53" s="3">
        <v>8.6954999999999991</v>
      </c>
      <c r="F53" s="3">
        <v>10.006</v>
      </c>
      <c r="G53" s="3">
        <v>1.0465</v>
      </c>
      <c r="L53" s="34"/>
      <c r="M53"/>
      <c r="N53"/>
    </row>
    <row r="54" spans="1:14" x14ac:dyDescent="0.2">
      <c r="A54" s="6">
        <v>39553</v>
      </c>
      <c r="B54" s="3">
        <v>329026</v>
      </c>
      <c r="C54">
        <v>4</v>
      </c>
      <c r="D54" s="47">
        <v>3.7369450746268651</v>
      </c>
      <c r="E54" s="3">
        <v>0.28549999999999998</v>
      </c>
      <c r="F54" s="3">
        <v>1.272</v>
      </c>
      <c r="G54" s="3">
        <v>0.36399999999999999</v>
      </c>
      <c r="H54" s="45">
        <v>22.4</v>
      </c>
      <c r="I54" s="45">
        <v>0</v>
      </c>
      <c r="L54" s="34"/>
      <c r="M54"/>
      <c r="N54"/>
    </row>
    <row r="55" spans="1:14" x14ac:dyDescent="0.2">
      <c r="A55" s="6"/>
      <c r="B55" s="3">
        <v>329025</v>
      </c>
      <c r="C55">
        <v>11</v>
      </c>
      <c r="D55" s="47">
        <v>2.8968501492537317</v>
      </c>
      <c r="E55" s="3">
        <v>0.3075</v>
      </c>
      <c r="F55" s="3">
        <v>1.8769999999999998</v>
      </c>
      <c r="G55" s="3">
        <v>0.375</v>
      </c>
      <c r="H55" s="45"/>
      <c r="I55" s="45"/>
      <c r="L55" s="34"/>
      <c r="M55"/>
      <c r="N55"/>
    </row>
    <row r="56" spans="1:14" x14ac:dyDescent="0.2">
      <c r="A56" s="6"/>
      <c r="B56" s="3">
        <v>329024</v>
      </c>
      <c r="C56">
        <v>21</v>
      </c>
      <c r="D56" s="47">
        <v>7.3181841044776128</v>
      </c>
      <c r="E56" s="3">
        <v>0.46</v>
      </c>
      <c r="F56" s="3">
        <v>1.095</v>
      </c>
      <c r="G56" s="3">
        <v>0.45150000000000001</v>
      </c>
      <c r="H56" s="45">
        <f>(C56*(E57-$J$1)+C57*($J$1-E56))/(E57-E56)</f>
        <v>22.399507580666064</v>
      </c>
      <c r="L56" s="34"/>
      <c r="M56"/>
      <c r="N56"/>
    </row>
    <row r="57" spans="1:14" x14ac:dyDescent="0.2">
      <c r="A57" s="6"/>
      <c r="B57" s="3">
        <v>329023</v>
      </c>
      <c r="C57">
        <v>31</v>
      </c>
      <c r="D57" s="47">
        <v>2.3603964179104482</v>
      </c>
      <c r="E57" s="3">
        <v>4.3185000000000002</v>
      </c>
      <c r="F57" s="3">
        <v>5.9379999999999997</v>
      </c>
      <c r="G57" s="3">
        <v>0.77849999999999997</v>
      </c>
      <c r="L57" s="34"/>
      <c r="M57"/>
      <c r="N57"/>
    </row>
    <row r="58" spans="1:14" x14ac:dyDescent="0.2">
      <c r="A58" s="6"/>
      <c r="B58" s="3">
        <v>329022</v>
      </c>
      <c r="C58">
        <v>41</v>
      </c>
      <c r="D58" s="47">
        <v>1.6630065671641794</v>
      </c>
      <c r="E58" s="3">
        <v>4.9964999999999993</v>
      </c>
      <c r="F58" s="3">
        <v>6.6820000000000004</v>
      </c>
      <c r="G58" s="3">
        <v>0.8095</v>
      </c>
      <c r="L58" s="34"/>
      <c r="M58"/>
      <c r="N58"/>
    </row>
    <row r="59" spans="1:14" x14ac:dyDescent="0.2">
      <c r="A59" s="6"/>
      <c r="B59" s="3">
        <v>329021</v>
      </c>
      <c r="C59">
        <v>51</v>
      </c>
      <c r="D59" s="47"/>
      <c r="E59" s="3"/>
      <c r="F59" s="3"/>
      <c r="G59" s="3"/>
      <c r="H59" s="45"/>
      <c r="I59" s="45"/>
      <c r="L59" s="34"/>
      <c r="M59"/>
      <c r="N59"/>
    </row>
    <row r="60" spans="1:14" x14ac:dyDescent="0.2">
      <c r="A60" s="6"/>
      <c r="B60" s="3">
        <v>329020</v>
      </c>
      <c r="C60">
        <v>60</v>
      </c>
      <c r="D60" s="47">
        <v>1.305370746268657</v>
      </c>
      <c r="E60" s="3">
        <v>4.952</v>
      </c>
      <c r="F60" s="3">
        <v>6.4264999999999999</v>
      </c>
      <c r="G60" s="3">
        <v>0.79549999999999998</v>
      </c>
      <c r="L60" s="34"/>
      <c r="M60"/>
      <c r="N60"/>
    </row>
    <row r="61" spans="1:14" x14ac:dyDescent="0.2">
      <c r="A61" s="6"/>
      <c r="B61" s="3">
        <v>329019</v>
      </c>
      <c r="C61">
        <v>81</v>
      </c>
      <c r="D61" s="47">
        <v>1.5020704477611941</v>
      </c>
      <c r="E61" s="3">
        <v>5.6325000000000003</v>
      </c>
      <c r="F61" s="3">
        <v>6.5069999999999997</v>
      </c>
      <c r="G61" s="3">
        <v>0.81600000000000006</v>
      </c>
      <c r="L61" s="34"/>
      <c r="M61"/>
      <c r="N61"/>
    </row>
    <row r="62" spans="1:14" x14ac:dyDescent="0.2">
      <c r="A62" s="6"/>
      <c r="B62" s="3">
        <v>329018</v>
      </c>
      <c r="C62" s="29">
        <v>101</v>
      </c>
      <c r="D62" s="47">
        <v>0.7867988059701494</v>
      </c>
      <c r="E62" s="3">
        <v>7.8659999999999997</v>
      </c>
      <c r="F62" s="3">
        <v>9.7355</v>
      </c>
      <c r="G62" s="3">
        <v>1.0129999999999999</v>
      </c>
      <c r="L62" s="34"/>
      <c r="M62"/>
      <c r="N62"/>
    </row>
    <row r="63" spans="1:14" x14ac:dyDescent="0.2">
      <c r="A63" s="6"/>
      <c r="B63" s="3">
        <v>329017</v>
      </c>
      <c r="C63" s="29">
        <v>157</v>
      </c>
      <c r="D63" s="16"/>
      <c r="E63" s="3">
        <v>19.890499999999999</v>
      </c>
      <c r="F63" s="3">
        <v>15.212999999999999</v>
      </c>
      <c r="G63" s="3">
        <v>1.474</v>
      </c>
      <c r="L63" s="34"/>
      <c r="M63"/>
      <c r="N63"/>
    </row>
    <row r="64" spans="1:14" x14ac:dyDescent="0.2">
      <c r="A64" s="6">
        <v>39557</v>
      </c>
      <c r="B64" s="3">
        <v>329252</v>
      </c>
      <c r="C64">
        <v>2</v>
      </c>
      <c r="D64" s="47">
        <v>0.24926238805970161</v>
      </c>
      <c r="E64" s="3">
        <v>0.29549999999999998</v>
      </c>
      <c r="F64" s="3">
        <v>0.439</v>
      </c>
      <c r="G64" s="3">
        <v>0.3695</v>
      </c>
      <c r="H64" s="45">
        <v>31.6</v>
      </c>
      <c r="I64" s="45">
        <v>12.3</v>
      </c>
      <c r="L64" s="34"/>
      <c r="M64"/>
      <c r="N64"/>
    </row>
    <row r="65" spans="1:14" x14ac:dyDescent="0.2">
      <c r="A65" s="6"/>
      <c r="B65" s="3">
        <v>329251</v>
      </c>
      <c r="C65">
        <v>10</v>
      </c>
      <c r="D65" s="47">
        <v>0.21464261194029854</v>
      </c>
      <c r="E65" s="3">
        <v>0.26850000000000002</v>
      </c>
      <c r="F65" s="3">
        <v>0.53</v>
      </c>
      <c r="G65" s="3">
        <v>0.36</v>
      </c>
      <c r="H65" s="45"/>
      <c r="I65" s="45">
        <f>(C65*(F66-$J$1)+C66*($J$1-F65))/(F66-F65)</f>
        <v>12.31984205330701</v>
      </c>
      <c r="L65" s="34"/>
      <c r="M65"/>
      <c r="N65"/>
    </row>
    <row r="66" spans="1:14" x14ac:dyDescent="0.2">
      <c r="A66" s="6"/>
      <c r="B66" s="3">
        <v>329250</v>
      </c>
      <c r="C66">
        <v>20</v>
      </c>
      <c r="D66" s="47">
        <v>0.31850194029850754</v>
      </c>
      <c r="E66" s="3">
        <v>0.40800000000000003</v>
      </c>
      <c r="F66" s="3">
        <v>2.556</v>
      </c>
      <c r="G66" s="3">
        <v>0.44600000000000001</v>
      </c>
      <c r="L66" s="34"/>
      <c r="M66"/>
      <c r="N66"/>
    </row>
    <row r="67" spans="1:14" x14ac:dyDescent="0.2">
      <c r="A67" s="6"/>
      <c r="B67" s="3">
        <v>329249</v>
      </c>
      <c r="C67" s="37">
        <v>30</v>
      </c>
      <c r="D67" s="47">
        <v>3.9705041417910447</v>
      </c>
      <c r="E67" s="3">
        <v>0.93700000000000006</v>
      </c>
      <c r="F67" s="3">
        <v>2.149</v>
      </c>
      <c r="G67" s="3">
        <v>0.48599999999999999</v>
      </c>
      <c r="H67" s="45">
        <f>(C67*(E68-$J$1)+C68*($J$1-E67))/(E68-E67)</f>
        <v>31.615384615384613</v>
      </c>
      <c r="L67" s="34"/>
      <c r="M67"/>
      <c r="N67"/>
    </row>
    <row r="68" spans="1:14" x14ac:dyDescent="0.2">
      <c r="A68" s="6"/>
      <c r="B68" s="3">
        <v>329248</v>
      </c>
      <c r="C68">
        <v>40</v>
      </c>
      <c r="D68" s="47">
        <v>0.67950805970149264</v>
      </c>
      <c r="E68" s="3">
        <v>1.327</v>
      </c>
      <c r="F68" s="3">
        <v>2.5659999999999998</v>
      </c>
      <c r="G68" s="3">
        <v>1.1174999999999999</v>
      </c>
      <c r="H68" s="45"/>
      <c r="L68" s="34"/>
      <c r="M68"/>
      <c r="N68"/>
    </row>
    <row r="69" spans="1:14" x14ac:dyDescent="0.2">
      <c r="A69" s="6"/>
      <c r="B69" s="3">
        <v>329247</v>
      </c>
      <c r="C69">
        <v>50</v>
      </c>
      <c r="D69" s="47">
        <v>0.96561671641791058</v>
      </c>
      <c r="E69" s="3">
        <v>1.5325</v>
      </c>
      <c r="F69" s="3">
        <v>1.6174999999999999</v>
      </c>
      <c r="G69" s="3">
        <v>0.56950000000000001</v>
      </c>
      <c r="I69" s="45"/>
      <c r="L69" s="34"/>
      <c r="M69"/>
      <c r="N69"/>
    </row>
    <row r="70" spans="1:14" x14ac:dyDescent="0.2">
      <c r="A70" s="6"/>
      <c r="B70" s="3">
        <v>329246</v>
      </c>
      <c r="C70">
        <v>61</v>
      </c>
      <c r="D70" s="47">
        <v>0.94773492537313442</v>
      </c>
      <c r="E70" s="3">
        <v>2.0425</v>
      </c>
      <c r="F70" s="3">
        <v>2.8345000000000002</v>
      </c>
      <c r="G70" s="3">
        <v>0.54049999999999998</v>
      </c>
      <c r="L70" s="34"/>
      <c r="M70"/>
      <c r="N70"/>
    </row>
    <row r="71" spans="1:14" x14ac:dyDescent="0.2">
      <c r="A71" s="6"/>
      <c r="B71" s="3">
        <v>329245</v>
      </c>
      <c r="C71">
        <v>80</v>
      </c>
      <c r="D71" s="47">
        <v>0.30257684328358214</v>
      </c>
      <c r="E71" s="3">
        <v>5.0945</v>
      </c>
      <c r="F71" s="3">
        <v>5.3045</v>
      </c>
      <c r="G71" s="3">
        <v>0.76300000000000001</v>
      </c>
      <c r="L71" s="34"/>
      <c r="M71"/>
      <c r="N71"/>
    </row>
    <row r="72" spans="1:14" x14ac:dyDescent="0.2">
      <c r="A72" s="6"/>
      <c r="B72" s="3">
        <v>329244</v>
      </c>
      <c r="C72">
        <v>101</v>
      </c>
      <c r="D72" s="47">
        <v>0.46390500000000001</v>
      </c>
      <c r="E72" s="3">
        <v>6.3250000000000002</v>
      </c>
      <c r="F72" s="3">
        <v>6.3109999999999999</v>
      </c>
      <c r="G72" s="3">
        <v>0.82699999999999996</v>
      </c>
      <c r="L72" s="34"/>
      <c r="M72"/>
      <c r="N72"/>
    </row>
    <row r="73" spans="1:14" x14ac:dyDescent="0.2">
      <c r="A73" s="6"/>
      <c r="B73" s="3">
        <v>329243</v>
      </c>
      <c r="C73">
        <v>176</v>
      </c>
      <c r="D73" s="47">
        <v>0.14540305970149264</v>
      </c>
      <c r="E73" s="3">
        <v>14.72</v>
      </c>
      <c r="F73" s="3">
        <v>14.7515</v>
      </c>
      <c r="G73" s="3">
        <v>1.9025000000000001</v>
      </c>
      <c r="L73" s="34"/>
      <c r="M73"/>
      <c r="N73"/>
    </row>
    <row r="74" spans="1:14" x14ac:dyDescent="0.2">
      <c r="A74" s="6">
        <v>39577</v>
      </c>
      <c r="B74" s="89">
        <v>331010</v>
      </c>
      <c r="C74" s="86">
        <v>2</v>
      </c>
      <c r="D74" s="16">
        <v>0.32365779850746268</v>
      </c>
      <c r="E74" s="3">
        <v>0.83549999999999991</v>
      </c>
      <c r="F74" s="3">
        <v>0.47599999999999998</v>
      </c>
      <c r="G74" s="3">
        <v>0.49399999999999999</v>
      </c>
      <c r="H74" s="45">
        <v>21.5</v>
      </c>
      <c r="I74" s="45">
        <v>31.1</v>
      </c>
      <c r="L74" s="34"/>
      <c r="M74"/>
      <c r="N74"/>
    </row>
    <row r="75" spans="1:14" x14ac:dyDescent="0.2">
      <c r="A75" s="6"/>
      <c r="B75" s="89">
        <v>331009</v>
      </c>
      <c r="C75" s="86">
        <v>10</v>
      </c>
      <c r="D75" s="16">
        <v>0.15648531716417913</v>
      </c>
      <c r="E75" s="3">
        <v>0.80500000000000005</v>
      </c>
      <c r="F75" s="3">
        <v>0.43600000000000005</v>
      </c>
      <c r="G75" s="3">
        <v>0.46850000000000003</v>
      </c>
      <c r="H75" s="45"/>
      <c r="I75" s="45"/>
      <c r="L75" s="34"/>
      <c r="M75"/>
      <c r="N75"/>
    </row>
    <row r="76" spans="1:14" x14ac:dyDescent="0.2">
      <c r="A76" s="6"/>
      <c r="B76" s="84">
        <v>331008</v>
      </c>
      <c r="C76" s="86">
        <v>20</v>
      </c>
      <c r="D76" s="16">
        <v>0.11414223134328358</v>
      </c>
      <c r="E76" s="3">
        <v>0.89100000000000001</v>
      </c>
      <c r="F76" s="3">
        <v>0.70900000000000007</v>
      </c>
      <c r="G76" s="3">
        <v>0.51749999999999996</v>
      </c>
      <c r="H76" s="45">
        <f>(C76*(E77-$J$1)+C77*($J$1-E76))/(E77-E76)</f>
        <v>21.542816702052374</v>
      </c>
      <c r="L76" s="34"/>
      <c r="M76"/>
      <c r="N76"/>
    </row>
    <row r="77" spans="1:14" x14ac:dyDescent="0.2">
      <c r="A77" s="6"/>
      <c r="B77" s="89">
        <v>331007</v>
      </c>
      <c r="C77" s="86">
        <v>30</v>
      </c>
      <c r="D77" s="16">
        <v>0.13623427611940303</v>
      </c>
      <c r="E77" s="3">
        <v>1.5974999999999999</v>
      </c>
      <c r="F77" s="3">
        <v>0.95799999999999996</v>
      </c>
      <c r="G77" s="3">
        <v>0.57899999999999996</v>
      </c>
      <c r="I77" s="45">
        <f>(C77*(F78-$J$1)+C78*($J$1-F77))/(F78-F77)</f>
        <v>31.109643328929987</v>
      </c>
      <c r="L77" s="34"/>
      <c r="M77"/>
      <c r="N77"/>
    </row>
    <row r="78" spans="1:14" x14ac:dyDescent="0.2">
      <c r="A78" s="6"/>
      <c r="B78" s="84">
        <v>331006</v>
      </c>
      <c r="C78" s="86">
        <v>40</v>
      </c>
      <c r="D78" s="16">
        <v>6.4435130597014917E-2</v>
      </c>
      <c r="E78" s="3">
        <v>2.093</v>
      </c>
      <c r="F78" s="3">
        <v>1.3365</v>
      </c>
      <c r="G78" s="3">
        <v>0.63400000000000001</v>
      </c>
      <c r="L78" s="34"/>
      <c r="M78"/>
      <c r="N78"/>
    </row>
    <row r="79" spans="1:14" x14ac:dyDescent="0.2">
      <c r="A79" s="6"/>
      <c r="B79" s="89">
        <v>331005</v>
      </c>
      <c r="C79" s="86">
        <v>50</v>
      </c>
      <c r="D79" s="16">
        <v>4.9707100746268669E-2</v>
      </c>
      <c r="E79" s="3">
        <v>2.1715</v>
      </c>
      <c r="F79" s="3">
        <v>1.087</v>
      </c>
      <c r="G79" s="3">
        <v>0.62949999999999995</v>
      </c>
      <c r="L79" s="34"/>
      <c r="M79"/>
      <c r="N79"/>
    </row>
    <row r="80" spans="1:14" x14ac:dyDescent="0.2">
      <c r="A80" s="6"/>
      <c r="B80" s="84">
        <v>331004</v>
      </c>
      <c r="C80" s="86">
        <v>60</v>
      </c>
      <c r="D80" s="16">
        <v>4.2343085820895514E-2</v>
      </c>
      <c r="E80" s="3">
        <v>5.0949999999999998</v>
      </c>
      <c r="F80" s="3">
        <v>2.7949999999999999</v>
      </c>
      <c r="G80" s="3">
        <v>0.85349999999999993</v>
      </c>
      <c r="L80" s="34"/>
      <c r="M80"/>
      <c r="N80"/>
    </row>
    <row r="81" spans="1:14" x14ac:dyDescent="0.2">
      <c r="A81" s="6"/>
      <c r="B81" s="89">
        <v>331003</v>
      </c>
      <c r="C81" s="86">
        <v>80</v>
      </c>
      <c r="D81" s="16">
        <v>5.1548104477611947E-2</v>
      </c>
      <c r="E81" s="3">
        <v>7.4009999999999998</v>
      </c>
      <c r="F81" s="3">
        <v>6.2525000000000004</v>
      </c>
      <c r="G81" s="3">
        <v>0.96449999999999991</v>
      </c>
      <c r="I81" s="45"/>
      <c r="L81" s="34"/>
      <c r="M81"/>
      <c r="N81"/>
    </row>
    <row r="82" spans="1:14" x14ac:dyDescent="0.2">
      <c r="A82" s="6"/>
      <c r="B82" s="84">
        <v>331002</v>
      </c>
      <c r="C82" s="86">
        <v>100</v>
      </c>
      <c r="D82" s="16">
        <v>8.2845167910447798E-2</v>
      </c>
      <c r="E82" s="3">
        <v>4.9979999999999993</v>
      </c>
      <c r="F82" s="3">
        <v>4.59</v>
      </c>
      <c r="G82" s="3">
        <v>0.77400000000000002</v>
      </c>
      <c r="H82" s="45"/>
      <c r="I82" s="45"/>
      <c r="L82" s="34"/>
      <c r="M82"/>
      <c r="N82"/>
    </row>
    <row r="83" spans="1:14" x14ac:dyDescent="0.2">
      <c r="A83" s="6"/>
      <c r="B83" s="89">
        <v>331001</v>
      </c>
      <c r="C83" s="86">
        <v>154</v>
      </c>
      <c r="D83" s="16">
        <v>3.8661078358208957E-2</v>
      </c>
      <c r="E83" s="3">
        <v>14.817</v>
      </c>
      <c r="F83" s="3">
        <v>13.429500000000001</v>
      </c>
      <c r="G83" s="3">
        <v>1.2275</v>
      </c>
      <c r="L83" s="34"/>
      <c r="M83"/>
      <c r="N83"/>
    </row>
    <row r="84" spans="1:14" x14ac:dyDescent="0.2">
      <c r="A84" s="6">
        <v>39603</v>
      </c>
      <c r="B84" s="3">
        <v>332355</v>
      </c>
      <c r="C84" s="90">
        <v>3.0760000000000001</v>
      </c>
      <c r="D84" s="16">
        <v>0.93870671641791059</v>
      </c>
      <c r="E84" s="3">
        <v>0.46299999999999997</v>
      </c>
      <c r="F84" s="3">
        <v>1.0965</v>
      </c>
      <c r="G84" s="3">
        <v>0.41849999999999998</v>
      </c>
      <c r="H84" s="45">
        <v>34.799999999999997</v>
      </c>
      <c r="I84" s="45">
        <v>0</v>
      </c>
      <c r="L84" s="34"/>
      <c r="M84"/>
      <c r="N84"/>
    </row>
    <row r="85" spans="1:14" x14ac:dyDescent="0.2">
      <c r="A85" s="6"/>
      <c r="B85" s="3">
        <v>332354</v>
      </c>
      <c r="C85" s="90">
        <v>9.8659999999999997</v>
      </c>
      <c r="D85" s="16">
        <v>1.0470190298507465</v>
      </c>
      <c r="E85" s="3">
        <v>0.42599999999999999</v>
      </c>
      <c r="F85" s="3">
        <v>1.1685000000000001</v>
      </c>
      <c r="G85" s="3">
        <v>0.45200000000000001</v>
      </c>
      <c r="I85" s="45"/>
      <c r="L85" s="34"/>
      <c r="M85"/>
      <c r="N85"/>
    </row>
    <row r="86" spans="1:14" x14ac:dyDescent="0.2">
      <c r="A86" s="6"/>
      <c r="B86" s="3">
        <v>332353</v>
      </c>
      <c r="C86" s="90">
        <v>20.539000000000001</v>
      </c>
      <c r="D86" s="16">
        <v>1.3719559701492536</v>
      </c>
      <c r="E86" s="3">
        <v>0.34599999999999997</v>
      </c>
      <c r="F86" s="3">
        <v>1.048</v>
      </c>
      <c r="G86" s="3">
        <v>0.42199999999999999</v>
      </c>
      <c r="H86" s="45"/>
      <c r="L86" s="34"/>
      <c r="M86"/>
      <c r="N86"/>
    </row>
    <row r="87" spans="1:14" x14ac:dyDescent="0.2">
      <c r="A87" s="6"/>
      <c r="B87" s="3">
        <v>332351</v>
      </c>
      <c r="C87" s="90">
        <v>30.457000000000001</v>
      </c>
      <c r="D87" s="16">
        <v>1.0470190298507465</v>
      </c>
      <c r="E87" s="3">
        <v>0.68899999999999995</v>
      </c>
      <c r="F87" s="3">
        <v>1.2164999999999999</v>
      </c>
      <c r="G87" s="3">
        <v>0.48399999999999999</v>
      </c>
      <c r="H87" s="45">
        <f>(C87*(E88-$J$1)+C88*($J$1-E87))/(E88-E87)</f>
        <v>34.797130360205841</v>
      </c>
      <c r="L87" s="34"/>
      <c r="M87"/>
      <c r="N87"/>
    </row>
    <row r="88" spans="1:14" x14ac:dyDescent="0.2">
      <c r="A88" s="6"/>
      <c r="B88" s="3">
        <v>332350</v>
      </c>
      <c r="C88" s="90">
        <v>38.593000000000004</v>
      </c>
      <c r="D88" s="16">
        <v>0.48878932835820899</v>
      </c>
      <c r="E88" s="3">
        <v>1.272</v>
      </c>
      <c r="F88" s="3">
        <v>1.2889999999999999</v>
      </c>
      <c r="G88" s="3">
        <v>0.54</v>
      </c>
      <c r="L88" s="34"/>
      <c r="M88"/>
      <c r="N88"/>
    </row>
    <row r="89" spans="1:14" x14ac:dyDescent="0.2">
      <c r="A89" s="6"/>
      <c r="B89" s="3">
        <v>332349</v>
      </c>
      <c r="C89" s="90">
        <v>48.732999999999997</v>
      </c>
      <c r="D89" s="16">
        <v>0.16200832835820894</v>
      </c>
      <c r="E89" s="3">
        <v>1.1505000000000001</v>
      </c>
      <c r="F89" s="3">
        <v>0.92700000000000005</v>
      </c>
      <c r="G89" s="3">
        <v>0.5455000000000001</v>
      </c>
      <c r="L89" s="34"/>
      <c r="M89"/>
      <c r="N89"/>
    </row>
    <row r="90" spans="1:14" x14ac:dyDescent="0.2">
      <c r="A90" s="6"/>
      <c r="B90" s="3">
        <v>332348</v>
      </c>
      <c r="C90" s="90">
        <v>59.984999999999999</v>
      </c>
      <c r="D90" s="16">
        <v>6.2145335820895535E-2</v>
      </c>
      <c r="E90" s="3">
        <v>6.3319999999999999</v>
      </c>
      <c r="F90" s="3">
        <v>5.093</v>
      </c>
      <c r="G90" s="3">
        <v>0.95199999999999996</v>
      </c>
      <c r="L90" s="34"/>
      <c r="M90"/>
      <c r="N90"/>
    </row>
    <row r="91" spans="1:14" x14ac:dyDescent="0.2">
      <c r="A91" s="6"/>
      <c r="B91" s="3">
        <v>332347</v>
      </c>
      <c r="C91" s="90">
        <v>79.212000000000003</v>
      </c>
      <c r="D91" s="16">
        <v>3.6649813432835826E-2</v>
      </c>
      <c r="E91" s="3">
        <v>8.577</v>
      </c>
      <c r="F91" s="3">
        <v>8.4184999999999999</v>
      </c>
      <c r="G91" s="3">
        <v>1</v>
      </c>
      <c r="L91" s="34"/>
      <c r="M91"/>
      <c r="N91"/>
    </row>
    <row r="92" spans="1:14" x14ac:dyDescent="0.2">
      <c r="A92" s="6"/>
      <c r="B92" s="3">
        <v>332346</v>
      </c>
      <c r="C92" s="90">
        <v>99.123999999999995</v>
      </c>
      <c r="D92" s="16">
        <v>3.5056343283582078E-2</v>
      </c>
      <c r="E92" s="3">
        <v>8.8030000000000008</v>
      </c>
      <c r="F92" s="3">
        <v>7.5475000000000003</v>
      </c>
      <c r="G92" s="3">
        <v>1.0024999999999999</v>
      </c>
      <c r="L92" s="34"/>
      <c r="M92"/>
      <c r="N92"/>
    </row>
    <row r="93" spans="1:14" x14ac:dyDescent="0.2">
      <c r="A93" s="6"/>
      <c r="B93" s="3">
        <v>332345</v>
      </c>
      <c r="C93">
        <v>124</v>
      </c>
      <c r="D93" s="16"/>
      <c r="E93" s="3">
        <v>10.7575</v>
      </c>
      <c r="F93" s="3">
        <v>8.7125000000000004</v>
      </c>
      <c r="G93" s="3">
        <v>1.0289999999999999</v>
      </c>
      <c r="L93" s="34"/>
      <c r="M93"/>
      <c r="N93"/>
    </row>
    <row r="94" spans="1:14" x14ac:dyDescent="0.2">
      <c r="A94" s="6"/>
      <c r="B94" s="3">
        <v>332344</v>
      </c>
      <c r="C94">
        <v>145</v>
      </c>
      <c r="D94" s="16"/>
      <c r="E94" s="3">
        <v>13.723500000000001</v>
      </c>
      <c r="F94" s="3">
        <v>12.1145</v>
      </c>
      <c r="G94" s="3">
        <v>1.228</v>
      </c>
      <c r="H94" s="45"/>
      <c r="I94" s="45"/>
      <c r="L94" s="34"/>
      <c r="M94"/>
      <c r="N94"/>
    </row>
    <row r="95" spans="1:14" x14ac:dyDescent="0.2">
      <c r="A95" s="6">
        <v>39618</v>
      </c>
      <c r="B95" s="3">
        <v>306590</v>
      </c>
      <c r="C95">
        <v>1</v>
      </c>
      <c r="D95" s="16">
        <v>0.25099992537313431</v>
      </c>
      <c r="E95" s="3">
        <v>0.30299999999999999</v>
      </c>
      <c r="F95" s="3">
        <v>1.3885000000000001</v>
      </c>
      <c r="G95" s="3">
        <v>0.40449999999999997</v>
      </c>
      <c r="H95" s="45">
        <v>31.7</v>
      </c>
      <c r="I95" s="45">
        <v>7.7</v>
      </c>
      <c r="L95" s="34"/>
      <c r="M95"/>
      <c r="N95"/>
    </row>
    <row r="96" spans="1:14" x14ac:dyDescent="0.2">
      <c r="A96" s="6"/>
      <c r="B96" s="3">
        <v>306589</v>
      </c>
      <c r="C96">
        <v>5</v>
      </c>
      <c r="D96" s="16">
        <v>0.47557880597014923</v>
      </c>
      <c r="E96" s="3">
        <v>0.33299999999999996</v>
      </c>
      <c r="F96" s="3">
        <v>0.89600000000000002</v>
      </c>
      <c r="G96" s="3">
        <v>0.42299999999999999</v>
      </c>
      <c r="H96" s="45"/>
      <c r="I96" s="45">
        <f>(C96*(F97-$J$1)+C97*($J$1-F96))/(F97-F96)</f>
        <v>7.7296587926509179</v>
      </c>
      <c r="L96" s="34"/>
      <c r="M96"/>
      <c r="N96"/>
    </row>
    <row r="97" spans="1:14" x14ac:dyDescent="0.2">
      <c r="A97" s="6"/>
      <c r="B97" s="3">
        <v>306588</v>
      </c>
      <c r="C97">
        <v>10</v>
      </c>
      <c r="D97" s="16">
        <v>0.64071033582089565</v>
      </c>
      <c r="E97" s="3">
        <v>0.26300000000000001</v>
      </c>
      <c r="F97" s="3">
        <v>1.0865</v>
      </c>
      <c r="G97" s="3">
        <v>0.4335</v>
      </c>
      <c r="H97" s="45"/>
      <c r="I97" s="45"/>
      <c r="L97" s="34"/>
      <c r="M97"/>
      <c r="N97"/>
    </row>
    <row r="98" spans="1:14" x14ac:dyDescent="0.2">
      <c r="A98" s="6"/>
      <c r="B98" s="3">
        <v>306587</v>
      </c>
      <c r="C98">
        <v>20</v>
      </c>
      <c r="D98" s="16">
        <v>0.65392085820895507</v>
      </c>
      <c r="E98" s="3">
        <v>0.26500000000000001</v>
      </c>
      <c r="F98" s="3">
        <v>1.093</v>
      </c>
      <c r="G98" s="3">
        <v>0.51350000000000007</v>
      </c>
      <c r="L98" s="34"/>
      <c r="M98"/>
      <c r="N98"/>
    </row>
    <row r="99" spans="1:14" x14ac:dyDescent="0.2">
      <c r="A99" s="6"/>
      <c r="B99" s="3">
        <v>306586</v>
      </c>
      <c r="C99">
        <v>30</v>
      </c>
      <c r="D99" s="16">
        <v>0.48878932835820882</v>
      </c>
      <c r="E99" s="3">
        <v>0.71899999999999997</v>
      </c>
      <c r="F99" s="3">
        <v>1.1844999999999999</v>
      </c>
      <c r="G99" s="3">
        <v>0.61199999999999999</v>
      </c>
      <c r="H99" s="45">
        <f>(C99*(E100-$J$1)+C100*($J$1-E99))/(E100-E99)</f>
        <v>31.667655786350146</v>
      </c>
      <c r="L99" s="34"/>
      <c r="M99"/>
      <c r="N99"/>
    </row>
    <row r="100" spans="1:14" x14ac:dyDescent="0.2">
      <c r="A100" s="6"/>
      <c r="B100" s="3">
        <v>306585</v>
      </c>
      <c r="C100">
        <v>40</v>
      </c>
      <c r="D100" s="16">
        <v>0.17173679104477607</v>
      </c>
      <c r="E100" s="3">
        <v>2.4039999999999999</v>
      </c>
      <c r="F100" s="3">
        <v>1.875</v>
      </c>
      <c r="G100" s="3">
        <v>0.77900000000000003</v>
      </c>
      <c r="L100" s="34"/>
      <c r="M100"/>
      <c r="N100"/>
    </row>
    <row r="101" spans="1:14" x14ac:dyDescent="0.2">
      <c r="A101" s="6"/>
      <c r="B101" s="3">
        <v>306584</v>
      </c>
      <c r="C101">
        <v>50</v>
      </c>
      <c r="D101" s="16">
        <v>0.11782423880597012</v>
      </c>
      <c r="E101" s="3">
        <v>3.4220000000000002</v>
      </c>
      <c r="F101" s="3">
        <v>2.9770000000000003</v>
      </c>
      <c r="G101" s="3">
        <v>0.84650000000000003</v>
      </c>
      <c r="L101" s="34"/>
      <c r="M101"/>
      <c r="N101"/>
    </row>
    <row r="102" spans="1:14" x14ac:dyDescent="0.2">
      <c r="A102" s="6"/>
      <c r="B102" s="3">
        <v>306583</v>
      </c>
      <c r="C102">
        <v>75</v>
      </c>
      <c r="D102" s="16">
        <v>3.129706343283583E-2</v>
      </c>
      <c r="E102" s="3">
        <v>5.0685000000000002</v>
      </c>
      <c r="F102" s="3">
        <v>5.1924999999999999</v>
      </c>
      <c r="G102" s="3">
        <v>0.99150000000000005</v>
      </c>
      <c r="L102" s="34"/>
      <c r="M102"/>
      <c r="N102"/>
    </row>
    <row r="103" spans="1:14" x14ac:dyDescent="0.2">
      <c r="A103" s="6"/>
      <c r="B103" s="3">
        <v>306582</v>
      </c>
      <c r="C103">
        <v>100</v>
      </c>
      <c r="D103" s="16">
        <v>3.49790708955224E-2</v>
      </c>
      <c r="E103" s="3">
        <v>5.4380000000000006</v>
      </c>
      <c r="F103" s="3">
        <v>5.0054999999999996</v>
      </c>
      <c r="G103" s="3">
        <v>1.0585</v>
      </c>
      <c r="L103" s="34"/>
      <c r="M103"/>
      <c r="N103"/>
    </row>
    <row r="104" spans="1:14" x14ac:dyDescent="0.2">
      <c r="A104" s="6"/>
      <c r="B104" s="3">
        <v>306581</v>
      </c>
      <c r="C104">
        <v>140</v>
      </c>
      <c r="D104" s="16">
        <v>9.205018656716411E-3</v>
      </c>
      <c r="E104" s="3">
        <v>14.266</v>
      </c>
      <c r="F104" s="3">
        <v>13.343499999999999</v>
      </c>
      <c r="G104" s="3">
        <v>1.8774999999999999</v>
      </c>
      <c r="H104" s="45"/>
      <c r="I104" s="45"/>
      <c r="L104" s="34"/>
      <c r="M104"/>
      <c r="N104"/>
    </row>
    <row r="105" spans="1:14" x14ac:dyDescent="0.2">
      <c r="A105" s="34">
        <v>39635</v>
      </c>
      <c r="B105" s="23">
        <v>321150</v>
      </c>
      <c r="C105" s="91">
        <v>1</v>
      </c>
      <c r="D105" s="16">
        <v>0.19600000000000001</v>
      </c>
      <c r="E105" s="16"/>
      <c r="F105" s="3"/>
      <c r="G105" s="3"/>
      <c r="H105" s="45"/>
      <c r="I105" s="45"/>
      <c r="L105" s="34"/>
      <c r="M105"/>
      <c r="N105"/>
    </row>
    <row r="106" spans="1:14" x14ac:dyDescent="0.2">
      <c r="A106" s="34"/>
      <c r="B106" s="33">
        <v>321149</v>
      </c>
      <c r="C106" s="91">
        <v>5</v>
      </c>
      <c r="D106" s="16">
        <v>0.2</v>
      </c>
      <c r="E106" s="16"/>
      <c r="F106" s="3"/>
      <c r="G106" s="3"/>
      <c r="H106" s="45"/>
      <c r="I106" s="45"/>
      <c r="L106" s="34"/>
      <c r="M106"/>
      <c r="N106"/>
    </row>
    <row r="107" spans="1:14" x14ac:dyDescent="0.2">
      <c r="A107" s="34"/>
      <c r="B107" s="23">
        <v>321148</v>
      </c>
      <c r="C107" s="91">
        <v>10</v>
      </c>
      <c r="D107" s="16">
        <v>0.54200000000000004</v>
      </c>
      <c r="E107" s="16"/>
      <c r="F107" s="3"/>
      <c r="G107" s="3"/>
      <c r="L107" s="34"/>
      <c r="M107"/>
      <c r="N107"/>
    </row>
    <row r="108" spans="1:14" x14ac:dyDescent="0.2">
      <c r="A108" s="34"/>
      <c r="B108" s="33">
        <v>321147</v>
      </c>
      <c r="C108" s="91">
        <v>20</v>
      </c>
      <c r="D108" s="16">
        <v>0.70599999999999996</v>
      </c>
      <c r="E108" s="16"/>
      <c r="F108" s="3"/>
      <c r="G108" s="3"/>
      <c r="L108" s="34"/>
      <c r="M108"/>
      <c r="N108"/>
    </row>
    <row r="109" spans="1:14" x14ac:dyDescent="0.2">
      <c r="A109" s="34"/>
      <c r="B109" s="23">
        <v>321146</v>
      </c>
      <c r="C109" s="91">
        <v>30</v>
      </c>
      <c r="D109" s="16">
        <v>0.85699999999999998</v>
      </c>
      <c r="E109" s="16"/>
      <c r="F109" s="3"/>
      <c r="G109" s="3"/>
      <c r="L109" s="34"/>
      <c r="M109"/>
      <c r="N109"/>
    </row>
    <row r="110" spans="1:14" x14ac:dyDescent="0.2">
      <c r="A110" s="34"/>
      <c r="B110" s="33">
        <v>321145</v>
      </c>
      <c r="C110" s="91">
        <v>40</v>
      </c>
      <c r="D110" s="16">
        <v>0.26900000000000002</v>
      </c>
      <c r="E110" s="16"/>
      <c r="F110" s="3"/>
      <c r="G110" s="3"/>
      <c r="L110" s="34"/>
      <c r="M110"/>
      <c r="N110"/>
    </row>
    <row r="111" spans="1:14" x14ac:dyDescent="0.2">
      <c r="A111" s="34"/>
      <c r="B111" s="23">
        <v>321144</v>
      </c>
      <c r="C111" s="91">
        <v>50</v>
      </c>
      <c r="D111" s="16">
        <v>6.4000000000000001E-2</v>
      </c>
      <c r="E111" s="16"/>
      <c r="F111" s="3"/>
      <c r="G111" s="3"/>
      <c r="I111" s="45"/>
      <c r="L111" s="34"/>
      <c r="M111"/>
      <c r="N111"/>
    </row>
    <row r="112" spans="1:14" x14ac:dyDescent="0.2">
      <c r="A112" s="34"/>
      <c r="B112" s="33">
        <v>321143</v>
      </c>
      <c r="C112" s="91">
        <v>75</v>
      </c>
      <c r="D112" s="16">
        <v>0.04</v>
      </c>
      <c r="E112" s="16"/>
      <c r="F112" s="3"/>
      <c r="G112" s="3"/>
      <c r="L112" s="34"/>
      <c r="M112"/>
      <c r="N112"/>
    </row>
    <row r="113" spans="1:14" x14ac:dyDescent="0.2">
      <c r="A113" s="34"/>
      <c r="B113" s="23">
        <v>321142</v>
      </c>
      <c r="C113" s="91">
        <v>100</v>
      </c>
      <c r="D113" s="16">
        <v>4.2000000000000003E-2</v>
      </c>
      <c r="E113" s="16"/>
      <c r="F113" s="3"/>
      <c r="G113" s="3"/>
      <c r="L113" s="34"/>
      <c r="M113"/>
      <c r="N113"/>
    </row>
    <row r="114" spans="1:14" x14ac:dyDescent="0.2">
      <c r="A114" s="34"/>
      <c r="B114" s="33">
        <v>321141</v>
      </c>
      <c r="C114" s="91">
        <v>150</v>
      </c>
      <c r="D114" s="16">
        <v>1.4E-2</v>
      </c>
      <c r="E114" s="16"/>
      <c r="F114" s="3"/>
      <c r="G114" s="3"/>
      <c r="H114" s="45"/>
      <c r="I114" s="45"/>
      <c r="L114" s="34"/>
      <c r="M114"/>
      <c r="N114"/>
    </row>
    <row r="115" spans="1:14" x14ac:dyDescent="0.2">
      <c r="A115" s="34">
        <v>39647</v>
      </c>
      <c r="B115" s="33">
        <v>321499</v>
      </c>
      <c r="C115" s="91">
        <v>1</v>
      </c>
      <c r="D115" s="16">
        <v>0.40400000000000003</v>
      </c>
      <c r="E115" s="21"/>
      <c r="F115" s="3"/>
      <c r="G115" s="3"/>
      <c r="H115" s="45"/>
      <c r="I115" s="45"/>
      <c r="L115" s="34"/>
      <c r="M115"/>
      <c r="N115"/>
    </row>
    <row r="116" spans="1:14" x14ac:dyDescent="0.2">
      <c r="A116" s="34"/>
      <c r="B116" s="33">
        <v>321498</v>
      </c>
      <c r="C116" s="91">
        <v>5</v>
      </c>
      <c r="D116" s="16">
        <v>0.502</v>
      </c>
      <c r="E116" s="21"/>
      <c r="F116" s="3"/>
      <c r="G116" s="3"/>
      <c r="H116" s="45"/>
      <c r="I116" s="45"/>
      <c r="L116" s="34"/>
      <c r="M116"/>
      <c r="N116"/>
    </row>
    <row r="117" spans="1:14" x14ac:dyDescent="0.2">
      <c r="A117" s="34"/>
      <c r="B117" s="33">
        <v>321497</v>
      </c>
      <c r="C117" s="91">
        <v>10</v>
      </c>
      <c r="D117" s="16">
        <v>0.42</v>
      </c>
      <c r="E117" s="21"/>
      <c r="F117" s="3"/>
      <c r="G117" s="3"/>
      <c r="L117" s="34"/>
      <c r="M117"/>
      <c r="N117"/>
    </row>
    <row r="118" spans="1:14" x14ac:dyDescent="0.2">
      <c r="A118" s="34"/>
      <c r="B118" s="33">
        <v>321496</v>
      </c>
      <c r="C118" s="91">
        <v>20</v>
      </c>
      <c r="D118" s="16">
        <v>0.39600000000000002</v>
      </c>
      <c r="E118" s="21"/>
      <c r="F118" s="3"/>
      <c r="G118" s="3"/>
      <c r="L118" s="34"/>
      <c r="M118"/>
      <c r="N118"/>
    </row>
    <row r="119" spans="1:14" x14ac:dyDescent="0.2">
      <c r="A119" s="34"/>
      <c r="B119" s="33">
        <v>321495</v>
      </c>
      <c r="C119" s="91">
        <v>30</v>
      </c>
      <c r="D119" s="16">
        <v>0.85699999999999998</v>
      </c>
      <c r="E119" s="21"/>
      <c r="F119" s="3"/>
      <c r="G119" s="3"/>
      <c r="L119" s="34"/>
      <c r="M119"/>
      <c r="N119"/>
    </row>
    <row r="120" spans="1:14" x14ac:dyDescent="0.2">
      <c r="A120" s="34"/>
      <c r="B120" s="33">
        <v>321494</v>
      </c>
      <c r="C120" s="91">
        <v>40</v>
      </c>
      <c r="D120" s="16">
        <v>0.71899999999999997</v>
      </c>
      <c r="E120" s="21"/>
      <c r="F120" s="3"/>
      <c r="G120" s="3"/>
      <c r="L120" s="34"/>
      <c r="M120"/>
      <c r="N120"/>
    </row>
    <row r="121" spans="1:14" x14ac:dyDescent="0.2">
      <c r="A121" s="34"/>
      <c r="B121" s="33">
        <v>321493</v>
      </c>
      <c r="C121" s="91">
        <v>50</v>
      </c>
      <c r="D121" s="16">
        <v>0.55500000000000005</v>
      </c>
      <c r="E121" s="21"/>
      <c r="F121" s="3"/>
      <c r="G121" s="3"/>
      <c r="L121" s="34"/>
      <c r="M121"/>
      <c r="N121"/>
    </row>
    <row r="122" spans="1:14" x14ac:dyDescent="0.2">
      <c r="A122" s="34"/>
      <c r="B122" s="33">
        <v>321492</v>
      </c>
      <c r="C122" s="91">
        <v>75</v>
      </c>
      <c r="D122" s="16">
        <v>0.20399999999999999</v>
      </c>
      <c r="E122" s="21"/>
      <c r="F122" s="3"/>
      <c r="G122" s="3"/>
      <c r="L122" s="34"/>
      <c r="M122"/>
      <c r="N122"/>
    </row>
    <row r="123" spans="1:14" x14ac:dyDescent="0.2">
      <c r="A123" s="34"/>
      <c r="B123" s="33">
        <v>321491</v>
      </c>
      <c r="C123" s="91">
        <v>100</v>
      </c>
      <c r="D123" s="16">
        <v>5.7000000000000002E-2</v>
      </c>
      <c r="E123" s="21"/>
      <c r="F123" s="3"/>
      <c r="G123" s="3"/>
      <c r="L123" s="34"/>
      <c r="M123"/>
      <c r="N123"/>
    </row>
    <row r="124" spans="1:14" x14ac:dyDescent="0.2">
      <c r="A124" s="34"/>
      <c r="B124" s="33">
        <v>321490</v>
      </c>
      <c r="C124" s="91">
        <v>148</v>
      </c>
      <c r="D124" s="16">
        <v>0.03</v>
      </c>
      <c r="E124" s="21"/>
      <c r="F124" s="3"/>
      <c r="G124" s="3"/>
      <c r="H124" s="45"/>
      <c r="I124" s="45"/>
      <c r="L124" s="34"/>
      <c r="M124"/>
      <c r="N124"/>
    </row>
    <row r="125" spans="1:14" x14ac:dyDescent="0.2">
      <c r="A125" s="34">
        <v>39661</v>
      </c>
      <c r="B125" s="3">
        <v>321814</v>
      </c>
      <c r="C125" s="91">
        <v>1</v>
      </c>
      <c r="D125" s="16">
        <v>0.374</v>
      </c>
      <c r="E125" s="21"/>
      <c r="F125" s="3"/>
      <c r="G125" s="3"/>
      <c r="H125" s="45"/>
      <c r="I125" s="45"/>
      <c r="L125" s="34"/>
      <c r="M125"/>
      <c r="N125"/>
    </row>
    <row r="126" spans="1:14" x14ac:dyDescent="0.2">
      <c r="A126" s="34"/>
      <c r="B126" s="3">
        <v>321813</v>
      </c>
      <c r="C126" s="91">
        <v>5</v>
      </c>
      <c r="D126" s="16">
        <v>0.36699999999999999</v>
      </c>
      <c r="E126" s="21"/>
      <c r="F126" s="3"/>
      <c r="G126" s="3"/>
      <c r="H126" s="45"/>
      <c r="I126" s="45"/>
      <c r="L126" s="34"/>
      <c r="M126"/>
      <c r="N126"/>
    </row>
    <row r="127" spans="1:14" x14ac:dyDescent="0.2">
      <c r="A127" s="34"/>
      <c r="B127" s="3">
        <v>321812</v>
      </c>
      <c r="C127" s="91">
        <v>10</v>
      </c>
      <c r="D127" s="16">
        <v>0.46400000000000002</v>
      </c>
      <c r="E127" s="21"/>
      <c r="F127" s="3"/>
      <c r="G127" s="3"/>
      <c r="L127" s="34"/>
      <c r="M127"/>
      <c r="N127"/>
    </row>
    <row r="128" spans="1:14" x14ac:dyDescent="0.2">
      <c r="A128" s="34"/>
      <c r="B128" s="3">
        <v>321811</v>
      </c>
      <c r="C128" s="91">
        <v>20</v>
      </c>
      <c r="D128" s="16">
        <v>0.55400000000000005</v>
      </c>
      <c r="E128" s="21"/>
      <c r="F128" s="3"/>
      <c r="G128" s="3"/>
      <c r="L128" s="34"/>
      <c r="M128"/>
      <c r="N128"/>
    </row>
    <row r="129" spans="1:14" x14ac:dyDescent="0.2">
      <c r="A129" s="34"/>
      <c r="B129" s="3">
        <v>321810</v>
      </c>
      <c r="C129" s="91">
        <v>30</v>
      </c>
      <c r="D129" s="16">
        <v>0.48299999999999998</v>
      </c>
      <c r="E129" s="21"/>
      <c r="F129" s="3"/>
      <c r="G129" s="3"/>
      <c r="H129" s="45"/>
      <c r="L129" s="34"/>
      <c r="M129"/>
      <c r="N129"/>
    </row>
    <row r="130" spans="1:14" x14ac:dyDescent="0.2">
      <c r="A130" s="34"/>
      <c r="B130" s="3">
        <v>321809</v>
      </c>
      <c r="C130" s="91">
        <v>40</v>
      </c>
      <c r="D130" s="16">
        <v>0.64400000000000002</v>
      </c>
      <c r="E130" s="21"/>
      <c r="F130" s="3"/>
      <c r="G130" s="3"/>
      <c r="L130" s="34"/>
      <c r="M130"/>
      <c r="N130"/>
    </row>
    <row r="131" spans="1:14" x14ac:dyDescent="0.2">
      <c r="A131" s="34"/>
      <c r="B131" s="3">
        <v>321808</v>
      </c>
      <c r="C131" s="91">
        <v>50</v>
      </c>
      <c r="D131" s="16">
        <v>0.501</v>
      </c>
      <c r="E131" s="21"/>
      <c r="F131" s="3"/>
      <c r="G131" s="3"/>
      <c r="L131" s="34"/>
      <c r="M131"/>
      <c r="N131"/>
    </row>
    <row r="132" spans="1:14" x14ac:dyDescent="0.2">
      <c r="A132" s="34"/>
      <c r="B132" s="3">
        <v>321807</v>
      </c>
      <c r="C132" s="91">
        <v>75</v>
      </c>
      <c r="D132" s="16">
        <v>5.1999999999999998E-2</v>
      </c>
      <c r="E132" s="21"/>
      <c r="F132" s="3"/>
      <c r="G132" s="3"/>
      <c r="L132" s="34"/>
      <c r="M132"/>
      <c r="N132"/>
    </row>
    <row r="133" spans="1:14" x14ac:dyDescent="0.2">
      <c r="A133" s="34"/>
      <c r="B133" s="3">
        <v>321806</v>
      </c>
      <c r="C133" s="91">
        <v>100</v>
      </c>
      <c r="D133" s="16">
        <v>0.03</v>
      </c>
      <c r="E133" s="21"/>
      <c r="F133" s="3"/>
      <c r="G133" s="3"/>
      <c r="L133" s="34"/>
      <c r="M133"/>
      <c r="N133"/>
    </row>
    <row r="134" spans="1:14" x14ac:dyDescent="0.2">
      <c r="A134" s="34"/>
      <c r="B134" s="3">
        <v>321805</v>
      </c>
      <c r="C134" s="91">
        <v>131</v>
      </c>
      <c r="D134" s="16">
        <v>0.01</v>
      </c>
      <c r="E134" s="21"/>
      <c r="F134" s="3"/>
      <c r="G134" s="3"/>
      <c r="H134" s="45"/>
      <c r="I134" s="45"/>
      <c r="L134" s="34"/>
      <c r="M134"/>
      <c r="N134"/>
    </row>
    <row r="135" spans="1:14" x14ac:dyDescent="0.2">
      <c r="A135" s="6">
        <v>39719</v>
      </c>
      <c r="B135" s="3">
        <v>337010</v>
      </c>
      <c r="C135">
        <v>2</v>
      </c>
      <c r="D135" s="47">
        <v>0.56776432835820889</v>
      </c>
      <c r="E135" s="48">
        <v>0.63800000000000001</v>
      </c>
      <c r="F135" s="48">
        <v>0.23649999999999999</v>
      </c>
      <c r="G135" s="48">
        <v>0.13</v>
      </c>
      <c r="H135" s="45">
        <v>22.5</v>
      </c>
      <c r="I135" s="45">
        <v>20.9</v>
      </c>
      <c r="L135" s="34"/>
      <c r="M135"/>
      <c r="N135"/>
    </row>
    <row r="136" spans="1:14" x14ac:dyDescent="0.2">
      <c r="A136" s="6"/>
      <c r="B136" s="3">
        <v>337009</v>
      </c>
      <c r="C136">
        <v>10</v>
      </c>
      <c r="D136" s="47">
        <v>0.6093080597014926</v>
      </c>
      <c r="E136" s="48">
        <v>0.64600000000000002</v>
      </c>
      <c r="F136" s="48">
        <v>0.26250000000000001</v>
      </c>
      <c r="G136" s="48">
        <v>0.13900000000000001</v>
      </c>
      <c r="H136" s="45"/>
      <c r="I136" s="45"/>
      <c r="L136" s="34"/>
      <c r="M136"/>
      <c r="N136"/>
    </row>
    <row r="137" spans="1:14" x14ac:dyDescent="0.2">
      <c r="A137" s="6"/>
      <c r="B137" s="3">
        <v>337008</v>
      </c>
      <c r="C137">
        <v>19</v>
      </c>
      <c r="D137" s="47">
        <v>1.215961791044776</v>
      </c>
      <c r="E137" s="48">
        <v>0.67</v>
      </c>
      <c r="F137" s="48">
        <v>0.56800000000000006</v>
      </c>
      <c r="G137" s="48">
        <v>0.2185</v>
      </c>
      <c r="H137" s="45">
        <f>(C137*(E138-$J$1)+C138*($J$1-E137))/(E138-E137)</f>
        <v>22.462749213011541</v>
      </c>
      <c r="I137" s="45">
        <f>(C137*(F138-$J$1)+C138*($J$1-F137))/(F138-F137)</f>
        <v>20.902245706737123</v>
      </c>
      <c r="L137" s="34"/>
      <c r="M137"/>
      <c r="N137"/>
    </row>
    <row r="138" spans="1:14" x14ac:dyDescent="0.2">
      <c r="A138" s="6"/>
      <c r="B138" s="3">
        <v>337007</v>
      </c>
      <c r="C138">
        <v>29</v>
      </c>
      <c r="D138" s="47">
        <v>0.67854761194029845</v>
      </c>
      <c r="E138" s="48">
        <v>1.623</v>
      </c>
      <c r="F138" s="48">
        <v>2.839</v>
      </c>
      <c r="G138" s="48">
        <v>0.66300000000000003</v>
      </c>
      <c r="L138" s="34"/>
      <c r="M138"/>
      <c r="N138"/>
    </row>
    <row r="139" spans="1:14" x14ac:dyDescent="0.2">
      <c r="A139" s="6"/>
      <c r="B139" s="3">
        <v>337006</v>
      </c>
      <c r="C139">
        <v>39</v>
      </c>
      <c r="D139" s="47">
        <v>0.3046540298507463</v>
      </c>
      <c r="E139" s="48">
        <v>4.5765000000000002</v>
      </c>
      <c r="F139" s="48">
        <v>5.5129999999999999</v>
      </c>
      <c r="G139" s="48">
        <v>0.91650000000000009</v>
      </c>
      <c r="L139" s="34"/>
      <c r="M139"/>
      <c r="N139"/>
    </row>
    <row r="140" spans="1:14" x14ac:dyDescent="0.2">
      <c r="A140" s="6"/>
      <c r="B140" s="3">
        <v>337005</v>
      </c>
      <c r="C140">
        <v>49</v>
      </c>
      <c r="D140" s="47">
        <v>8.6387910447761215E-2</v>
      </c>
      <c r="E140" s="48">
        <v>5.4535</v>
      </c>
      <c r="F140" s="48">
        <v>6.1624999999999996</v>
      </c>
      <c r="G140" s="48">
        <v>0.93</v>
      </c>
      <c r="L140" s="34"/>
      <c r="M140"/>
      <c r="N140"/>
    </row>
    <row r="141" spans="1:14" x14ac:dyDescent="0.2">
      <c r="A141" s="6"/>
      <c r="B141" s="3">
        <v>337004</v>
      </c>
      <c r="C141">
        <v>59</v>
      </c>
      <c r="D141" s="47">
        <v>6.8651321641791038E-2</v>
      </c>
      <c r="E141" s="48">
        <v>6.2614999999999998</v>
      </c>
      <c r="F141" s="48">
        <v>7.3719999999999999</v>
      </c>
      <c r="G141" s="48">
        <v>0.9544999999999999</v>
      </c>
      <c r="L141" s="34"/>
      <c r="M141"/>
      <c r="N141"/>
    </row>
    <row r="142" spans="1:14" x14ac:dyDescent="0.2">
      <c r="A142" s="6"/>
      <c r="B142" s="3">
        <v>337003</v>
      </c>
      <c r="C142">
        <v>80</v>
      </c>
      <c r="D142" s="47">
        <v>6.4269322388059699E-2</v>
      </c>
      <c r="E142" s="48">
        <v>6.4135</v>
      </c>
      <c r="F142" s="48">
        <v>6.8574999999999999</v>
      </c>
      <c r="G142" s="48">
        <v>0.90849999999999997</v>
      </c>
      <c r="L142" s="34"/>
      <c r="M142"/>
      <c r="N142"/>
    </row>
    <row r="143" spans="1:14" x14ac:dyDescent="0.2">
      <c r="A143" s="6"/>
      <c r="B143" s="3">
        <v>337002</v>
      </c>
      <c r="C143">
        <v>101</v>
      </c>
      <c r="D143" s="47">
        <v>2.9213328358208959E-2</v>
      </c>
      <c r="E143" s="48">
        <v>10.99</v>
      </c>
      <c r="F143" s="48">
        <v>12.246500000000001</v>
      </c>
      <c r="G143" s="48">
        <v>1.1695</v>
      </c>
      <c r="L143" s="34"/>
      <c r="M143"/>
      <c r="N143"/>
    </row>
    <row r="144" spans="1:14" x14ac:dyDescent="0.2">
      <c r="A144" s="6"/>
      <c r="B144" s="3">
        <v>337001</v>
      </c>
      <c r="C144">
        <v>151</v>
      </c>
      <c r="D144" s="47">
        <v>1.4606664179104478E-2</v>
      </c>
      <c r="E144" s="48">
        <v>14.353</v>
      </c>
      <c r="F144" s="48">
        <v>15.116</v>
      </c>
      <c r="G144" s="48">
        <v>1.373</v>
      </c>
      <c r="H144" s="45"/>
      <c r="I144" s="45"/>
      <c r="L144" s="34"/>
      <c r="M144"/>
      <c r="N144"/>
    </row>
    <row r="145" spans="1:14" x14ac:dyDescent="0.2">
      <c r="A145" s="6">
        <v>39727</v>
      </c>
      <c r="B145" s="3">
        <v>337192</v>
      </c>
      <c r="C145">
        <v>3</v>
      </c>
      <c r="D145" s="47">
        <v>0.83087462686567159</v>
      </c>
      <c r="E145" s="48">
        <v>0.74199999999999999</v>
      </c>
      <c r="F145" s="48">
        <v>0.88100000000000001</v>
      </c>
      <c r="G145" s="48">
        <v>0.24199999999999999</v>
      </c>
      <c r="H145" s="41">
        <v>14.1</v>
      </c>
      <c r="I145" s="45">
        <v>8</v>
      </c>
      <c r="L145" s="34"/>
      <c r="M145"/>
      <c r="N145"/>
    </row>
    <row r="146" spans="1:14" x14ac:dyDescent="0.2">
      <c r="A146" s="6"/>
      <c r="B146" s="3">
        <v>337191</v>
      </c>
      <c r="C146">
        <v>10</v>
      </c>
      <c r="D146" s="47">
        <v>0.94165791044776115</v>
      </c>
      <c r="E146" s="48">
        <v>0.8075</v>
      </c>
      <c r="F146" s="48">
        <v>1.048</v>
      </c>
      <c r="G146" s="48">
        <v>0.26550000000000001</v>
      </c>
      <c r="H146" s="45">
        <f>(C146*(E147-$J$1)+C147*($J$1-E146))/(E147-E146)</f>
        <v>14.148706896551724</v>
      </c>
      <c r="I146" s="45"/>
      <c r="L146" s="34"/>
      <c r="M146"/>
      <c r="N146"/>
    </row>
    <row r="147" spans="1:14" x14ac:dyDescent="0.2">
      <c r="A147" s="6"/>
      <c r="B147" s="3">
        <v>337190</v>
      </c>
      <c r="C147">
        <v>20</v>
      </c>
      <c r="D147" s="47">
        <v>0.6508517910447762</v>
      </c>
      <c r="E147" s="48">
        <v>1.2715000000000001</v>
      </c>
      <c r="F147" s="48">
        <v>1.8980000000000001</v>
      </c>
      <c r="G147" s="48">
        <v>0.42149999999999999</v>
      </c>
      <c r="L147" s="34"/>
      <c r="M147"/>
      <c r="N147"/>
    </row>
    <row r="148" spans="1:14" x14ac:dyDescent="0.2">
      <c r="A148" s="6"/>
      <c r="B148" s="3">
        <v>337189</v>
      </c>
      <c r="C148">
        <v>31</v>
      </c>
      <c r="D148" s="47">
        <v>0.4362091791044776</v>
      </c>
      <c r="E148" s="48">
        <v>2.1659999999999999</v>
      </c>
      <c r="F148" s="48">
        <v>3.0315000000000003</v>
      </c>
      <c r="G148" s="48">
        <v>0.59699999999999998</v>
      </c>
      <c r="L148" s="34"/>
      <c r="M148"/>
      <c r="N148"/>
    </row>
    <row r="149" spans="1:14" x14ac:dyDescent="0.2">
      <c r="A149" s="6"/>
      <c r="B149" s="3">
        <v>337188</v>
      </c>
      <c r="C149">
        <v>39</v>
      </c>
      <c r="D149" s="47">
        <v>0.60930805970149249</v>
      </c>
      <c r="E149" s="48">
        <v>3.6660000000000004</v>
      </c>
      <c r="F149" s="48">
        <v>3.9820000000000002</v>
      </c>
      <c r="G149" s="48">
        <v>0.74950000000000006</v>
      </c>
      <c r="L149" s="34"/>
      <c r="M149"/>
      <c r="N149"/>
    </row>
    <row r="150" spans="1:14" x14ac:dyDescent="0.2">
      <c r="A150" s="6"/>
      <c r="B150" s="3">
        <v>337187</v>
      </c>
      <c r="C150">
        <v>50</v>
      </c>
      <c r="D150" s="47">
        <v>0.21596977611940299</v>
      </c>
      <c r="E150" s="48">
        <v>8.2449999999999992</v>
      </c>
      <c r="F150" s="48">
        <v>8.3484999999999996</v>
      </c>
      <c r="G150" s="48">
        <v>0.97599999999999998</v>
      </c>
      <c r="L150" s="34"/>
      <c r="M150"/>
      <c r="N150"/>
    </row>
    <row r="151" spans="1:14" x14ac:dyDescent="0.2">
      <c r="A151" s="6"/>
      <c r="B151" s="3">
        <v>337186</v>
      </c>
      <c r="C151">
        <v>60</v>
      </c>
      <c r="D151" s="47">
        <v>5.8426656716417925E-2</v>
      </c>
      <c r="E151" s="48">
        <v>9.3835000000000015</v>
      </c>
      <c r="F151" s="48">
        <v>9.5984999999999996</v>
      </c>
      <c r="G151" s="48">
        <v>1.0129999999999999</v>
      </c>
      <c r="L151" s="34"/>
      <c r="M151"/>
      <c r="N151"/>
    </row>
    <row r="152" spans="1:14" x14ac:dyDescent="0.2">
      <c r="A152" s="6"/>
      <c r="B152" s="3">
        <v>337185</v>
      </c>
      <c r="C152">
        <v>80</v>
      </c>
      <c r="D152" s="47">
        <v>3.7977326865671637E-2</v>
      </c>
      <c r="E152" s="48">
        <v>11.588000000000001</v>
      </c>
      <c r="F152" s="48">
        <v>10.486000000000001</v>
      </c>
      <c r="G152" s="48">
        <v>1.0865</v>
      </c>
      <c r="L152" s="34"/>
      <c r="M152"/>
      <c r="N152"/>
    </row>
    <row r="153" spans="1:14" x14ac:dyDescent="0.2">
      <c r="A153" s="6"/>
      <c r="B153" s="3">
        <v>337184</v>
      </c>
      <c r="C153">
        <v>100</v>
      </c>
      <c r="D153" s="47">
        <v>8.7639985074626815E-3</v>
      </c>
      <c r="E153" s="48">
        <v>15.623999999999999</v>
      </c>
      <c r="F153" s="48">
        <v>12.943000000000001</v>
      </c>
      <c r="G153" s="48">
        <v>1.2210000000000001</v>
      </c>
      <c r="L153" s="34"/>
      <c r="M153"/>
      <c r="N153"/>
    </row>
    <row r="154" spans="1:14" x14ac:dyDescent="0.2">
      <c r="A154" s="6"/>
      <c r="B154" s="3">
        <v>337183</v>
      </c>
      <c r="C154">
        <v>141</v>
      </c>
      <c r="D154" s="47">
        <v>2.9213328358208951E-3</v>
      </c>
      <c r="E154" s="48">
        <v>18.815000000000001</v>
      </c>
      <c r="F154" s="48">
        <v>15.234500000000001</v>
      </c>
      <c r="G154" s="48">
        <v>1.3474999999999999</v>
      </c>
      <c r="H154" s="45"/>
      <c r="I154" s="45"/>
      <c r="L154" s="34"/>
      <c r="M154"/>
      <c r="N154"/>
    </row>
    <row r="155" spans="1:14" x14ac:dyDescent="0.2">
      <c r="A155" s="6">
        <v>39730</v>
      </c>
      <c r="B155" s="53">
        <v>337211</v>
      </c>
      <c r="C155">
        <v>2</v>
      </c>
      <c r="D155" s="47">
        <v>0.73393925373134339</v>
      </c>
      <c r="E155" s="48">
        <v>0.82699999999999996</v>
      </c>
      <c r="F155" s="48">
        <v>0.92249999999999999</v>
      </c>
      <c r="G155" s="48">
        <v>0.24299999999999999</v>
      </c>
      <c r="H155" s="45">
        <v>11.9</v>
      </c>
      <c r="I155" s="45">
        <v>10.1</v>
      </c>
      <c r="L155" s="34"/>
      <c r="M155"/>
      <c r="N155"/>
    </row>
    <row r="156" spans="1:14" x14ac:dyDescent="0.2">
      <c r="A156" s="6"/>
      <c r="B156" s="70">
        <v>337210</v>
      </c>
      <c r="C156">
        <v>10</v>
      </c>
      <c r="D156" s="47">
        <v>0.6508517910447762</v>
      </c>
      <c r="E156" s="48">
        <v>0.8294999999999999</v>
      </c>
      <c r="F156" s="48">
        <v>0.98799999999999999</v>
      </c>
      <c r="G156" s="48">
        <v>0.24</v>
      </c>
      <c r="H156" s="45">
        <f>(C156*(E157-$J$1)+C157*($J$1-E156))/(E157-E156)</f>
        <v>11.880860452289024</v>
      </c>
      <c r="I156" s="45">
        <f>(C156*(F157-$J$1)+C157*($J$1-F156))/(F157-F156)</f>
        <v>10.079787234042554</v>
      </c>
      <c r="L156" s="34"/>
      <c r="M156"/>
      <c r="N156"/>
    </row>
    <row r="157" spans="1:14" x14ac:dyDescent="0.2">
      <c r="A157" s="6"/>
      <c r="B157" s="53">
        <v>337209</v>
      </c>
      <c r="C157">
        <v>20</v>
      </c>
      <c r="D157" s="47">
        <v>0.70624343283582092</v>
      </c>
      <c r="E157" s="48">
        <v>1.736</v>
      </c>
      <c r="F157" s="48">
        <v>2.492</v>
      </c>
      <c r="G157" s="48">
        <v>0.45650000000000002</v>
      </c>
      <c r="L157" s="34"/>
      <c r="M157"/>
      <c r="N157"/>
    </row>
    <row r="158" spans="1:14" x14ac:dyDescent="0.2">
      <c r="A158" s="6"/>
      <c r="B158" s="70">
        <v>337208</v>
      </c>
      <c r="C158">
        <v>30</v>
      </c>
      <c r="D158" s="47">
        <v>0.14397985074626868</v>
      </c>
      <c r="E158" s="48">
        <v>5.7149999999999999</v>
      </c>
      <c r="F158" s="48">
        <v>6.4455</v>
      </c>
      <c r="G158" s="48">
        <v>0.83099999999999996</v>
      </c>
      <c r="L158" s="34"/>
      <c r="M158"/>
      <c r="N158"/>
    </row>
    <row r="159" spans="1:14" x14ac:dyDescent="0.2">
      <c r="A159" s="6"/>
      <c r="B159" s="53">
        <v>337207</v>
      </c>
      <c r="C159">
        <v>40</v>
      </c>
      <c r="D159" s="47">
        <v>7.3033320895522377E-2</v>
      </c>
      <c r="E159" s="48">
        <v>7.3834999999999997</v>
      </c>
      <c r="F159" s="48">
        <v>8.3365000000000009</v>
      </c>
      <c r="G159" s="48">
        <v>0.92149999999999999</v>
      </c>
      <c r="I159" s="45"/>
      <c r="L159" s="34"/>
      <c r="M159"/>
      <c r="N159"/>
    </row>
    <row r="160" spans="1:14" x14ac:dyDescent="0.2">
      <c r="A160" s="6"/>
      <c r="B160" s="70">
        <v>337206</v>
      </c>
      <c r="C160">
        <v>50</v>
      </c>
      <c r="D160" s="47">
        <v>7.0111988059701494E-2</v>
      </c>
      <c r="E160" s="48">
        <v>8.3230000000000004</v>
      </c>
      <c r="F160" s="48">
        <v>8.7584999999999997</v>
      </c>
      <c r="G160" s="48">
        <v>0.95299999999999996</v>
      </c>
      <c r="L160" s="34"/>
      <c r="M160"/>
      <c r="N160"/>
    </row>
    <row r="161" spans="1:14" x14ac:dyDescent="0.2">
      <c r="A161" s="6"/>
      <c r="B161" s="53">
        <v>337205</v>
      </c>
      <c r="C161">
        <v>59</v>
      </c>
      <c r="D161" s="47">
        <v>5.5505323880597028E-2</v>
      </c>
      <c r="E161" s="48">
        <v>8.9064999999999994</v>
      </c>
      <c r="F161" s="48">
        <v>9.1805000000000003</v>
      </c>
      <c r="G161" s="48">
        <v>0.98199999999999998</v>
      </c>
      <c r="L161" s="34"/>
      <c r="M161"/>
      <c r="N161"/>
    </row>
    <row r="162" spans="1:14" x14ac:dyDescent="0.2">
      <c r="A162" s="6"/>
      <c r="B162" s="70">
        <v>337204</v>
      </c>
      <c r="C162">
        <v>80</v>
      </c>
      <c r="D162" s="47">
        <v>2.6291995522388062E-2</v>
      </c>
      <c r="E162" s="48">
        <v>11.141500000000001</v>
      </c>
      <c r="F162" s="48">
        <v>9.4604999999999997</v>
      </c>
      <c r="G162" s="48">
        <v>1.0275000000000001</v>
      </c>
      <c r="L162" s="34"/>
      <c r="M162"/>
      <c r="N162"/>
    </row>
    <row r="163" spans="1:14" x14ac:dyDescent="0.2">
      <c r="A163" s="6"/>
      <c r="B163" s="53">
        <v>337203</v>
      </c>
      <c r="C163">
        <v>101</v>
      </c>
      <c r="D163" s="47">
        <v>1.3145997761194031E-2</v>
      </c>
      <c r="E163" s="48">
        <v>13.682</v>
      </c>
      <c r="F163" s="48">
        <v>11.842499999999999</v>
      </c>
      <c r="G163" s="48">
        <v>1.101</v>
      </c>
      <c r="L163" s="34"/>
      <c r="M163"/>
      <c r="N163"/>
    </row>
    <row r="164" spans="1:14" x14ac:dyDescent="0.2">
      <c r="A164" s="6"/>
      <c r="B164" s="53">
        <v>337202</v>
      </c>
      <c r="C164">
        <v>133</v>
      </c>
      <c r="D164" s="16"/>
      <c r="E164" s="48">
        <v>16.805</v>
      </c>
      <c r="F164" s="48">
        <v>15.123999999999999</v>
      </c>
      <c r="G164" s="48">
        <v>1.2435</v>
      </c>
      <c r="L164" s="34"/>
      <c r="M164"/>
      <c r="N164"/>
    </row>
    <row r="165" spans="1:14" x14ac:dyDescent="0.2">
      <c r="A165" s="6">
        <v>39741</v>
      </c>
      <c r="B165" s="70">
        <v>337772</v>
      </c>
      <c r="C165">
        <v>3</v>
      </c>
      <c r="D165" s="47">
        <v>0.9555058208955225</v>
      </c>
      <c r="E165" s="48">
        <v>0.59349999999999992</v>
      </c>
      <c r="F165" s="48">
        <v>1.1685000000000001</v>
      </c>
      <c r="G165" s="48">
        <v>0.26400000000000001</v>
      </c>
      <c r="H165" s="41">
        <v>16.7</v>
      </c>
      <c r="I165" s="41">
        <v>0</v>
      </c>
      <c r="L165" s="34"/>
      <c r="M165"/>
      <c r="N165"/>
    </row>
    <row r="166" spans="1:14" x14ac:dyDescent="0.2">
      <c r="A166" s="6"/>
      <c r="B166" s="3">
        <v>337771</v>
      </c>
      <c r="C166">
        <v>10</v>
      </c>
      <c r="D166" s="47">
        <v>0.94165791044776115</v>
      </c>
      <c r="E166" s="48">
        <v>0.63700000000000001</v>
      </c>
      <c r="F166" s="48">
        <v>1.3385</v>
      </c>
      <c r="G166" s="48">
        <v>0.28399999999999997</v>
      </c>
      <c r="H166" s="45">
        <f>(C166*(E167-$J$1)+C167*($J$1-E166))/(E167-E166)</f>
        <v>16.740947075208915</v>
      </c>
      <c r="L166" s="34"/>
      <c r="M166"/>
      <c r="N166"/>
    </row>
    <row r="167" spans="1:14" x14ac:dyDescent="0.2">
      <c r="A167" s="6"/>
      <c r="B167" s="70">
        <v>337770</v>
      </c>
      <c r="C167">
        <v>20</v>
      </c>
      <c r="D167" s="47">
        <v>0.80317880597014923</v>
      </c>
      <c r="E167" s="48">
        <v>1.1755</v>
      </c>
      <c r="F167" s="48">
        <v>2.5685000000000002</v>
      </c>
      <c r="G167" s="48">
        <v>0.39350000000000002</v>
      </c>
      <c r="L167" s="34"/>
      <c r="M167"/>
      <c r="N167"/>
    </row>
    <row r="168" spans="1:14" x14ac:dyDescent="0.2">
      <c r="A168" s="6"/>
      <c r="B168" s="3">
        <v>337769</v>
      </c>
      <c r="C168">
        <v>32</v>
      </c>
      <c r="D168" s="47">
        <v>9.358690298507466E-2</v>
      </c>
      <c r="E168" s="48">
        <v>4.7989999999999995</v>
      </c>
      <c r="F168" s="48">
        <v>5.8079999999999998</v>
      </c>
      <c r="G168" s="48">
        <v>0.82599999999999996</v>
      </c>
      <c r="I168" s="45"/>
      <c r="L168" s="34"/>
      <c r="M168"/>
      <c r="N168"/>
    </row>
    <row r="169" spans="1:14" x14ac:dyDescent="0.2">
      <c r="A169" s="6"/>
      <c r="B169" s="70">
        <v>337768</v>
      </c>
      <c r="C169">
        <v>39</v>
      </c>
      <c r="D169" s="47">
        <v>6.8390429104477624E-2</v>
      </c>
      <c r="E169" s="48">
        <v>5.6240000000000006</v>
      </c>
      <c r="F169" s="48">
        <v>6.4039999999999999</v>
      </c>
      <c r="G169" s="48">
        <v>0.86699999999999999</v>
      </c>
      <c r="H169" s="45"/>
      <c r="I169" s="45"/>
      <c r="M169"/>
      <c r="N169"/>
    </row>
    <row r="170" spans="1:14" x14ac:dyDescent="0.2">
      <c r="A170" s="6"/>
      <c r="B170" s="3">
        <v>337767</v>
      </c>
      <c r="C170">
        <v>50</v>
      </c>
      <c r="D170" s="47">
        <v>6.1191436567164206E-2</v>
      </c>
      <c r="E170" s="48">
        <v>5.8140000000000001</v>
      </c>
      <c r="F170" s="48">
        <v>6.4504999999999999</v>
      </c>
      <c r="G170" s="48">
        <v>0.877</v>
      </c>
      <c r="M170"/>
      <c r="N170"/>
    </row>
    <row r="171" spans="1:14" x14ac:dyDescent="0.2">
      <c r="A171" s="6"/>
      <c r="B171" s="70">
        <v>337766</v>
      </c>
      <c r="C171">
        <v>61</v>
      </c>
      <c r="D171" s="47">
        <v>9.3586902985074633E-2</v>
      </c>
      <c r="E171" s="48">
        <v>6.6159999999999997</v>
      </c>
      <c r="F171" s="48">
        <v>7.0984999999999996</v>
      </c>
      <c r="G171" s="48">
        <v>0.91549999999999998</v>
      </c>
      <c r="M171"/>
      <c r="N171"/>
    </row>
    <row r="172" spans="1:14" x14ac:dyDescent="0.2">
      <c r="A172" s="6"/>
      <c r="B172" s="3">
        <v>337765</v>
      </c>
      <c r="C172">
        <v>80</v>
      </c>
      <c r="D172" s="47">
        <v>8.471865223880598E-2</v>
      </c>
      <c r="E172" s="48">
        <v>7.8535000000000004</v>
      </c>
      <c r="F172" s="48">
        <v>8.5205000000000002</v>
      </c>
      <c r="G172" s="48">
        <v>0.98550000000000004</v>
      </c>
      <c r="M172"/>
      <c r="N172"/>
    </row>
    <row r="173" spans="1:14" x14ac:dyDescent="0.2">
      <c r="A173" s="6"/>
      <c r="B173" s="70">
        <v>337764</v>
      </c>
      <c r="C173">
        <v>100</v>
      </c>
      <c r="D173" s="47">
        <v>8.3257985820895539E-2</v>
      </c>
      <c r="E173" s="48">
        <v>7.952</v>
      </c>
      <c r="F173" s="48">
        <v>8.6289999999999996</v>
      </c>
      <c r="G173" s="48">
        <v>1.0190000000000001</v>
      </c>
      <c r="M173"/>
      <c r="N173"/>
    </row>
    <row r="174" spans="1:14" x14ac:dyDescent="0.2">
      <c r="A174" s="6"/>
      <c r="B174" s="3">
        <v>337763</v>
      </c>
      <c r="C174">
        <v>151</v>
      </c>
      <c r="D174" s="47">
        <v>2.3370662686567154E-2</v>
      </c>
      <c r="E174" s="48">
        <v>14.8385</v>
      </c>
      <c r="F174" s="48">
        <v>14.36</v>
      </c>
      <c r="G174" s="48">
        <v>1.7364999999999999</v>
      </c>
      <c r="M174"/>
      <c r="N174"/>
    </row>
    <row r="175" spans="1:14" x14ac:dyDescent="0.2">
      <c r="A175" s="6">
        <v>39765</v>
      </c>
      <c r="B175" s="53">
        <v>306600</v>
      </c>
      <c r="C175">
        <v>1</v>
      </c>
      <c r="D175" s="16">
        <v>0.89171026119402996</v>
      </c>
      <c r="E175" s="3">
        <v>0.9305000000000001</v>
      </c>
      <c r="F175" s="3">
        <v>1.5145</v>
      </c>
      <c r="G175" s="3">
        <v>0.374</v>
      </c>
      <c r="H175" s="45">
        <v>21.5</v>
      </c>
      <c r="I175" s="41">
        <v>0</v>
      </c>
      <c r="M175"/>
      <c r="N175"/>
    </row>
    <row r="176" spans="1:14" x14ac:dyDescent="0.2">
      <c r="A176" s="6"/>
      <c r="B176" s="53">
        <v>306599</v>
      </c>
      <c r="C176">
        <v>5</v>
      </c>
      <c r="D176" s="16">
        <v>0.91152604477611954</v>
      </c>
      <c r="E176" s="3">
        <v>0.92700000000000005</v>
      </c>
      <c r="F176" s="3">
        <v>2.0259999999999998</v>
      </c>
      <c r="G176" s="3">
        <v>0.40100000000000002</v>
      </c>
      <c r="M176"/>
      <c r="N176"/>
    </row>
    <row r="177" spans="1:9" x14ac:dyDescent="0.2">
      <c r="A177" s="6"/>
      <c r="B177" s="53">
        <v>306598</v>
      </c>
      <c r="C177">
        <v>10</v>
      </c>
      <c r="D177" s="16">
        <v>0.91152604477611943</v>
      </c>
      <c r="E177" s="3">
        <v>0.93</v>
      </c>
      <c r="F177" s="3">
        <v>1.5630000000000002</v>
      </c>
      <c r="G177" s="3">
        <v>0.35299999999999998</v>
      </c>
    </row>
    <row r="178" spans="1:9" x14ac:dyDescent="0.2">
      <c r="A178" s="6"/>
      <c r="B178" s="53">
        <v>306597</v>
      </c>
      <c r="C178">
        <v>20</v>
      </c>
      <c r="D178" s="16">
        <v>0.85207869402985081</v>
      </c>
      <c r="E178" s="3">
        <v>0.9395</v>
      </c>
      <c r="F178" s="3">
        <v>1.5175000000000001</v>
      </c>
      <c r="G178" s="3">
        <v>0.35799999999999998</v>
      </c>
      <c r="H178" s="45">
        <f>(C178*(E179-$J$1)+C179*($J$1-E178))/(E179-E178)</f>
        <v>21.537484116899616</v>
      </c>
      <c r="I178" s="45"/>
    </row>
    <row r="179" spans="1:9" x14ac:dyDescent="0.2">
      <c r="A179" s="6"/>
      <c r="B179" s="53">
        <v>306596</v>
      </c>
      <c r="C179">
        <v>30</v>
      </c>
      <c r="D179" s="16">
        <v>0.33686832089552232</v>
      </c>
      <c r="E179" s="3">
        <v>1.3330000000000002</v>
      </c>
      <c r="F179" s="3">
        <v>2.0819999999999999</v>
      </c>
      <c r="G179" s="3">
        <v>0.46950000000000003</v>
      </c>
      <c r="H179" s="45"/>
      <c r="I179" s="45"/>
    </row>
    <row r="180" spans="1:9" x14ac:dyDescent="0.2">
      <c r="A180" s="6"/>
      <c r="B180" s="53">
        <v>306595</v>
      </c>
      <c r="C180">
        <v>40</v>
      </c>
      <c r="D180" s="16">
        <v>0.12702925746268662</v>
      </c>
      <c r="E180" s="3">
        <v>2.7560000000000002</v>
      </c>
      <c r="F180" s="3">
        <v>3.5354999999999999</v>
      </c>
      <c r="G180" s="3">
        <v>0.67799999999999994</v>
      </c>
      <c r="I180" s="45"/>
    </row>
    <row r="181" spans="1:9" x14ac:dyDescent="0.2">
      <c r="A181" s="6"/>
      <c r="B181" s="53">
        <v>306594</v>
      </c>
      <c r="C181">
        <v>50</v>
      </c>
      <c r="D181" s="16">
        <v>0.10309620895522391</v>
      </c>
      <c r="E181" s="3">
        <v>3.9189999999999996</v>
      </c>
      <c r="F181" s="3">
        <v>4.3940000000000001</v>
      </c>
      <c r="G181" s="3">
        <v>0.84599999999999997</v>
      </c>
    </row>
    <row r="182" spans="1:9" x14ac:dyDescent="0.2">
      <c r="A182" s="6"/>
      <c r="B182" s="53">
        <v>306593</v>
      </c>
      <c r="C182">
        <v>75</v>
      </c>
      <c r="D182" s="16">
        <v>5.577145522388062E-2</v>
      </c>
      <c r="E182" s="3">
        <v>9.1865000000000006</v>
      </c>
      <c r="F182" s="3">
        <v>9.7289999999999992</v>
      </c>
      <c r="G182" s="3">
        <v>1.17</v>
      </c>
    </row>
    <row r="183" spans="1:9" x14ac:dyDescent="0.2">
      <c r="A183" s="6"/>
      <c r="B183" s="53">
        <v>306592</v>
      </c>
      <c r="C183">
        <v>100</v>
      </c>
      <c r="D183" s="16">
        <v>3.0275932835820901E-2</v>
      </c>
      <c r="E183" s="3">
        <v>10.906500000000001</v>
      </c>
      <c r="F183" s="3">
        <v>11.43</v>
      </c>
      <c r="G183" s="3">
        <v>1.226</v>
      </c>
    </row>
    <row r="184" spans="1:9" x14ac:dyDescent="0.2">
      <c r="A184" s="6"/>
      <c r="B184" s="53">
        <v>306591</v>
      </c>
      <c r="C184" s="29">
        <v>140</v>
      </c>
      <c r="D184" s="16">
        <v>1.912164179104478E-2</v>
      </c>
      <c r="E184" s="3">
        <v>15.307</v>
      </c>
      <c r="F184" s="3">
        <v>14.750499999999999</v>
      </c>
      <c r="G184" s="3">
        <v>1.3965000000000001</v>
      </c>
    </row>
    <row r="185" spans="1:9" x14ac:dyDescent="0.2">
      <c r="A185" s="6"/>
      <c r="B185" s="53"/>
      <c r="C185" s="52"/>
      <c r="D185" s="16"/>
      <c r="E185" s="3"/>
      <c r="F185" s="3"/>
      <c r="G185" s="3"/>
    </row>
    <row r="186" spans="1:9" x14ac:dyDescent="0.2">
      <c r="A186" s="6"/>
      <c r="B186" s="53"/>
      <c r="C186" s="52"/>
      <c r="D186" s="47"/>
    </row>
    <row r="187" spans="1:9" x14ac:dyDescent="0.2">
      <c r="A187" s="34"/>
      <c r="B187" s="17"/>
      <c r="D187" s="31"/>
      <c r="E187" s="16"/>
      <c r="F187" s="18"/>
      <c r="G187" s="18"/>
      <c r="I187" s="45" t="e">
        <f>(C187*(F188-$J$1)+C188*($J$1-F187))/(F188-F187)</f>
        <v>#DIV/0!</v>
      </c>
    </row>
    <row r="188" spans="1:9" x14ac:dyDescent="0.2">
      <c r="A188" s="6"/>
      <c r="B188" s="17"/>
      <c r="D188" s="31"/>
      <c r="E188" s="16"/>
      <c r="F188" s="18"/>
      <c r="G188" s="18"/>
      <c r="H188" s="45" t="e">
        <f>(C188*(E189-$J$1)+C189*($J$1-E188))/(E189-E188)</f>
        <v>#DIV/0!</v>
      </c>
      <c r="I188" s="45"/>
    </row>
    <row r="189" spans="1:9" x14ac:dyDescent="0.2">
      <c r="A189" s="6"/>
      <c r="B189" s="17"/>
      <c r="D189" s="31"/>
      <c r="E189" s="16"/>
      <c r="F189" s="18"/>
      <c r="G189" s="18"/>
      <c r="I189" s="45"/>
    </row>
    <row r="190" spans="1:9" x14ac:dyDescent="0.2">
      <c r="A190" s="6"/>
      <c r="B190" s="17"/>
      <c r="D190" s="31"/>
      <c r="E190" s="16"/>
      <c r="F190" s="18"/>
      <c r="G190" s="18"/>
      <c r="H190" s="45"/>
      <c r="I190" s="45"/>
    </row>
    <row r="191" spans="1:9" x14ac:dyDescent="0.2">
      <c r="A191" s="6"/>
      <c r="B191" s="17"/>
      <c r="D191" s="31"/>
      <c r="E191" s="16"/>
      <c r="F191" s="18"/>
      <c r="G191" s="18"/>
    </row>
    <row r="192" spans="1:9" x14ac:dyDescent="0.2">
      <c r="A192" s="6"/>
      <c r="B192" s="17"/>
      <c r="D192" s="31"/>
      <c r="E192" s="16"/>
      <c r="F192" s="18"/>
      <c r="G192" s="18"/>
    </row>
    <row r="193" spans="1:7" x14ac:dyDescent="0.2">
      <c r="A193" s="6"/>
      <c r="B193" s="17"/>
      <c r="D193" s="31"/>
      <c r="E193" s="16"/>
      <c r="F193" s="18"/>
      <c r="G193" s="18"/>
    </row>
    <row r="194" spans="1:7" x14ac:dyDescent="0.2">
      <c r="A194" s="6"/>
      <c r="B194" s="17"/>
      <c r="D194" s="31"/>
      <c r="E194" s="16"/>
      <c r="F194" s="18"/>
      <c r="G194" s="18"/>
    </row>
    <row r="195" spans="1:7" x14ac:dyDescent="0.2">
      <c r="A195" s="6"/>
      <c r="B195" s="17"/>
      <c r="D195" s="31"/>
      <c r="E195" s="16"/>
      <c r="F195" s="18"/>
      <c r="G195" s="18"/>
    </row>
    <row r="196" spans="1:7" x14ac:dyDescent="0.2">
      <c r="A196" s="6"/>
      <c r="B196" s="17"/>
      <c r="D196" s="16"/>
      <c r="E196" s="3"/>
      <c r="F196" s="3"/>
      <c r="G196" s="3"/>
    </row>
    <row r="197" spans="1:7" x14ac:dyDescent="0.2">
      <c r="A197" s="34"/>
      <c r="B197" s="3"/>
      <c r="D197" s="16"/>
      <c r="E197" s="3"/>
      <c r="F197" s="3"/>
      <c r="G197" s="3"/>
    </row>
    <row r="198" spans="1:7" x14ac:dyDescent="0.2">
      <c r="A198" s="6"/>
      <c r="B198" s="17"/>
      <c r="D198" s="16"/>
      <c r="E198" s="3"/>
      <c r="F198" s="3"/>
      <c r="G198" s="3"/>
    </row>
    <row r="199" spans="1:7" x14ac:dyDescent="0.2">
      <c r="A199" s="6"/>
      <c r="B199" s="3"/>
      <c r="D199" s="16"/>
      <c r="E199" s="3"/>
      <c r="F199" s="3"/>
      <c r="G199" s="3"/>
    </row>
    <row r="200" spans="1:7" x14ac:dyDescent="0.2">
      <c r="A200" s="6"/>
      <c r="B200" s="17"/>
      <c r="D200" s="16"/>
      <c r="E200" s="3"/>
      <c r="F200" s="3"/>
      <c r="G200" s="3"/>
    </row>
    <row r="201" spans="1:7" x14ac:dyDescent="0.2">
      <c r="A201" s="6"/>
      <c r="B201" s="3"/>
      <c r="D201" s="16"/>
      <c r="E201" s="3"/>
      <c r="F201" s="3"/>
      <c r="G201" s="3"/>
    </row>
    <row r="202" spans="1:7" x14ac:dyDescent="0.2">
      <c r="A202" s="6"/>
      <c r="B202" s="17"/>
      <c r="D202" s="16"/>
      <c r="E202" s="3"/>
      <c r="F202" s="3"/>
      <c r="G202" s="3"/>
    </row>
    <row r="203" spans="1:7" x14ac:dyDescent="0.2">
      <c r="A203" s="6"/>
      <c r="B203" s="3"/>
      <c r="D203" s="16"/>
      <c r="E203" s="3"/>
      <c r="F203" s="3"/>
      <c r="G203" s="3"/>
    </row>
    <row r="204" spans="1:7" x14ac:dyDescent="0.2">
      <c r="A204" s="6"/>
      <c r="B204" s="17"/>
      <c r="D204" s="16"/>
      <c r="E204" s="3"/>
      <c r="F204" s="3"/>
      <c r="G204" s="3"/>
    </row>
    <row r="205" spans="1:7" x14ac:dyDescent="0.2">
      <c r="A205" s="6"/>
      <c r="B205" s="3"/>
      <c r="D205" s="16"/>
      <c r="E205" s="3"/>
      <c r="F205" s="3"/>
      <c r="G205" s="3"/>
    </row>
    <row r="206" spans="1:7" x14ac:dyDescent="0.2">
      <c r="A206" s="6"/>
      <c r="B206" s="17"/>
      <c r="D206" s="16"/>
    </row>
    <row r="207" spans="1:7" x14ac:dyDescent="0.2">
      <c r="A207" s="6"/>
      <c r="B207" s="3"/>
      <c r="D207" s="16"/>
    </row>
    <row r="208" spans="1:7" x14ac:dyDescent="0.2">
      <c r="A208" s="6"/>
      <c r="B208" s="17"/>
      <c r="D208" s="16"/>
    </row>
    <row r="209" spans="1:4" x14ac:dyDescent="0.2">
      <c r="A209" s="6"/>
      <c r="B209" s="3"/>
      <c r="D209" s="16"/>
    </row>
    <row r="210" spans="1:4" x14ac:dyDescent="0.2">
      <c r="A210" s="6"/>
      <c r="B210" s="17"/>
      <c r="D210" s="16"/>
    </row>
    <row r="211" spans="1:4" x14ac:dyDescent="0.2">
      <c r="A211" s="6"/>
      <c r="B211" s="3"/>
      <c r="D211" s="16"/>
    </row>
    <row r="212" spans="1:4" x14ac:dyDescent="0.2">
      <c r="A212" s="6"/>
      <c r="B212" s="17"/>
      <c r="D212" s="16"/>
    </row>
    <row r="213" spans="1:4" x14ac:dyDescent="0.2">
      <c r="A213" s="6"/>
      <c r="B213" s="3"/>
      <c r="D213" s="16"/>
    </row>
    <row r="214" spans="1:4" x14ac:dyDescent="0.2">
      <c r="A214" s="6"/>
      <c r="B214" s="17"/>
      <c r="D214" s="16"/>
    </row>
    <row r="215" spans="1:4" x14ac:dyDescent="0.2">
      <c r="A215" s="6"/>
      <c r="B215" s="3"/>
      <c r="C215" s="29"/>
      <c r="D215" s="16"/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zoomScale="75" workbookViewId="0">
      <selection activeCell="A6" sqref="A6:G21"/>
    </sheetView>
  </sheetViews>
  <sheetFormatPr defaultRowHeight="12.75" x14ac:dyDescent="0.2"/>
  <cols>
    <col min="1" max="1" width="11.42578125" customWidth="1"/>
    <col min="14" max="14" width="11.28515625" customWidth="1"/>
  </cols>
  <sheetData>
    <row r="1" spans="1:12" x14ac:dyDescent="0.2">
      <c r="A1" s="9"/>
    </row>
    <row r="4" spans="1:12" x14ac:dyDescent="0.2">
      <c r="C4" t="s">
        <v>18</v>
      </c>
      <c r="E4" t="s">
        <v>19</v>
      </c>
    </row>
    <row r="5" spans="1:12" x14ac:dyDescent="0.2">
      <c r="A5" s="6" t="s">
        <v>9</v>
      </c>
      <c r="B5" s="1" t="s">
        <v>10</v>
      </c>
      <c r="C5" s="1" t="s">
        <v>3</v>
      </c>
      <c r="D5" s="3" t="s">
        <v>10</v>
      </c>
      <c r="E5" t="s">
        <v>3</v>
      </c>
      <c r="F5" s="16" t="s">
        <v>10</v>
      </c>
      <c r="G5" t="s">
        <v>43</v>
      </c>
    </row>
    <row r="6" spans="1:12" x14ac:dyDescent="0.2">
      <c r="A6" s="5"/>
      <c r="B6" s="5"/>
      <c r="C6" s="5"/>
      <c r="D6" s="3"/>
      <c r="F6" s="16"/>
    </row>
    <row r="7" spans="1:12" x14ac:dyDescent="0.2">
      <c r="A7" s="5"/>
      <c r="B7" s="5"/>
      <c r="C7" s="5"/>
      <c r="D7" s="3"/>
      <c r="F7" s="16"/>
    </row>
    <row r="8" spans="1:12" x14ac:dyDescent="0.2">
      <c r="A8" s="5"/>
      <c r="B8" s="5"/>
      <c r="C8" s="5"/>
      <c r="D8" s="3"/>
      <c r="F8" s="16"/>
    </row>
    <row r="9" spans="1:12" x14ac:dyDescent="0.2">
      <c r="A9" s="5"/>
      <c r="B9" s="5"/>
      <c r="C9" s="5"/>
      <c r="D9" s="3"/>
      <c r="F9" s="16"/>
      <c r="J9" s="38"/>
      <c r="K9" s="38"/>
      <c r="L9" s="38"/>
    </row>
    <row r="10" spans="1:12" x14ac:dyDescent="0.2">
      <c r="A10" s="5"/>
      <c r="B10" s="5"/>
      <c r="C10" s="5"/>
      <c r="D10" s="3"/>
      <c r="F10" s="16"/>
      <c r="J10" s="38"/>
      <c r="K10" s="38"/>
      <c r="L10" s="38"/>
    </row>
    <row r="11" spans="1:12" x14ac:dyDescent="0.2">
      <c r="A11" s="5"/>
      <c r="B11" s="5"/>
      <c r="C11" s="5"/>
      <c r="D11" s="3"/>
      <c r="F11" s="16"/>
      <c r="J11" s="38"/>
      <c r="K11" s="38"/>
      <c r="L11" s="38"/>
    </row>
    <row r="12" spans="1:12" x14ac:dyDescent="0.2">
      <c r="A12" s="5"/>
      <c r="B12" s="5"/>
      <c r="C12" s="5"/>
      <c r="D12" s="3"/>
      <c r="F12" s="16"/>
      <c r="J12" s="38"/>
      <c r="K12" s="38"/>
      <c r="L12" s="38"/>
    </row>
    <row r="13" spans="1:12" x14ac:dyDescent="0.2">
      <c r="A13" s="5"/>
      <c r="B13" s="5"/>
      <c r="C13" s="5"/>
      <c r="D13" s="3"/>
      <c r="F13" s="16"/>
      <c r="J13" s="38"/>
      <c r="K13" s="38"/>
      <c r="L13" s="38"/>
    </row>
    <row r="14" spans="1:12" x14ac:dyDescent="0.2">
      <c r="A14" s="5"/>
      <c r="B14" s="5"/>
      <c r="C14" s="5"/>
      <c r="D14" s="3"/>
      <c r="F14" s="16"/>
      <c r="J14" s="38"/>
      <c r="K14" s="38"/>
      <c r="L14" s="38"/>
    </row>
    <row r="15" spans="1:12" x14ac:dyDescent="0.2">
      <c r="A15" s="5"/>
      <c r="B15" s="5"/>
      <c r="C15" s="5"/>
      <c r="D15" s="3"/>
      <c r="F15" s="16"/>
      <c r="J15" s="38"/>
      <c r="K15" s="38"/>
      <c r="L15" s="38"/>
    </row>
    <row r="16" spans="1:12" x14ac:dyDescent="0.2">
      <c r="A16" s="5"/>
      <c r="B16" s="5"/>
      <c r="C16" s="5"/>
      <c r="D16" s="3"/>
      <c r="F16" s="16"/>
      <c r="J16" s="38"/>
      <c r="K16" s="38"/>
      <c r="L16" s="38"/>
    </row>
    <row r="17" spans="1:12" x14ac:dyDescent="0.2">
      <c r="A17" s="5"/>
      <c r="B17" s="5"/>
      <c r="C17" s="5"/>
      <c r="D17" s="3"/>
      <c r="F17" s="16"/>
      <c r="J17" s="38"/>
      <c r="K17" s="38"/>
      <c r="L17" s="38"/>
    </row>
    <row r="18" spans="1:12" x14ac:dyDescent="0.2">
      <c r="A18" s="5"/>
      <c r="B18" s="5"/>
      <c r="C18" s="5"/>
      <c r="D18" s="3"/>
      <c r="F18" s="16"/>
      <c r="J18" s="38"/>
      <c r="K18" s="38"/>
      <c r="L18" s="38"/>
    </row>
    <row r="19" spans="1:12" x14ac:dyDescent="0.2">
      <c r="A19" s="5"/>
      <c r="B19" s="5"/>
      <c r="C19" s="5"/>
      <c r="D19" s="3"/>
      <c r="F19" s="16"/>
      <c r="J19" s="38"/>
      <c r="K19" s="38"/>
      <c r="L19" s="38"/>
    </row>
    <row r="20" spans="1:12" x14ac:dyDescent="0.2">
      <c r="A20" s="5"/>
      <c r="B20" s="5"/>
      <c r="C20" s="5"/>
      <c r="J20" s="38"/>
      <c r="K20" s="38"/>
      <c r="L20" s="38"/>
    </row>
    <row r="21" spans="1:12" x14ac:dyDescent="0.2">
      <c r="A21" s="5"/>
      <c r="B21" s="5"/>
      <c r="C21" s="5"/>
      <c r="J21" s="38"/>
      <c r="K21" s="38"/>
      <c r="L21" s="38"/>
    </row>
    <row r="22" spans="1:12" x14ac:dyDescent="0.2">
      <c r="A22" s="6"/>
      <c r="B22" s="1"/>
      <c r="C22" s="1"/>
      <c r="D22" s="3"/>
      <c r="F22" s="16"/>
    </row>
    <row r="23" spans="1:12" x14ac:dyDescent="0.2">
      <c r="A23" s="6"/>
      <c r="B23" s="1"/>
      <c r="C23" s="1"/>
      <c r="D23" s="3"/>
      <c r="F23" s="16"/>
    </row>
    <row r="24" spans="1:12" x14ac:dyDescent="0.2">
      <c r="A24" s="6"/>
      <c r="B24" s="1"/>
      <c r="C24" s="1"/>
      <c r="D24" s="3"/>
      <c r="F24" s="16"/>
    </row>
    <row r="25" spans="1:12" x14ac:dyDescent="0.2">
      <c r="A25" s="6"/>
      <c r="B25" s="1"/>
      <c r="C25" s="1"/>
      <c r="D25" s="3"/>
      <c r="F25" s="16"/>
    </row>
    <row r="26" spans="1:12" x14ac:dyDescent="0.2">
      <c r="A26" s="6"/>
      <c r="B26" s="1"/>
      <c r="C26" s="1"/>
      <c r="D26" s="3"/>
      <c r="F26" s="16"/>
    </row>
    <row r="27" spans="1:12" x14ac:dyDescent="0.2">
      <c r="A27" s="6"/>
      <c r="B27" s="1"/>
      <c r="C27" s="1"/>
      <c r="D27" s="3"/>
      <c r="F27" s="16"/>
    </row>
    <row r="28" spans="1:12" x14ac:dyDescent="0.2">
      <c r="A28" s="6"/>
      <c r="B28" s="1"/>
      <c r="C28" s="1"/>
      <c r="D28" s="3"/>
      <c r="F28" s="16"/>
    </row>
    <row r="29" spans="1:12" x14ac:dyDescent="0.2">
      <c r="A29" s="6"/>
      <c r="B29" s="1"/>
      <c r="C29" s="1"/>
      <c r="D29" s="3"/>
      <c r="F29" s="16"/>
    </row>
    <row r="30" spans="1:12" x14ac:dyDescent="0.2">
      <c r="A30" s="6"/>
      <c r="B30" s="1"/>
      <c r="C30" s="1"/>
      <c r="D30" s="3"/>
      <c r="F30" s="16"/>
    </row>
    <row r="31" spans="1:12" x14ac:dyDescent="0.2">
      <c r="A31" s="6"/>
      <c r="B31" s="1"/>
      <c r="C31" s="1"/>
      <c r="D31" s="3"/>
      <c r="F31" s="16"/>
    </row>
    <row r="32" spans="1:12" x14ac:dyDescent="0.2">
      <c r="A32" s="6"/>
      <c r="B32" s="1"/>
      <c r="C32" s="1"/>
      <c r="D32" s="3"/>
      <c r="F32" s="16"/>
    </row>
    <row r="33" spans="1:12" x14ac:dyDescent="0.2">
      <c r="A33" s="6"/>
      <c r="B33" s="1"/>
      <c r="C33" s="1"/>
      <c r="D33" s="3"/>
      <c r="F33" s="16"/>
    </row>
    <row r="34" spans="1:12" x14ac:dyDescent="0.2">
      <c r="A34" s="6"/>
      <c r="B34" s="1"/>
      <c r="C34" s="1"/>
      <c r="D34" s="3"/>
      <c r="F34" s="16"/>
    </row>
    <row r="35" spans="1:12" x14ac:dyDescent="0.2">
      <c r="A35" s="6"/>
      <c r="B35" s="1"/>
      <c r="C35" s="1"/>
      <c r="D35" s="3"/>
      <c r="F35" s="16"/>
    </row>
    <row r="36" spans="1:12" x14ac:dyDescent="0.2">
      <c r="A36" s="6"/>
      <c r="B36" s="1"/>
      <c r="C36" s="1"/>
      <c r="D36" s="3"/>
      <c r="F36" s="16"/>
    </row>
    <row r="37" spans="1:12" x14ac:dyDescent="0.2">
      <c r="A37" s="6"/>
      <c r="B37" s="1"/>
      <c r="C37" s="1"/>
      <c r="D37" s="3"/>
      <c r="F37" s="16"/>
    </row>
    <row r="38" spans="1:12" x14ac:dyDescent="0.2">
      <c r="A38" s="6"/>
      <c r="B38" s="1"/>
      <c r="C38" s="1"/>
      <c r="D38" s="3"/>
      <c r="F38" s="16"/>
    </row>
    <row r="39" spans="1:12" x14ac:dyDescent="0.2">
      <c r="A39" s="6"/>
      <c r="B39" s="1"/>
      <c r="C39" s="1"/>
      <c r="D39" s="3"/>
      <c r="F39" s="16"/>
    </row>
    <row r="40" spans="1:12" x14ac:dyDescent="0.2">
      <c r="A40" s="6"/>
      <c r="B40" s="1"/>
      <c r="C40" s="1"/>
      <c r="D40" s="3"/>
      <c r="F40" s="16"/>
    </row>
    <row r="41" spans="1:12" x14ac:dyDescent="0.2">
      <c r="A41" s="6"/>
      <c r="B41" s="1"/>
      <c r="C41" s="1"/>
      <c r="D41" s="3"/>
      <c r="F41" s="16"/>
    </row>
    <row r="42" spans="1:12" x14ac:dyDescent="0.2">
      <c r="A42" s="6"/>
      <c r="B42" s="1"/>
      <c r="C42" s="1"/>
      <c r="D42" s="3"/>
      <c r="F42" s="16"/>
    </row>
    <row r="43" spans="1:12" x14ac:dyDescent="0.2">
      <c r="A43" s="6"/>
      <c r="B43" s="1"/>
      <c r="C43" s="1"/>
      <c r="D43" s="3"/>
      <c r="F43" s="16"/>
      <c r="J43" s="38"/>
      <c r="K43" s="38"/>
      <c r="L43" s="38"/>
    </row>
    <row r="44" spans="1:12" x14ac:dyDescent="0.2">
      <c r="A44" s="6"/>
      <c r="B44" s="1"/>
      <c r="C44" s="1"/>
      <c r="D44" s="3"/>
      <c r="F44" s="16"/>
      <c r="J44" s="38"/>
      <c r="K44" s="38"/>
      <c r="L44" s="38"/>
    </row>
    <row r="45" spans="1:12" x14ac:dyDescent="0.2">
      <c r="A45" s="6"/>
      <c r="B45" s="1"/>
      <c r="C45" s="1"/>
      <c r="D45" s="3"/>
      <c r="F45" s="16"/>
      <c r="J45" s="38"/>
      <c r="K45" s="38"/>
      <c r="L45" s="38"/>
    </row>
    <row r="46" spans="1:12" x14ac:dyDescent="0.2">
      <c r="A46" s="6"/>
      <c r="B46" s="1"/>
      <c r="C46" s="1"/>
      <c r="D46" s="3"/>
      <c r="F46" s="16"/>
      <c r="J46" s="38"/>
      <c r="K46" s="38"/>
      <c r="L46" s="38"/>
    </row>
    <row r="47" spans="1:12" x14ac:dyDescent="0.2">
      <c r="A47" s="6"/>
      <c r="B47" s="1"/>
      <c r="C47" s="1"/>
      <c r="D47" s="3"/>
      <c r="F47" s="16"/>
      <c r="J47" s="38"/>
      <c r="K47" s="38"/>
      <c r="L47" s="38"/>
    </row>
    <row r="48" spans="1:12" x14ac:dyDescent="0.2">
      <c r="A48" s="6"/>
      <c r="B48" s="1"/>
      <c r="C48" s="1"/>
      <c r="D48" s="3"/>
      <c r="F48" s="16"/>
      <c r="J48" s="38"/>
      <c r="K48" s="38"/>
      <c r="L48" s="38"/>
    </row>
    <row r="49" spans="1:12" x14ac:dyDescent="0.2">
      <c r="A49" s="6"/>
      <c r="B49" s="1"/>
      <c r="C49" s="1"/>
      <c r="D49" s="3"/>
      <c r="F49" s="16"/>
      <c r="J49" s="38"/>
      <c r="K49" s="38"/>
      <c r="L49" s="38"/>
    </row>
    <row r="50" spans="1:12" x14ac:dyDescent="0.2">
      <c r="A50" s="6"/>
      <c r="B50" s="1"/>
      <c r="C50" s="1"/>
      <c r="D50" s="3"/>
      <c r="F50" s="16"/>
      <c r="J50" s="38"/>
      <c r="K50" s="38"/>
      <c r="L50" s="38"/>
    </row>
    <row r="51" spans="1:12" x14ac:dyDescent="0.2">
      <c r="A51" s="6"/>
      <c r="B51" s="1"/>
      <c r="C51" s="1"/>
      <c r="D51" s="3"/>
      <c r="F51" s="16"/>
      <c r="J51" s="38"/>
      <c r="K51" s="38"/>
      <c r="L51" s="38"/>
    </row>
    <row r="52" spans="1:12" x14ac:dyDescent="0.2">
      <c r="A52" s="6"/>
      <c r="B52" s="1"/>
      <c r="C52" s="1"/>
      <c r="D52" s="3"/>
      <c r="F52" s="16"/>
      <c r="J52" s="38"/>
      <c r="K52" s="38"/>
      <c r="L52" s="38"/>
    </row>
    <row r="53" spans="1:12" x14ac:dyDescent="0.2">
      <c r="A53" s="6"/>
      <c r="B53" s="1"/>
      <c r="C53" s="1"/>
      <c r="D53" s="3"/>
      <c r="F53" s="16"/>
      <c r="J53" s="38"/>
      <c r="K53" s="38"/>
      <c r="L53" s="38"/>
    </row>
    <row r="54" spans="1:12" x14ac:dyDescent="0.2">
      <c r="A54" s="6"/>
      <c r="B54" s="1"/>
      <c r="C54" s="1"/>
      <c r="D54" s="3"/>
      <c r="F54" s="16"/>
      <c r="J54" s="38"/>
      <c r="K54" s="38"/>
      <c r="L54" s="38"/>
    </row>
    <row r="55" spans="1:12" x14ac:dyDescent="0.2">
      <c r="A55" s="6"/>
      <c r="B55" s="1"/>
      <c r="C55" s="1"/>
      <c r="D55" s="3"/>
      <c r="F55" s="16"/>
      <c r="J55" s="38"/>
      <c r="K55" s="38"/>
      <c r="L55" s="38"/>
    </row>
    <row r="56" spans="1:12" x14ac:dyDescent="0.2">
      <c r="A56" s="6"/>
      <c r="B56" s="1"/>
      <c r="C56" s="1"/>
      <c r="D56" s="3"/>
      <c r="F56" s="16"/>
      <c r="J56" s="38"/>
      <c r="K56" s="38"/>
      <c r="L56" s="38"/>
    </row>
    <row r="57" spans="1:12" x14ac:dyDescent="0.2">
      <c r="A57" s="6"/>
      <c r="B57" s="1"/>
      <c r="C57" s="1"/>
      <c r="D57" s="3"/>
      <c r="F57" s="16"/>
      <c r="J57" s="38"/>
      <c r="K57" s="38"/>
      <c r="L57" s="38"/>
    </row>
    <row r="58" spans="1:12" x14ac:dyDescent="0.2">
      <c r="A58" s="6"/>
      <c r="B58" s="1"/>
      <c r="C58" s="1"/>
      <c r="D58" s="3"/>
      <c r="F58" s="16"/>
      <c r="J58" s="38"/>
      <c r="K58" s="38"/>
      <c r="L58" s="38"/>
    </row>
    <row r="59" spans="1:12" x14ac:dyDescent="0.2">
      <c r="A59" s="6"/>
      <c r="B59" s="1"/>
      <c r="C59" s="1"/>
      <c r="D59" s="3"/>
      <c r="F59" s="16"/>
      <c r="J59" s="38"/>
      <c r="K59" s="38"/>
      <c r="L59" s="38"/>
    </row>
    <row r="60" spans="1:12" x14ac:dyDescent="0.2">
      <c r="A60" s="6"/>
      <c r="B60" s="1"/>
      <c r="C60" s="1"/>
      <c r="D60" s="3"/>
      <c r="F60" s="16"/>
      <c r="J60" s="38"/>
      <c r="K60" s="38"/>
      <c r="L60" s="38"/>
    </row>
    <row r="61" spans="1:12" x14ac:dyDescent="0.2">
      <c r="A61" s="6"/>
      <c r="B61" s="1"/>
      <c r="C61" s="1"/>
      <c r="D61" s="3"/>
      <c r="F61" s="16"/>
      <c r="J61" s="38"/>
      <c r="K61" s="38"/>
      <c r="L61" s="38"/>
    </row>
    <row r="62" spans="1:12" x14ac:dyDescent="0.2">
      <c r="A62" s="6"/>
      <c r="B62" s="1"/>
      <c r="C62" s="1"/>
      <c r="D62" s="3"/>
      <c r="F62" s="16"/>
      <c r="J62" s="38"/>
      <c r="K62" s="38"/>
      <c r="L62" s="38"/>
    </row>
    <row r="63" spans="1:12" x14ac:dyDescent="0.2">
      <c r="A63" s="6"/>
      <c r="B63" s="1"/>
      <c r="C63" s="1"/>
      <c r="D63" s="3"/>
      <c r="F63" s="16"/>
      <c r="J63" s="38"/>
      <c r="K63" s="38"/>
      <c r="L63" s="38"/>
    </row>
    <row r="64" spans="1:12" x14ac:dyDescent="0.2">
      <c r="A64" s="6"/>
      <c r="B64" s="1"/>
      <c r="C64" s="1"/>
      <c r="D64" s="3"/>
      <c r="F64" s="16"/>
      <c r="J64" s="38"/>
      <c r="K64" s="38"/>
      <c r="L64" s="38"/>
    </row>
    <row r="65" spans="1:12" x14ac:dyDescent="0.2">
      <c r="A65" s="6"/>
      <c r="B65" s="1"/>
      <c r="C65" s="1"/>
      <c r="D65" s="3"/>
      <c r="F65" s="16"/>
      <c r="J65" s="38"/>
      <c r="K65" s="38"/>
      <c r="L65" s="38"/>
    </row>
    <row r="66" spans="1:12" x14ac:dyDescent="0.2">
      <c r="A66" s="6"/>
      <c r="B66" s="1"/>
      <c r="C66" s="1"/>
      <c r="D66" s="3"/>
      <c r="F66" s="16"/>
      <c r="J66" s="38"/>
      <c r="K66" s="38"/>
      <c r="L66" s="38"/>
    </row>
    <row r="67" spans="1:12" x14ac:dyDescent="0.2">
      <c r="A67" s="6"/>
      <c r="B67" s="1"/>
      <c r="C67" s="1"/>
      <c r="D67" s="3"/>
      <c r="F67" s="16"/>
      <c r="J67" s="38"/>
      <c r="K67" s="38"/>
      <c r="L67" s="38"/>
    </row>
    <row r="68" spans="1:12" x14ac:dyDescent="0.2">
      <c r="A68" s="6"/>
      <c r="B68" s="1"/>
      <c r="C68" s="1"/>
      <c r="D68" s="3"/>
      <c r="F68" s="16"/>
      <c r="J68" s="38"/>
      <c r="K68" s="38"/>
      <c r="L68" s="38"/>
    </row>
    <row r="69" spans="1:12" x14ac:dyDescent="0.2">
      <c r="A69" s="6"/>
      <c r="B69" s="1"/>
      <c r="C69" s="1"/>
      <c r="D69" s="3"/>
      <c r="F69" s="16"/>
      <c r="J69" s="38"/>
      <c r="K69" s="38"/>
      <c r="L69" s="38"/>
    </row>
    <row r="70" spans="1:12" x14ac:dyDescent="0.2">
      <c r="A70" s="6"/>
      <c r="B70" s="1"/>
      <c r="C70" s="1"/>
      <c r="D70" s="3"/>
      <c r="F70" s="16"/>
      <c r="J70" s="38"/>
      <c r="K70" s="38"/>
      <c r="L70" s="38"/>
    </row>
    <row r="71" spans="1:12" x14ac:dyDescent="0.2">
      <c r="A71" s="6"/>
      <c r="B71" s="1"/>
      <c r="C71" s="1"/>
      <c r="D71" s="3"/>
      <c r="F71" s="16"/>
      <c r="J71" s="38"/>
      <c r="K71" s="38"/>
      <c r="L71" s="38"/>
    </row>
    <row r="72" spans="1:12" x14ac:dyDescent="0.2">
      <c r="A72" s="6"/>
      <c r="B72" s="1"/>
      <c r="C72" s="1"/>
      <c r="D72" s="3"/>
      <c r="F72" s="16"/>
      <c r="J72" s="38"/>
      <c r="K72" s="38"/>
      <c r="L72" s="38"/>
    </row>
    <row r="73" spans="1:12" x14ac:dyDescent="0.2">
      <c r="A73" s="6"/>
      <c r="B73" s="1"/>
      <c r="C73" s="1"/>
      <c r="D73" s="3"/>
      <c r="F73" s="16"/>
      <c r="J73" s="38"/>
      <c r="K73" s="38"/>
      <c r="L73" s="38"/>
    </row>
    <row r="74" spans="1:12" x14ac:dyDescent="0.2">
      <c r="A74" s="6"/>
      <c r="B74" s="1"/>
      <c r="C74" s="1"/>
      <c r="D74" s="3"/>
      <c r="F74" s="16"/>
      <c r="J74" s="38"/>
      <c r="K74" s="38"/>
      <c r="L74" s="38"/>
    </row>
    <row r="75" spans="1:12" x14ac:dyDescent="0.2">
      <c r="A75" s="6"/>
      <c r="B75" s="1"/>
      <c r="C75" s="1"/>
      <c r="D75" s="3"/>
      <c r="F75" s="16"/>
      <c r="J75" s="38"/>
      <c r="K75" s="38"/>
      <c r="L75" s="38"/>
    </row>
    <row r="76" spans="1:12" x14ac:dyDescent="0.2">
      <c r="A76" s="6"/>
      <c r="B76" s="1"/>
      <c r="C76" s="1"/>
      <c r="D76" s="3"/>
      <c r="F76" s="16"/>
      <c r="J76" s="38"/>
      <c r="K76" s="38"/>
      <c r="L76" s="38"/>
    </row>
    <row r="77" spans="1:12" x14ac:dyDescent="0.2">
      <c r="A77" s="6"/>
      <c r="B77" s="1"/>
      <c r="C77" s="1"/>
      <c r="D77" s="3"/>
      <c r="F77" s="16"/>
      <c r="J77" s="38"/>
      <c r="K77" s="38"/>
      <c r="L77" s="38"/>
    </row>
    <row r="78" spans="1:12" x14ac:dyDescent="0.2">
      <c r="A78" s="6"/>
      <c r="B78" s="1"/>
      <c r="C78" s="1"/>
      <c r="D78" s="3"/>
      <c r="F78" s="16"/>
      <c r="J78" s="38"/>
      <c r="K78" s="38"/>
      <c r="L78" s="38"/>
    </row>
    <row r="79" spans="1:12" x14ac:dyDescent="0.2">
      <c r="A79" s="6"/>
      <c r="B79" s="1"/>
      <c r="C79" s="1"/>
      <c r="D79" s="3"/>
      <c r="F79" s="16"/>
      <c r="J79" s="38"/>
      <c r="K79" s="38"/>
      <c r="L79" s="38"/>
    </row>
    <row r="80" spans="1:12" x14ac:dyDescent="0.2">
      <c r="A80" s="6"/>
      <c r="B80" s="1"/>
      <c r="C80" s="1"/>
      <c r="D80" s="3"/>
      <c r="F80" s="16"/>
      <c r="J80" s="38"/>
      <c r="K80" s="38"/>
      <c r="L80" s="38"/>
    </row>
    <row r="81" spans="1:12" x14ac:dyDescent="0.2">
      <c r="A81" s="6"/>
      <c r="B81" s="1"/>
      <c r="C81" s="1"/>
      <c r="D81" s="3"/>
      <c r="F81" s="16"/>
      <c r="J81" s="38"/>
      <c r="K81" s="38"/>
      <c r="L81" s="38"/>
    </row>
    <row r="82" spans="1:12" x14ac:dyDescent="0.2">
      <c r="A82" s="6"/>
      <c r="B82" s="1"/>
      <c r="C82" s="1"/>
      <c r="D82" s="3"/>
      <c r="F82" s="16"/>
      <c r="J82" s="38"/>
      <c r="K82" s="38"/>
      <c r="L82" s="38"/>
    </row>
    <row r="83" spans="1:12" x14ac:dyDescent="0.2">
      <c r="A83" s="6"/>
      <c r="B83" s="1"/>
      <c r="C83" s="1"/>
      <c r="D83" s="3"/>
      <c r="F83" s="16"/>
      <c r="J83" s="38"/>
      <c r="K83" s="38"/>
      <c r="L83" s="38"/>
    </row>
    <row r="84" spans="1:12" x14ac:dyDescent="0.2">
      <c r="A84" s="6"/>
      <c r="B84" s="1"/>
      <c r="C84" s="1"/>
      <c r="D84" s="3"/>
      <c r="F84" s="16"/>
      <c r="J84" s="38"/>
      <c r="K84" s="38"/>
      <c r="L84" s="38"/>
    </row>
    <row r="85" spans="1:12" x14ac:dyDescent="0.2">
      <c r="A85" s="6"/>
      <c r="B85" s="1"/>
      <c r="C85" s="1"/>
      <c r="D85" s="3"/>
      <c r="F85" s="16"/>
      <c r="J85" s="38"/>
      <c r="K85" s="38"/>
      <c r="L85" s="38"/>
    </row>
    <row r="86" spans="1:12" x14ac:dyDescent="0.2">
      <c r="A86" s="6"/>
      <c r="B86" s="1"/>
      <c r="C86" s="1"/>
      <c r="D86" s="3"/>
      <c r="F86" s="16"/>
      <c r="J86" s="38"/>
      <c r="K86" s="38"/>
      <c r="L86" s="38"/>
    </row>
    <row r="87" spans="1:12" x14ac:dyDescent="0.2">
      <c r="A87" s="6"/>
      <c r="B87" s="1"/>
      <c r="C87" s="1"/>
      <c r="D87" s="3"/>
      <c r="F87" s="16"/>
      <c r="J87" s="38"/>
      <c r="K87" s="38"/>
      <c r="L87" s="38"/>
    </row>
    <row r="88" spans="1:12" x14ac:dyDescent="0.2">
      <c r="A88" s="6"/>
      <c r="B88" s="1"/>
      <c r="C88" s="1"/>
      <c r="D88" s="3"/>
      <c r="F88" s="16"/>
      <c r="J88" s="38"/>
      <c r="K88" s="38"/>
      <c r="L88" s="38"/>
    </row>
    <row r="89" spans="1:12" x14ac:dyDescent="0.2">
      <c r="A89" s="6"/>
      <c r="B89" s="1"/>
      <c r="C89" s="1"/>
      <c r="D89" s="3"/>
      <c r="F89" s="16"/>
      <c r="J89" s="38"/>
      <c r="K89" s="38"/>
      <c r="L89" s="38"/>
    </row>
    <row r="90" spans="1:12" x14ac:dyDescent="0.2">
      <c r="A90" s="6"/>
      <c r="B90" s="1"/>
      <c r="C90" s="1"/>
      <c r="D90" s="3"/>
      <c r="F90" s="16"/>
      <c r="J90" s="38"/>
      <c r="K90" s="38"/>
      <c r="L90" s="38"/>
    </row>
    <row r="91" spans="1:12" x14ac:dyDescent="0.2">
      <c r="A91" s="6"/>
      <c r="B91" s="1"/>
      <c r="C91" s="1"/>
      <c r="D91" s="3"/>
      <c r="F91" s="16"/>
      <c r="J91" s="38"/>
      <c r="K91" s="38"/>
      <c r="L91" s="38"/>
    </row>
    <row r="92" spans="1:12" x14ac:dyDescent="0.2">
      <c r="A92" s="6"/>
      <c r="B92" s="1"/>
      <c r="C92" s="1"/>
      <c r="D92" s="3"/>
      <c r="F92" s="16"/>
      <c r="J92" s="38"/>
      <c r="K92" s="38"/>
      <c r="L92" s="38"/>
    </row>
    <row r="93" spans="1:12" x14ac:dyDescent="0.2">
      <c r="A93" s="6"/>
      <c r="B93" s="1"/>
      <c r="C93" s="1"/>
      <c r="D93" s="3"/>
      <c r="F93" s="16"/>
      <c r="J93" s="38"/>
      <c r="K93" s="38"/>
      <c r="L93" s="38"/>
    </row>
    <row r="94" spans="1:12" x14ac:dyDescent="0.2">
      <c r="A94" s="6"/>
      <c r="B94" s="1"/>
      <c r="C94" s="1"/>
      <c r="D94" s="3"/>
      <c r="F94" s="16"/>
      <c r="J94" s="38"/>
      <c r="K94" s="38"/>
      <c r="L94" s="38"/>
    </row>
    <row r="95" spans="1:12" x14ac:dyDescent="0.2">
      <c r="A95" s="6"/>
      <c r="B95" s="1"/>
      <c r="C95" s="1"/>
      <c r="D95" s="3"/>
      <c r="F95" s="16"/>
      <c r="J95" s="38"/>
      <c r="K95" s="38"/>
      <c r="L95" s="38"/>
    </row>
    <row r="96" spans="1:12" x14ac:dyDescent="0.2">
      <c r="A96" s="6"/>
      <c r="B96" s="1"/>
      <c r="C96" s="1"/>
      <c r="D96" s="3"/>
      <c r="F96" s="16"/>
      <c r="J96" s="38"/>
      <c r="K96" s="38"/>
      <c r="L96" s="38"/>
    </row>
    <row r="97" spans="1:12" x14ac:dyDescent="0.2">
      <c r="A97" s="6"/>
      <c r="B97" s="1"/>
      <c r="C97" s="1"/>
      <c r="D97" s="3"/>
      <c r="F97" s="16"/>
      <c r="J97" s="38"/>
      <c r="K97" s="38"/>
      <c r="L97" s="38"/>
    </row>
    <row r="98" spans="1:12" x14ac:dyDescent="0.2">
      <c r="A98" s="6"/>
      <c r="B98" s="1"/>
      <c r="C98" s="1"/>
      <c r="D98" s="3"/>
      <c r="F98" s="16"/>
      <c r="J98" s="38"/>
      <c r="K98" s="38"/>
      <c r="L98" s="38"/>
    </row>
    <row r="99" spans="1:12" x14ac:dyDescent="0.2">
      <c r="A99" s="6"/>
      <c r="B99" s="1"/>
      <c r="C99" s="1"/>
      <c r="D99" s="3"/>
      <c r="F99" s="16"/>
      <c r="J99" s="38"/>
      <c r="K99" s="38"/>
      <c r="L99" s="38"/>
    </row>
    <row r="100" spans="1:12" x14ac:dyDescent="0.2">
      <c r="A100" s="6"/>
      <c r="B100" s="1"/>
      <c r="C100" s="1"/>
      <c r="D100" s="3"/>
      <c r="F100" s="16"/>
      <c r="J100" s="38"/>
      <c r="K100" s="38"/>
      <c r="L100" s="38"/>
    </row>
    <row r="101" spans="1:12" x14ac:dyDescent="0.2">
      <c r="A101" s="6"/>
      <c r="B101" s="1"/>
      <c r="C101" s="1"/>
      <c r="D101" s="3"/>
      <c r="F101" s="16"/>
      <c r="J101" s="38"/>
      <c r="K101" s="38"/>
      <c r="L101" s="38"/>
    </row>
    <row r="102" spans="1:12" x14ac:dyDescent="0.2">
      <c r="A102" s="6"/>
      <c r="B102" s="1"/>
      <c r="C102" s="1"/>
      <c r="D102" s="3"/>
      <c r="F102" s="16"/>
      <c r="J102" s="38"/>
      <c r="K102" s="38"/>
      <c r="L102" s="38"/>
    </row>
    <row r="103" spans="1:12" x14ac:dyDescent="0.2">
      <c r="A103" s="6"/>
      <c r="B103" s="1"/>
      <c r="C103" s="1"/>
      <c r="D103" s="3"/>
      <c r="F103" s="16"/>
      <c r="J103" s="38"/>
      <c r="K103" s="38"/>
      <c r="L103" s="38"/>
    </row>
    <row r="104" spans="1:12" x14ac:dyDescent="0.2">
      <c r="A104" s="6"/>
      <c r="B104" s="1"/>
      <c r="C104" s="1"/>
      <c r="D104" s="3"/>
      <c r="F104" s="16"/>
      <c r="J104" s="38"/>
      <c r="K104" s="38"/>
      <c r="L104" s="38"/>
    </row>
    <row r="105" spans="1:12" x14ac:dyDescent="0.2">
      <c r="A105" s="6"/>
      <c r="B105" s="1"/>
      <c r="C105" s="1"/>
      <c r="D105" s="3"/>
      <c r="F105" s="16"/>
      <c r="J105" s="38"/>
      <c r="K105" s="38"/>
      <c r="L105" s="38"/>
    </row>
    <row r="106" spans="1:12" x14ac:dyDescent="0.2">
      <c r="A106" s="6"/>
      <c r="B106" s="1"/>
      <c r="C106" s="1"/>
      <c r="D106" s="3"/>
      <c r="F106" s="16"/>
      <c r="J106" s="38"/>
      <c r="K106" s="38"/>
      <c r="L106" s="38"/>
    </row>
    <row r="107" spans="1:12" x14ac:dyDescent="0.2">
      <c r="A107" s="6"/>
      <c r="B107" s="1"/>
      <c r="C107" s="1"/>
      <c r="D107" s="3"/>
      <c r="F107" s="16"/>
      <c r="J107" s="38"/>
      <c r="K107" s="38"/>
      <c r="L107" s="38"/>
    </row>
    <row r="108" spans="1:12" x14ac:dyDescent="0.2">
      <c r="A108" s="6"/>
      <c r="B108" s="1"/>
      <c r="C108" s="1"/>
      <c r="D108" s="3"/>
      <c r="F108" s="16"/>
      <c r="J108" s="38"/>
      <c r="K108" s="38"/>
      <c r="L108" s="38"/>
    </row>
    <row r="109" spans="1:12" x14ac:dyDescent="0.2">
      <c r="A109" s="6"/>
      <c r="B109" s="1"/>
      <c r="C109" s="1"/>
      <c r="D109" s="3"/>
      <c r="F109" s="16"/>
      <c r="J109" s="38"/>
      <c r="K109" s="38"/>
      <c r="L109" s="38"/>
    </row>
    <row r="110" spans="1:12" x14ac:dyDescent="0.2">
      <c r="A110" s="6"/>
      <c r="B110" s="1"/>
      <c r="C110" s="1"/>
      <c r="D110" s="3"/>
      <c r="F110" s="16"/>
      <c r="J110" s="38"/>
      <c r="K110" s="38"/>
      <c r="L110" s="38"/>
    </row>
    <row r="111" spans="1:12" x14ac:dyDescent="0.2">
      <c r="A111" s="6"/>
      <c r="B111" s="1"/>
      <c r="C111" s="1"/>
      <c r="D111" s="3"/>
      <c r="F111" s="16"/>
      <c r="J111" s="38"/>
      <c r="K111" s="38"/>
      <c r="L111" s="38"/>
    </row>
    <row r="112" spans="1:12" x14ac:dyDescent="0.2">
      <c r="A112" s="6"/>
      <c r="B112" s="1"/>
      <c r="C112" s="1"/>
      <c r="D112" s="3"/>
      <c r="F112" s="16"/>
      <c r="J112" s="38"/>
      <c r="K112" s="38"/>
      <c r="L112" s="38"/>
    </row>
    <row r="113" spans="1:12" x14ac:dyDescent="0.2">
      <c r="A113" s="6"/>
      <c r="B113" s="1"/>
      <c r="C113" s="1"/>
      <c r="D113" s="3"/>
      <c r="F113" s="16"/>
      <c r="J113" s="38"/>
      <c r="K113" s="38"/>
      <c r="L113" s="38"/>
    </row>
    <row r="114" spans="1:12" x14ac:dyDescent="0.2">
      <c r="A114" s="6"/>
      <c r="B114" s="1"/>
      <c r="C114" s="1"/>
      <c r="D114" s="3"/>
      <c r="F114" s="16"/>
      <c r="J114" s="38"/>
      <c r="K114" s="38"/>
      <c r="L114" s="38"/>
    </row>
    <row r="115" spans="1:12" x14ac:dyDescent="0.2">
      <c r="A115" s="6"/>
      <c r="B115" s="1"/>
      <c r="C115" s="1"/>
      <c r="D115" s="3"/>
      <c r="F115" s="16"/>
      <c r="J115" s="38"/>
      <c r="K115" s="38"/>
      <c r="L115" s="38"/>
    </row>
    <row r="116" spans="1:12" x14ac:dyDescent="0.2">
      <c r="A116" s="6"/>
      <c r="B116" s="1"/>
      <c r="C116" s="1"/>
      <c r="D116" s="3"/>
      <c r="F116" s="16"/>
      <c r="J116" s="38"/>
      <c r="K116" s="38"/>
      <c r="L116" s="38"/>
    </row>
    <row r="117" spans="1:12" x14ac:dyDescent="0.2">
      <c r="A117" s="6"/>
      <c r="B117" s="1"/>
      <c r="C117" s="1"/>
      <c r="D117" s="3"/>
      <c r="F117" s="16"/>
      <c r="J117" s="38"/>
      <c r="K117" s="38"/>
      <c r="L117" s="38"/>
    </row>
    <row r="118" spans="1:12" x14ac:dyDescent="0.2">
      <c r="A118" s="6"/>
      <c r="B118" s="1"/>
      <c r="C118" s="1"/>
      <c r="D118" s="3"/>
      <c r="F118" s="16"/>
      <c r="J118" s="38"/>
      <c r="K118" s="38"/>
      <c r="L118" s="38"/>
    </row>
    <row r="119" spans="1:12" x14ac:dyDescent="0.2">
      <c r="A119" s="6"/>
      <c r="B119" s="1"/>
      <c r="C119" s="1"/>
      <c r="D119" s="3"/>
      <c r="F119" s="16"/>
      <c r="J119" s="38"/>
      <c r="K119" s="38"/>
      <c r="L119" s="38"/>
    </row>
    <row r="120" spans="1:12" x14ac:dyDescent="0.2">
      <c r="A120" s="6"/>
      <c r="B120" s="1"/>
      <c r="C120" s="1"/>
      <c r="D120" s="3"/>
      <c r="F120" s="16"/>
      <c r="J120" s="38"/>
      <c r="K120" s="38"/>
      <c r="L120" s="38"/>
    </row>
    <row r="121" spans="1:12" x14ac:dyDescent="0.2">
      <c r="A121" s="6"/>
      <c r="B121" s="1"/>
      <c r="C121" s="1"/>
      <c r="D121" s="3"/>
      <c r="F121" s="16"/>
      <c r="J121" s="38"/>
      <c r="K121" s="38"/>
      <c r="L121" s="38"/>
    </row>
    <row r="122" spans="1:12" x14ac:dyDescent="0.2">
      <c r="A122" s="6"/>
      <c r="B122" s="1"/>
      <c r="C122" s="1"/>
      <c r="D122" s="3"/>
      <c r="F122" s="16"/>
      <c r="J122" s="38"/>
      <c r="K122" s="38"/>
      <c r="L122" s="38"/>
    </row>
    <row r="123" spans="1:12" x14ac:dyDescent="0.2">
      <c r="A123" s="6"/>
      <c r="B123" s="1"/>
      <c r="C123" s="1"/>
      <c r="D123" s="3"/>
      <c r="F123" s="16"/>
      <c r="J123" s="38"/>
      <c r="K123" s="38"/>
      <c r="L123" s="38"/>
    </row>
    <row r="124" spans="1:12" x14ac:dyDescent="0.2">
      <c r="A124" s="6"/>
      <c r="B124" s="1"/>
      <c r="C124" s="1"/>
      <c r="D124" s="3"/>
      <c r="F124" s="16"/>
      <c r="J124" s="38"/>
      <c r="K124" s="38"/>
      <c r="L124" s="38"/>
    </row>
    <row r="125" spans="1:12" x14ac:dyDescent="0.2">
      <c r="A125" s="6"/>
      <c r="B125" s="1"/>
      <c r="C125" s="1"/>
      <c r="D125" s="3"/>
      <c r="F125" s="16"/>
      <c r="J125" s="38"/>
      <c r="K125" s="38"/>
      <c r="L125" s="38"/>
    </row>
    <row r="126" spans="1:12" x14ac:dyDescent="0.2">
      <c r="A126" s="6"/>
      <c r="B126" s="1"/>
      <c r="C126" s="1"/>
      <c r="D126" s="3"/>
      <c r="F126" s="16"/>
      <c r="J126" s="38"/>
      <c r="K126" s="38"/>
      <c r="L126" s="38"/>
    </row>
    <row r="127" spans="1:12" x14ac:dyDescent="0.2">
      <c r="A127" s="6"/>
      <c r="B127" s="1"/>
      <c r="C127" s="1"/>
      <c r="D127" s="3"/>
      <c r="F127" s="16"/>
      <c r="J127" s="38"/>
      <c r="K127" s="38"/>
      <c r="L127" s="38"/>
    </row>
    <row r="128" spans="1:12" x14ac:dyDescent="0.2">
      <c r="A128" s="6"/>
      <c r="B128" s="1"/>
      <c r="C128" s="1"/>
      <c r="D128" s="3"/>
      <c r="F128" s="16"/>
      <c r="J128" s="38"/>
      <c r="K128" s="38"/>
      <c r="L128" s="38"/>
    </row>
    <row r="129" spans="1:12" x14ac:dyDescent="0.2">
      <c r="A129" s="6"/>
      <c r="B129" s="1"/>
      <c r="C129" s="1"/>
      <c r="D129" s="3"/>
      <c r="F129" s="16"/>
      <c r="J129" s="38"/>
      <c r="K129" s="38"/>
      <c r="L129" s="38"/>
    </row>
    <row r="130" spans="1:12" x14ac:dyDescent="0.2">
      <c r="A130" s="6"/>
      <c r="B130" s="1"/>
      <c r="C130" s="1"/>
      <c r="D130" s="3"/>
      <c r="F130" s="16"/>
      <c r="J130" s="38"/>
      <c r="K130" s="38"/>
      <c r="L130" s="38"/>
    </row>
    <row r="131" spans="1:12" x14ac:dyDescent="0.2">
      <c r="A131" s="6"/>
      <c r="B131" s="1"/>
      <c r="C131" s="1"/>
      <c r="D131" s="3"/>
      <c r="F131" s="16"/>
      <c r="J131" s="38"/>
      <c r="K131" s="38"/>
      <c r="L131" s="38"/>
    </row>
    <row r="132" spans="1:12" x14ac:dyDescent="0.2">
      <c r="A132" s="6"/>
      <c r="B132" s="1"/>
      <c r="C132" s="1"/>
      <c r="D132" s="3"/>
      <c r="F132" s="16"/>
      <c r="J132" s="38"/>
      <c r="K132" s="38"/>
      <c r="L132" s="38"/>
    </row>
    <row r="133" spans="1:12" x14ac:dyDescent="0.2">
      <c r="A133" s="6"/>
      <c r="B133" s="1"/>
      <c r="C133" s="1"/>
      <c r="D133" s="3"/>
      <c r="F133" s="16"/>
      <c r="J133" s="38"/>
      <c r="K133" s="38"/>
      <c r="L133" s="38"/>
    </row>
    <row r="134" spans="1:12" x14ac:dyDescent="0.2">
      <c r="A134" s="6"/>
      <c r="B134" s="1"/>
      <c r="C134" s="1"/>
      <c r="D134" s="3"/>
      <c r="F134" s="16"/>
      <c r="J134" s="38"/>
      <c r="K134" s="38"/>
      <c r="L134" s="38"/>
    </row>
    <row r="135" spans="1:12" x14ac:dyDescent="0.2">
      <c r="A135" s="6"/>
      <c r="B135" s="1"/>
      <c r="C135" s="1"/>
      <c r="D135" s="3"/>
      <c r="F135" s="16"/>
      <c r="J135" s="38"/>
      <c r="K135" s="38"/>
      <c r="L135" s="38"/>
    </row>
    <row r="136" spans="1:12" x14ac:dyDescent="0.2">
      <c r="A136" s="6"/>
      <c r="B136" s="1"/>
      <c r="C136" s="1"/>
      <c r="D136" s="3"/>
      <c r="F136" s="16"/>
      <c r="J136" s="38"/>
      <c r="K136" s="38"/>
      <c r="L136" s="38"/>
    </row>
    <row r="137" spans="1:12" x14ac:dyDescent="0.2">
      <c r="A137" s="6"/>
      <c r="B137" s="1"/>
      <c r="C137" s="1"/>
      <c r="D137" s="3"/>
      <c r="F137" s="16"/>
      <c r="J137" s="38"/>
      <c r="K137" s="38"/>
      <c r="L137" s="38"/>
    </row>
    <row r="138" spans="1:12" x14ac:dyDescent="0.2">
      <c r="A138" s="6"/>
      <c r="B138" s="1"/>
      <c r="C138" s="1"/>
      <c r="D138" s="3"/>
      <c r="F138" s="16"/>
      <c r="J138" s="38"/>
      <c r="K138" s="38"/>
      <c r="L138" s="38"/>
    </row>
    <row r="139" spans="1:12" x14ac:dyDescent="0.2">
      <c r="A139" s="6"/>
      <c r="B139" s="1"/>
      <c r="C139" s="1"/>
      <c r="D139" s="3"/>
      <c r="F139" s="16"/>
      <c r="J139" s="38"/>
      <c r="K139" s="38"/>
      <c r="L139" s="38"/>
    </row>
    <row r="140" spans="1:12" x14ac:dyDescent="0.2">
      <c r="A140" s="6"/>
      <c r="B140" s="1"/>
      <c r="C140" s="1"/>
      <c r="D140" s="3"/>
      <c r="F140" s="16"/>
      <c r="J140" s="38"/>
      <c r="K140" s="38"/>
      <c r="L140" s="38"/>
    </row>
    <row r="141" spans="1:12" x14ac:dyDescent="0.2">
      <c r="A141" s="6"/>
      <c r="B141" s="1"/>
      <c r="C141" s="1"/>
      <c r="D141" s="3"/>
      <c r="F141" s="16"/>
      <c r="J141" s="38"/>
      <c r="K141" s="38"/>
      <c r="L141" s="38"/>
    </row>
    <row r="142" spans="1:12" x14ac:dyDescent="0.2">
      <c r="A142" s="6"/>
      <c r="B142" s="1"/>
      <c r="C142" s="1"/>
      <c r="D142" s="3"/>
      <c r="F142" s="16"/>
      <c r="J142" s="38"/>
      <c r="K142" s="38"/>
      <c r="L142" s="38"/>
    </row>
    <row r="143" spans="1:12" x14ac:dyDescent="0.2">
      <c r="A143" s="6"/>
      <c r="B143" s="1"/>
      <c r="C143" s="1"/>
      <c r="D143" s="3"/>
      <c r="F143" s="16"/>
      <c r="J143" s="38"/>
      <c r="K143" s="38"/>
      <c r="L143" s="38"/>
    </row>
    <row r="144" spans="1:12" x14ac:dyDescent="0.2">
      <c r="J144" s="38"/>
      <c r="K144" s="38"/>
      <c r="L144" s="38"/>
    </row>
    <row r="145" spans="10:12" x14ac:dyDescent="0.2">
      <c r="J145" s="38"/>
      <c r="K145" s="38"/>
      <c r="L145" s="38"/>
    </row>
    <row r="146" spans="10:12" x14ac:dyDescent="0.2">
      <c r="J146" s="38"/>
      <c r="K146" s="38"/>
      <c r="L146" s="38"/>
    </row>
    <row r="147" spans="10:12" x14ac:dyDescent="0.2">
      <c r="J147" s="38"/>
      <c r="K147" s="38"/>
      <c r="L147" s="38"/>
    </row>
    <row r="148" spans="10:12" x14ac:dyDescent="0.2">
      <c r="J148" s="38"/>
      <c r="K148" s="38"/>
      <c r="L148" s="38"/>
    </row>
    <row r="149" spans="10:12" x14ac:dyDescent="0.2">
      <c r="J149" s="38"/>
      <c r="K149" s="38"/>
      <c r="L149" s="38"/>
    </row>
    <row r="150" spans="10:12" x14ac:dyDescent="0.2">
      <c r="J150" s="38"/>
      <c r="K150" s="38"/>
      <c r="L150" s="38"/>
    </row>
    <row r="151" spans="10:12" x14ac:dyDescent="0.2">
      <c r="J151" s="38"/>
      <c r="K151" s="38"/>
      <c r="L151" s="38"/>
    </row>
    <row r="152" spans="10:12" x14ac:dyDescent="0.2">
      <c r="J152" s="38"/>
      <c r="K152" s="38"/>
      <c r="L152" s="38"/>
    </row>
    <row r="153" spans="10:12" x14ac:dyDescent="0.2">
      <c r="J153" s="38"/>
      <c r="K153" s="38"/>
      <c r="L153" s="38"/>
    </row>
    <row r="154" spans="10:12" x14ac:dyDescent="0.2">
      <c r="J154" s="38"/>
      <c r="K154" s="38"/>
      <c r="L154" s="38"/>
    </row>
    <row r="155" spans="10:12" x14ac:dyDescent="0.2">
      <c r="J155" s="38"/>
      <c r="K155" s="38"/>
      <c r="L155" s="38"/>
    </row>
    <row r="156" spans="10:12" x14ac:dyDescent="0.2">
      <c r="J156" s="38"/>
      <c r="K156" s="38"/>
      <c r="L156" s="38"/>
    </row>
    <row r="157" spans="10:12" x14ac:dyDescent="0.2">
      <c r="J157" s="38"/>
      <c r="K157" s="38"/>
      <c r="L157" s="38"/>
    </row>
    <row r="158" spans="10:12" ht="13.5" thickBot="1" x14ac:dyDescent="0.25">
      <c r="J158" s="39"/>
      <c r="K158" s="39"/>
      <c r="L158" s="39"/>
    </row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2"/>
  <sheetViews>
    <sheetView topLeftCell="E1" zoomScale="75" workbookViewId="0">
      <selection activeCell="X4" sqref="X4:X21"/>
    </sheetView>
  </sheetViews>
  <sheetFormatPr defaultRowHeight="12.75" x14ac:dyDescent="0.2"/>
  <cols>
    <col min="1" max="1" width="11.42578125" style="3" customWidth="1"/>
    <col min="2" max="2" width="10.42578125" customWidth="1"/>
    <col min="3" max="3" width="14.42578125" customWidth="1"/>
    <col min="5" max="5" width="10.42578125" customWidth="1"/>
    <col min="14" max="14" width="11.28515625" style="2" customWidth="1"/>
  </cols>
  <sheetData>
    <row r="1" spans="1:25" x14ac:dyDescent="0.2">
      <c r="H1" t="s">
        <v>80</v>
      </c>
      <c r="I1" t="s">
        <v>80</v>
      </c>
      <c r="J1" t="s">
        <v>75</v>
      </c>
      <c r="K1" t="s">
        <v>75</v>
      </c>
      <c r="O1" s="21"/>
      <c r="P1" s="21" t="s">
        <v>86</v>
      </c>
      <c r="Q1" s="21"/>
      <c r="R1" s="21"/>
      <c r="S1" s="21"/>
      <c r="T1" s="21" t="s">
        <v>28</v>
      </c>
      <c r="U1" s="21"/>
      <c r="X1" s="9" t="s">
        <v>78</v>
      </c>
    </row>
    <row r="2" spans="1:25" x14ac:dyDescent="0.2">
      <c r="F2" t="s">
        <v>72</v>
      </c>
      <c r="G2" t="s">
        <v>73</v>
      </c>
      <c r="H2" t="s">
        <v>74</v>
      </c>
      <c r="I2" t="s">
        <v>79</v>
      </c>
      <c r="J2" t="s">
        <v>74</v>
      </c>
      <c r="K2" t="s">
        <v>76</v>
      </c>
      <c r="L2" t="s">
        <v>77</v>
      </c>
      <c r="P2" s="9" t="s">
        <v>27</v>
      </c>
      <c r="Q2" s="9"/>
      <c r="R2" s="9"/>
      <c r="S2" s="9"/>
      <c r="T2" s="9" t="s">
        <v>27</v>
      </c>
      <c r="U2" s="9"/>
      <c r="W2" s="9"/>
      <c r="X2" s="9" t="s">
        <v>27</v>
      </c>
      <c r="Y2" s="9"/>
    </row>
    <row r="3" spans="1:25" x14ac:dyDescent="0.2">
      <c r="N3" s="2" t="s">
        <v>43</v>
      </c>
      <c r="O3" s="9" t="s">
        <v>22</v>
      </c>
      <c r="P3" s="9" t="s">
        <v>23</v>
      </c>
      <c r="Q3" s="9" t="s">
        <v>24</v>
      </c>
      <c r="R3" s="9"/>
      <c r="S3" s="9" t="s">
        <v>22</v>
      </c>
      <c r="T3" s="9" t="s">
        <v>23</v>
      </c>
      <c r="U3" s="9" t="s">
        <v>24</v>
      </c>
      <c r="W3" s="21" t="s">
        <v>22</v>
      </c>
      <c r="X3" s="21" t="s">
        <v>23</v>
      </c>
      <c r="Y3" s="21" t="s">
        <v>24</v>
      </c>
    </row>
    <row r="4" spans="1:25" x14ac:dyDescent="0.2">
      <c r="A4" s="34">
        <v>39451</v>
      </c>
      <c r="B4" s="2" t="s">
        <v>97</v>
      </c>
      <c r="C4" s="4" t="s">
        <v>63</v>
      </c>
      <c r="D4" s="3">
        <v>306570</v>
      </c>
      <c r="E4">
        <v>1</v>
      </c>
      <c r="F4" s="16">
        <v>0.26005784126984133</v>
      </c>
      <c r="G4" s="13">
        <v>0.1360839987301587</v>
      </c>
      <c r="H4" s="16">
        <v>22.112817539682542</v>
      </c>
      <c r="I4" s="16">
        <v>16.22258162031746</v>
      </c>
      <c r="J4" s="16">
        <v>13.228016761904763</v>
      </c>
      <c r="K4" s="16">
        <v>6.2929727980952377</v>
      </c>
      <c r="L4" s="23">
        <v>4</v>
      </c>
      <c r="N4" s="23">
        <v>4</v>
      </c>
      <c r="O4">
        <v>799.77049999999986</v>
      </c>
      <c r="P4">
        <v>935.26675</v>
      </c>
      <c r="Q4">
        <v>109.01275</v>
      </c>
      <c r="S4">
        <v>206.80674999999999</v>
      </c>
      <c r="T4">
        <v>255.03425000000001</v>
      </c>
      <c r="U4">
        <v>34.599000000000004</v>
      </c>
      <c r="W4">
        <f>(O4-S4)</f>
        <v>592.96374999999989</v>
      </c>
      <c r="X4">
        <f>(P4-T4)</f>
        <v>680.23249999999996</v>
      </c>
      <c r="Y4">
        <f>(Q4-U4)</f>
        <v>74.413749999999993</v>
      </c>
    </row>
    <row r="5" spans="1:25" x14ac:dyDescent="0.2">
      <c r="A5" s="34">
        <v>39483</v>
      </c>
      <c r="B5" s="2" t="s">
        <v>98</v>
      </c>
      <c r="C5" s="4" t="s">
        <v>63</v>
      </c>
      <c r="D5" s="23">
        <v>306580</v>
      </c>
      <c r="E5">
        <v>1</v>
      </c>
      <c r="F5" s="16">
        <v>0.46767875000000003</v>
      </c>
      <c r="G5" s="13">
        <v>0.30679725999999996</v>
      </c>
      <c r="H5" s="16">
        <v>35.532639694444448</v>
      </c>
      <c r="I5" s="3">
        <v>31.956004908055551</v>
      </c>
      <c r="J5" s="18">
        <v>21.248865726190481</v>
      </c>
      <c r="K5" s="18">
        <v>15.269801076309516</v>
      </c>
      <c r="L5" s="23">
        <v>36</v>
      </c>
      <c r="N5" s="23">
        <v>36</v>
      </c>
      <c r="O5">
        <v>0</v>
      </c>
      <c r="P5">
        <v>0</v>
      </c>
      <c r="Q5">
        <v>0</v>
      </c>
      <c r="S5">
        <v>0</v>
      </c>
      <c r="T5">
        <v>0</v>
      </c>
      <c r="U5">
        <v>0</v>
      </c>
      <c r="W5">
        <f t="shared" ref="W5:W22" si="0">(O5-S5)</f>
        <v>0</v>
      </c>
      <c r="X5">
        <f t="shared" ref="X5:X22" si="1">(P5-T5)</f>
        <v>0</v>
      </c>
      <c r="Y5">
        <f t="shared" ref="Y5:Y22" si="2">(Q5-U5)</f>
        <v>0</v>
      </c>
    </row>
    <row r="6" spans="1:25" x14ac:dyDescent="0.2">
      <c r="A6" s="34">
        <v>39510</v>
      </c>
      <c r="B6" s="2" t="s">
        <v>100</v>
      </c>
      <c r="C6" s="4" t="s">
        <v>92</v>
      </c>
      <c r="D6" s="23">
        <v>321010</v>
      </c>
      <c r="E6">
        <v>1</v>
      </c>
      <c r="F6" s="16">
        <v>0.26782076190476195</v>
      </c>
      <c r="G6" s="13">
        <v>9.8101333333333304E-2</v>
      </c>
      <c r="H6" s="16">
        <v>22.969081317460319</v>
      </c>
      <c r="I6" s="18">
        <v>13.561402808888889</v>
      </c>
      <c r="J6" s="18">
        <v>15.132734000000003</v>
      </c>
      <c r="K6" s="18">
        <v>5.1472780799999978</v>
      </c>
      <c r="L6" s="23">
        <v>63</v>
      </c>
      <c r="N6" s="23">
        <v>63</v>
      </c>
      <c r="O6">
        <v>1068.74</v>
      </c>
      <c r="P6">
        <v>1187.8989999999999</v>
      </c>
      <c r="Q6">
        <v>128.92400000000001</v>
      </c>
      <c r="S6">
        <v>298.49250000000001</v>
      </c>
      <c r="T6">
        <v>351.23025000000001</v>
      </c>
      <c r="U6">
        <v>41.550249999999998</v>
      </c>
      <c r="W6">
        <f t="shared" si="0"/>
        <v>770.24749999999995</v>
      </c>
      <c r="X6">
        <f t="shared" si="1"/>
        <v>836.66874999999982</v>
      </c>
      <c r="Y6">
        <f t="shared" si="2"/>
        <v>87.373750000000001</v>
      </c>
    </row>
    <row r="7" spans="1:25" x14ac:dyDescent="0.2">
      <c r="A7" s="34">
        <v>39526</v>
      </c>
      <c r="B7" s="2" t="s">
        <v>99</v>
      </c>
      <c r="C7" s="4" t="s">
        <v>95</v>
      </c>
      <c r="D7" s="3">
        <v>301319</v>
      </c>
      <c r="E7">
        <v>1</v>
      </c>
      <c r="F7" s="16">
        <v>4.8467686567164242E-2</v>
      </c>
      <c r="G7" s="13">
        <v>1.4267502134328356</v>
      </c>
      <c r="H7" s="16">
        <v>55.172630669776119</v>
      </c>
      <c r="I7" s="18">
        <v>34.235980945186554</v>
      </c>
      <c r="J7" s="18">
        <v>28.087024365671638</v>
      </c>
      <c r="K7" s="18">
        <v>30.878278435074613</v>
      </c>
      <c r="L7" s="23">
        <v>79</v>
      </c>
      <c r="N7" s="23">
        <v>79</v>
      </c>
      <c r="O7">
        <v>1056.51</v>
      </c>
      <c r="P7">
        <v>1172.8010000000002</v>
      </c>
      <c r="Q7">
        <v>164.108</v>
      </c>
      <c r="S7">
        <v>314.20249999999999</v>
      </c>
      <c r="T7">
        <v>360.14350000000002</v>
      </c>
      <c r="U7">
        <v>41.234999999999999</v>
      </c>
      <c r="W7">
        <f t="shared" si="0"/>
        <v>742.3075</v>
      </c>
      <c r="X7">
        <f t="shared" si="1"/>
        <v>812.65750000000014</v>
      </c>
      <c r="Y7">
        <f t="shared" si="2"/>
        <v>122.873</v>
      </c>
    </row>
    <row r="8" spans="1:25" x14ac:dyDescent="0.2">
      <c r="A8" s="34">
        <v>39529</v>
      </c>
      <c r="B8" s="2" t="s">
        <v>101</v>
      </c>
      <c r="C8" s="4" t="s">
        <v>92</v>
      </c>
      <c r="D8" s="3">
        <v>321140</v>
      </c>
      <c r="E8">
        <v>1</v>
      </c>
      <c r="F8" s="16">
        <v>0.84182175000000015</v>
      </c>
      <c r="G8" s="13">
        <v>0.25031160000000002</v>
      </c>
      <c r="H8" s="16">
        <v>49.418970690476193</v>
      </c>
      <c r="I8" s="18">
        <v>20.891591973333334</v>
      </c>
      <c r="J8" s="18">
        <v>31.52154775</v>
      </c>
      <c r="K8" s="18">
        <v>10.033786839999999</v>
      </c>
      <c r="L8" s="23">
        <v>82</v>
      </c>
      <c r="N8" s="23">
        <v>82</v>
      </c>
      <c r="O8">
        <v>957.80024999999989</v>
      </c>
      <c r="P8">
        <v>1128.6489999999999</v>
      </c>
      <c r="Q8">
        <v>120.03049999999999</v>
      </c>
      <c r="S8">
        <v>308.95650000000001</v>
      </c>
      <c r="T8">
        <v>381.70150000000001</v>
      </c>
      <c r="U8">
        <v>41.241750000000003</v>
      </c>
      <c r="W8">
        <f t="shared" si="0"/>
        <v>648.84374999999989</v>
      </c>
      <c r="X8">
        <f t="shared" si="1"/>
        <v>746.94749999999988</v>
      </c>
      <c r="Y8">
        <f t="shared" si="2"/>
        <v>78.788749999999993</v>
      </c>
    </row>
    <row r="9" spans="1:25" x14ac:dyDescent="0.2">
      <c r="A9" s="34">
        <v>39553</v>
      </c>
      <c r="B9" s="2" t="s">
        <v>102</v>
      </c>
      <c r="C9" s="4" t="s">
        <v>93</v>
      </c>
      <c r="D9" s="3">
        <v>329026</v>
      </c>
      <c r="E9">
        <v>4</v>
      </c>
      <c r="F9" s="47">
        <v>3.7369450746268651</v>
      </c>
      <c r="G9" s="48">
        <v>0.74894607537313396</v>
      </c>
      <c r="H9" s="16">
        <v>266.97313208955228</v>
      </c>
      <c r="I9" s="18">
        <v>143.0747350354477</v>
      </c>
      <c r="J9" s="18">
        <v>171.48436791044776</v>
      </c>
      <c r="K9" s="18">
        <v>52.142251214552189</v>
      </c>
      <c r="L9" s="23">
        <v>106</v>
      </c>
      <c r="N9" s="23">
        <v>106</v>
      </c>
      <c r="O9">
        <v>959.40724999999998</v>
      </c>
      <c r="P9">
        <v>1038.4877500000002</v>
      </c>
      <c r="Q9">
        <v>138.44075000000001</v>
      </c>
      <c r="S9">
        <v>124.98925</v>
      </c>
      <c r="T9">
        <v>192.71350000000001</v>
      </c>
      <c r="U9">
        <v>29.955249999999999</v>
      </c>
      <c r="W9">
        <f t="shared" si="0"/>
        <v>834.41800000000001</v>
      </c>
      <c r="X9">
        <f t="shared" si="1"/>
        <v>845.77425000000017</v>
      </c>
      <c r="Y9">
        <f t="shared" si="2"/>
        <v>108.4855</v>
      </c>
    </row>
    <row r="10" spans="1:25" x14ac:dyDescent="0.2">
      <c r="A10" s="34">
        <v>39557</v>
      </c>
      <c r="B10" s="2" t="s">
        <v>103</v>
      </c>
      <c r="C10" s="4" t="s">
        <v>93</v>
      </c>
      <c r="D10" s="3">
        <v>329252</v>
      </c>
      <c r="E10">
        <v>2</v>
      </c>
      <c r="F10" s="47">
        <v>0.24926238805970161</v>
      </c>
      <c r="G10" s="48">
        <v>0.30742361194029832</v>
      </c>
      <c r="H10" s="16">
        <v>153.40568507462689</v>
      </c>
      <c r="I10" s="18">
        <v>120.00519417910446</v>
      </c>
      <c r="J10" s="18">
        <v>92.001814925373139</v>
      </c>
      <c r="K10" s="18">
        <v>28.032771820895508</v>
      </c>
      <c r="L10" s="23">
        <v>110</v>
      </c>
      <c r="N10" s="23">
        <v>110</v>
      </c>
      <c r="O10">
        <v>656.31825000000003</v>
      </c>
      <c r="P10">
        <v>722.68949999999995</v>
      </c>
      <c r="Q10">
        <v>146.97999999999999</v>
      </c>
      <c r="S10">
        <v>42.821750000000002</v>
      </c>
      <c r="T10">
        <v>95.138249999999985</v>
      </c>
      <c r="U10">
        <v>33.290499999999994</v>
      </c>
      <c r="W10">
        <f t="shared" si="0"/>
        <v>613.49650000000008</v>
      </c>
      <c r="X10">
        <f t="shared" si="1"/>
        <v>627.55124999999998</v>
      </c>
      <c r="Y10">
        <f t="shared" si="2"/>
        <v>113.6895</v>
      </c>
    </row>
    <row r="11" spans="1:25" x14ac:dyDescent="0.2">
      <c r="A11" s="34">
        <v>39577</v>
      </c>
      <c r="B11" s="2"/>
      <c r="C11" s="85" t="s">
        <v>93</v>
      </c>
      <c r="D11" s="89">
        <v>331010</v>
      </c>
      <c r="E11" s="86">
        <v>2</v>
      </c>
      <c r="F11" s="16">
        <v>0.32365779850746268</v>
      </c>
      <c r="G11" s="13">
        <v>9.2341551492537186E-2</v>
      </c>
      <c r="H11" s="16">
        <v>12.003773255597018</v>
      </c>
      <c r="I11" s="18">
        <v>20.719242751902978</v>
      </c>
      <c r="J11" s="18">
        <v>6.830552770522389</v>
      </c>
      <c r="K11" s="18">
        <v>4.1586777869776101</v>
      </c>
      <c r="L11" s="23">
        <v>130</v>
      </c>
      <c r="N11" s="23">
        <v>130</v>
      </c>
      <c r="O11">
        <v>750.51299999999992</v>
      </c>
      <c r="P11">
        <v>620.95000000000005</v>
      </c>
      <c r="Q11">
        <v>121.479</v>
      </c>
      <c r="S11">
        <v>68.930499999999995</v>
      </c>
      <c r="T11">
        <v>42.25</v>
      </c>
      <c r="U11">
        <v>27.632999999999999</v>
      </c>
      <c r="W11">
        <f t="shared" si="0"/>
        <v>681.58249999999998</v>
      </c>
      <c r="X11">
        <f t="shared" si="1"/>
        <v>578.70000000000005</v>
      </c>
      <c r="Y11">
        <f t="shared" si="2"/>
        <v>93.846000000000004</v>
      </c>
    </row>
    <row r="12" spans="1:25" x14ac:dyDescent="0.2">
      <c r="A12" s="34">
        <v>39603</v>
      </c>
      <c r="B12" s="2"/>
      <c r="C12" s="4" t="s">
        <v>93</v>
      </c>
      <c r="D12" s="3">
        <v>332355</v>
      </c>
      <c r="E12" s="90">
        <v>3.0760000000000001</v>
      </c>
      <c r="F12" s="16">
        <v>0.93870671641791059</v>
      </c>
      <c r="G12" s="13">
        <v>0.36753978358208911</v>
      </c>
      <c r="H12" s="16">
        <v>49.116975447761192</v>
      </c>
      <c r="I12" s="18">
        <v>36.224731652238788</v>
      </c>
      <c r="J12" s="18">
        <v>44.888940335820891</v>
      </c>
      <c r="K12" s="18">
        <v>24.648389214179087</v>
      </c>
      <c r="L12" s="23">
        <v>156</v>
      </c>
      <c r="N12" s="23">
        <v>156</v>
      </c>
      <c r="O12">
        <v>892.75760450000007</v>
      </c>
      <c r="P12">
        <v>799.19221199999993</v>
      </c>
      <c r="Q12">
        <v>118.6648995</v>
      </c>
      <c r="S12">
        <v>33.954108999999995</v>
      </c>
      <c r="T12">
        <v>55.548010749999996</v>
      </c>
      <c r="U12">
        <v>23.068725499999999</v>
      </c>
      <c r="W12">
        <f t="shared" si="0"/>
        <v>858.80349550000005</v>
      </c>
      <c r="X12">
        <f t="shared" si="1"/>
        <v>743.64420124999992</v>
      </c>
      <c r="Y12">
        <f t="shared" si="2"/>
        <v>95.596174000000005</v>
      </c>
    </row>
    <row r="13" spans="1:25" x14ac:dyDescent="0.2">
      <c r="A13" s="34">
        <v>39618</v>
      </c>
      <c r="B13" s="2" t="s">
        <v>104</v>
      </c>
      <c r="C13" s="4" t="s">
        <v>63</v>
      </c>
      <c r="D13" s="3">
        <v>306590</v>
      </c>
      <c r="E13">
        <v>1</v>
      </c>
      <c r="F13" s="16">
        <v>0.25099992537313431</v>
      </c>
      <c r="G13" s="13">
        <v>0.17385047462686562</v>
      </c>
      <c r="H13" s="16">
        <v>25.008172639925366</v>
      </c>
      <c r="I13" s="18">
        <v>29.594029397574623</v>
      </c>
      <c r="J13" s="18">
        <v>21.432022891791039</v>
      </c>
      <c r="K13" s="18">
        <v>17.178208183208952</v>
      </c>
      <c r="L13" s="23">
        <v>171</v>
      </c>
      <c r="N13" s="23">
        <v>171</v>
      </c>
      <c r="O13">
        <v>686.91250000000002</v>
      </c>
      <c r="P13">
        <v>669.33</v>
      </c>
      <c r="Q13">
        <v>136.96575000000001</v>
      </c>
      <c r="S13">
        <v>26.24</v>
      </c>
      <c r="T13">
        <v>48.496250000000003</v>
      </c>
      <c r="U13">
        <v>21.518250000000002</v>
      </c>
      <c r="W13">
        <f t="shared" si="0"/>
        <v>660.67250000000001</v>
      </c>
      <c r="X13">
        <f t="shared" si="1"/>
        <v>620.83375000000001</v>
      </c>
      <c r="Y13">
        <f t="shared" si="2"/>
        <v>115.44750000000002</v>
      </c>
    </row>
    <row r="14" spans="1:25" x14ac:dyDescent="0.2">
      <c r="A14" s="34">
        <v>39635</v>
      </c>
      <c r="B14" s="2" t="s">
        <v>106</v>
      </c>
      <c r="C14" s="4" t="s">
        <v>92</v>
      </c>
      <c r="D14" s="23">
        <v>321150</v>
      </c>
      <c r="E14" s="91">
        <v>1</v>
      </c>
      <c r="F14" s="16">
        <v>0.19600000000000001</v>
      </c>
      <c r="G14" s="3">
        <v>7.1999999999999995E-2</v>
      </c>
      <c r="H14" s="21">
        <v>27.638000000000002</v>
      </c>
      <c r="I14" s="18">
        <v>17.609499999999997</v>
      </c>
      <c r="J14" s="23">
        <v>24.193000000000001</v>
      </c>
      <c r="K14" s="18">
        <v>11.634499999999999</v>
      </c>
      <c r="L14" s="23">
        <v>188</v>
      </c>
      <c r="N14" s="23">
        <v>188</v>
      </c>
      <c r="O14">
        <v>0</v>
      </c>
      <c r="P14">
        <v>0</v>
      </c>
      <c r="Q14">
        <v>0</v>
      </c>
      <c r="S14">
        <v>0</v>
      </c>
      <c r="T14">
        <v>0</v>
      </c>
      <c r="U14">
        <v>0</v>
      </c>
      <c r="W14">
        <f t="shared" si="0"/>
        <v>0</v>
      </c>
      <c r="X14">
        <f t="shared" si="1"/>
        <v>0</v>
      </c>
      <c r="Y14">
        <f t="shared" si="2"/>
        <v>0</v>
      </c>
    </row>
    <row r="15" spans="1:25" x14ac:dyDescent="0.2">
      <c r="A15" s="34">
        <v>39647</v>
      </c>
      <c r="B15" s="2" t="s">
        <v>107</v>
      </c>
      <c r="C15" s="4" t="s">
        <v>92</v>
      </c>
      <c r="D15" s="33">
        <v>321499</v>
      </c>
      <c r="E15" s="91">
        <v>1</v>
      </c>
      <c r="F15" s="16">
        <v>0.40400000000000003</v>
      </c>
      <c r="G15" s="13">
        <v>9.7000000000000003E-2</v>
      </c>
      <c r="H15" s="16">
        <v>43.606000000000002</v>
      </c>
      <c r="I15" s="18">
        <v>30.482999999999993</v>
      </c>
      <c r="J15" s="18">
        <v>29.116</v>
      </c>
      <c r="K15" s="23">
        <v>19.127999999999997</v>
      </c>
      <c r="L15" s="23">
        <v>200</v>
      </c>
      <c r="N15" s="23">
        <v>200</v>
      </c>
      <c r="O15">
        <v>0</v>
      </c>
      <c r="P15">
        <v>0</v>
      </c>
      <c r="Q15">
        <v>0</v>
      </c>
      <c r="S15">
        <v>0</v>
      </c>
      <c r="T15">
        <v>0</v>
      </c>
      <c r="U15">
        <v>0</v>
      </c>
      <c r="W15">
        <f t="shared" si="0"/>
        <v>0</v>
      </c>
      <c r="X15">
        <f t="shared" si="1"/>
        <v>0</v>
      </c>
      <c r="Y15">
        <f t="shared" si="2"/>
        <v>0</v>
      </c>
    </row>
    <row r="16" spans="1:25" x14ac:dyDescent="0.2">
      <c r="A16" s="34">
        <v>39661</v>
      </c>
      <c r="B16" s="2" t="s">
        <v>108</v>
      </c>
      <c r="C16" s="4" t="s">
        <v>92</v>
      </c>
      <c r="D16" s="3">
        <v>321814</v>
      </c>
      <c r="E16" s="91">
        <v>1</v>
      </c>
      <c r="F16" s="16">
        <v>0.374</v>
      </c>
      <c r="G16" s="13">
        <v>0.11799999999999999</v>
      </c>
      <c r="H16" s="16">
        <v>34.306000000000004</v>
      </c>
      <c r="I16" s="18">
        <v>33.932499999999997</v>
      </c>
      <c r="J16" s="18">
        <v>25.5685</v>
      </c>
      <c r="K16" s="18">
        <v>18.6325</v>
      </c>
      <c r="L16" s="23">
        <v>214</v>
      </c>
      <c r="N16" s="23">
        <v>214</v>
      </c>
      <c r="O16">
        <v>0</v>
      </c>
      <c r="P16">
        <v>0</v>
      </c>
      <c r="Q16">
        <v>0</v>
      </c>
      <c r="S16">
        <v>0</v>
      </c>
      <c r="T16">
        <v>0</v>
      </c>
      <c r="U16">
        <v>0</v>
      </c>
      <c r="W16">
        <f t="shared" si="0"/>
        <v>0</v>
      </c>
      <c r="X16">
        <f t="shared" si="1"/>
        <v>0</v>
      </c>
      <c r="Y16">
        <f t="shared" si="2"/>
        <v>0</v>
      </c>
    </row>
    <row r="17" spans="1:25" x14ac:dyDescent="0.2">
      <c r="A17" s="34">
        <v>39719</v>
      </c>
      <c r="B17" s="2" t="s">
        <v>109</v>
      </c>
      <c r="C17" s="4" t="s">
        <v>93</v>
      </c>
      <c r="D17" s="3">
        <v>337010</v>
      </c>
      <c r="E17">
        <v>2</v>
      </c>
      <c r="F17" s="47">
        <v>0.56776432835820889</v>
      </c>
      <c r="G17" s="48">
        <v>0.24870847164179094</v>
      </c>
      <c r="H17" s="93">
        <v>35.208789481343274</v>
      </c>
      <c r="I17" s="18">
        <v>24.996501898656707</v>
      </c>
      <c r="J17" s="48">
        <v>31.293160522388057</v>
      </c>
      <c r="K17" s="18">
        <v>16.089066577611931</v>
      </c>
      <c r="L17" s="23">
        <v>272</v>
      </c>
      <c r="N17" s="23">
        <v>272</v>
      </c>
      <c r="O17">
        <v>973.53424999999993</v>
      </c>
      <c r="P17">
        <v>1074.62175</v>
      </c>
      <c r="Q17">
        <v>137.7285</v>
      </c>
      <c r="S17">
        <v>163.5215</v>
      </c>
      <c r="T17">
        <v>191.05125000000001</v>
      </c>
      <c r="U17">
        <v>33.90475</v>
      </c>
      <c r="W17">
        <f t="shared" si="0"/>
        <v>810.01274999999987</v>
      </c>
      <c r="X17">
        <f t="shared" si="1"/>
        <v>883.57050000000004</v>
      </c>
      <c r="Y17">
        <f t="shared" si="2"/>
        <v>103.82374999999999</v>
      </c>
    </row>
    <row r="18" spans="1:25" x14ac:dyDescent="0.2">
      <c r="A18" s="34">
        <v>39727</v>
      </c>
      <c r="B18" s="2" t="s">
        <v>110</v>
      </c>
      <c r="C18" s="4" t="s">
        <v>93</v>
      </c>
      <c r="D18" s="3">
        <v>337192</v>
      </c>
      <c r="E18">
        <v>3</v>
      </c>
      <c r="F18" s="47">
        <v>0.83087462686567159</v>
      </c>
      <c r="G18" s="48">
        <v>0.70928997313432807</v>
      </c>
      <c r="H18" s="93">
        <v>34.485458373134328</v>
      </c>
      <c r="I18" s="18">
        <v>36.250869041865656</v>
      </c>
      <c r="J18" s="48">
        <v>31.448316492537316</v>
      </c>
      <c r="K18" s="18">
        <v>29.033195507462676</v>
      </c>
      <c r="L18" s="23">
        <v>280</v>
      </c>
      <c r="N18" s="23">
        <v>280</v>
      </c>
      <c r="O18">
        <v>1400.1705000000002</v>
      </c>
      <c r="P18">
        <v>1248.4715000000001</v>
      </c>
      <c r="Q18">
        <v>133.02125000000001</v>
      </c>
      <c r="S18">
        <v>213.93150000000003</v>
      </c>
      <c r="T18">
        <v>236.84350000000001</v>
      </c>
      <c r="U18">
        <v>36.360249999999994</v>
      </c>
      <c r="W18">
        <f t="shared" si="0"/>
        <v>1186.239</v>
      </c>
      <c r="X18">
        <f t="shared" si="1"/>
        <v>1011.6280000000002</v>
      </c>
      <c r="Y18">
        <f t="shared" si="2"/>
        <v>96.661000000000016</v>
      </c>
    </row>
    <row r="19" spans="1:25" x14ac:dyDescent="0.2">
      <c r="A19" s="34">
        <v>39730</v>
      </c>
      <c r="B19" s="2" t="s">
        <v>112</v>
      </c>
      <c r="C19" s="4" t="s">
        <v>93</v>
      </c>
      <c r="D19" s="53">
        <v>337211</v>
      </c>
      <c r="E19">
        <v>2</v>
      </c>
      <c r="F19" s="47">
        <v>0.73393925373134339</v>
      </c>
      <c r="G19" s="48">
        <v>0.50932614626865635</v>
      </c>
      <c r="H19" s="93">
        <v>22.252250955223882</v>
      </c>
      <c r="I19" s="18">
        <v>27.787737029776114</v>
      </c>
      <c r="J19" s="48">
        <v>19.885971358208955</v>
      </c>
      <c r="K19" s="18">
        <v>20.181608791791042</v>
      </c>
      <c r="L19" s="23">
        <v>283</v>
      </c>
      <c r="N19" s="23">
        <v>283</v>
      </c>
      <c r="O19">
        <v>1249.7935</v>
      </c>
      <c r="P19">
        <v>1174.0462499999999</v>
      </c>
      <c r="Q19">
        <v>120.64025000000001</v>
      </c>
      <c r="S19">
        <v>279.92024999999995</v>
      </c>
      <c r="T19">
        <v>311.685</v>
      </c>
      <c r="U19">
        <v>39.180499999999995</v>
      </c>
      <c r="W19">
        <f t="shared" si="0"/>
        <v>969.8732500000001</v>
      </c>
      <c r="X19">
        <f t="shared" si="1"/>
        <v>862.36124999999993</v>
      </c>
      <c r="Y19">
        <f t="shared" si="2"/>
        <v>81.459750000000014</v>
      </c>
    </row>
    <row r="20" spans="1:25" x14ac:dyDescent="0.2">
      <c r="A20" s="34">
        <v>39741</v>
      </c>
      <c r="B20" s="2" t="s">
        <v>111</v>
      </c>
      <c r="C20" s="4" t="s">
        <v>93</v>
      </c>
      <c r="D20" s="70">
        <v>337772</v>
      </c>
      <c r="E20">
        <v>3</v>
      </c>
      <c r="F20" s="47">
        <v>0.9555058208955225</v>
      </c>
      <c r="G20" s="48">
        <v>0.60321497910447719</v>
      </c>
      <c r="H20" s="93">
        <v>30.541685238805975</v>
      </c>
      <c r="I20" s="18">
        <v>36.292388561194024</v>
      </c>
      <c r="J20" s="48">
        <v>24.172398638059704</v>
      </c>
      <c r="K20" s="18">
        <v>20.533084911940289</v>
      </c>
      <c r="L20" s="23">
        <v>295</v>
      </c>
      <c r="N20" s="23">
        <v>295</v>
      </c>
      <c r="O20">
        <v>970.0764999999999</v>
      </c>
      <c r="P20">
        <v>1049.69075</v>
      </c>
      <c r="Q20">
        <v>143.21424999999999</v>
      </c>
      <c r="S20">
        <v>218.75125</v>
      </c>
      <c r="T20">
        <v>270.03525000000002</v>
      </c>
      <c r="U20">
        <v>38.790750000000003</v>
      </c>
      <c r="W20">
        <f t="shared" si="0"/>
        <v>751.32524999999987</v>
      </c>
      <c r="X20">
        <f t="shared" si="1"/>
        <v>779.65549999999996</v>
      </c>
      <c r="Y20">
        <f t="shared" si="2"/>
        <v>104.42349999999999</v>
      </c>
    </row>
    <row r="21" spans="1:25" x14ac:dyDescent="0.2">
      <c r="A21" s="34">
        <v>39765</v>
      </c>
      <c r="B21" s="2" t="s">
        <v>113</v>
      </c>
      <c r="C21" s="4" t="s">
        <v>114</v>
      </c>
      <c r="D21" s="53">
        <v>306600</v>
      </c>
      <c r="E21">
        <v>1</v>
      </c>
      <c r="F21" s="16">
        <v>0.89171026119402996</v>
      </c>
      <c r="G21" s="18">
        <v>0.63067033880597001</v>
      </c>
      <c r="H21" s="93">
        <v>31.33807673507463</v>
      </c>
      <c r="I21" s="18">
        <v>33.416591164925357</v>
      </c>
      <c r="J21" s="48">
        <v>27.288687089552241</v>
      </c>
      <c r="K21" s="18">
        <v>24.77797431044775</v>
      </c>
      <c r="L21" s="23">
        <v>318</v>
      </c>
      <c r="N21" s="23">
        <v>318</v>
      </c>
      <c r="O21">
        <v>1023.0692500000001</v>
      </c>
      <c r="P21">
        <v>1083.338</v>
      </c>
      <c r="Q21">
        <v>132.459</v>
      </c>
      <c r="S21">
        <v>83.817999999999998</v>
      </c>
      <c r="T21">
        <v>118.703</v>
      </c>
      <c r="U21">
        <v>24.858999999999998</v>
      </c>
      <c r="W21">
        <f t="shared" si="0"/>
        <v>939.25125000000014</v>
      </c>
      <c r="X21">
        <f t="shared" si="1"/>
        <v>964.63499999999999</v>
      </c>
      <c r="Y21">
        <f t="shared" si="2"/>
        <v>107.60000000000001</v>
      </c>
    </row>
    <row r="22" spans="1:25" x14ac:dyDescent="0.2">
      <c r="A22" s="6"/>
      <c r="B22" s="2"/>
      <c r="C22" s="4"/>
      <c r="D22" s="3"/>
      <c r="F22" s="16"/>
      <c r="G22" s="13"/>
      <c r="H22" s="16"/>
      <c r="I22" s="18"/>
      <c r="J22" s="16"/>
      <c r="K22" s="18"/>
      <c r="L22" s="23"/>
      <c r="N22" s="23"/>
      <c r="W22">
        <f t="shared" si="0"/>
        <v>0</v>
      </c>
      <c r="X22">
        <f t="shared" si="1"/>
        <v>0</v>
      </c>
      <c r="Y22">
        <f t="shared" si="2"/>
        <v>0</v>
      </c>
    </row>
    <row r="23" spans="1:25" x14ac:dyDescent="0.2">
      <c r="A23" s="6"/>
      <c r="B23" s="2"/>
      <c r="C23" s="4"/>
      <c r="D23" s="3"/>
      <c r="F23" s="16"/>
      <c r="G23" s="13"/>
      <c r="H23" s="16"/>
      <c r="I23" s="16"/>
      <c r="J23" s="16"/>
      <c r="K23" s="3"/>
      <c r="L23" s="23"/>
      <c r="N23" s="23"/>
      <c r="O23">
        <v>799.77049999999986</v>
      </c>
      <c r="P23">
        <v>935.26675</v>
      </c>
    </row>
    <row r="24" spans="1:25" x14ac:dyDescent="0.2">
      <c r="A24" s="6"/>
      <c r="B24" s="2"/>
      <c r="C24" s="4"/>
      <c r="D24" s="3"/>
      <c r="F24" s="16"/>
      <c r="G24" s="13"/>
      <c r="H24" s="16"/>
      <c r="I24" s="16"/>
      <c r="J24" s="16"/>
      <c r="K24" s="23"/>
      <c r="L24" s="23"/>
      <c r="N24" s="23"/>
      <c r="O24">
        <v>0</v>
      </c>
      <c r="P24">
        <v>0</v>
      </c>
    </row>
    <row r="25" spans="1:25" x14ac:dyDescent="0.2">
      <c r="A25" s="6"/>
      <c r="B25" s="2"/>
      <c r="C25" s="4"/>
      <c r="D25" s="3"/>
      <c r="F25" s="16"/>
      <c r="G25" s="13"/>
      <c r="H25" s="16"/>
      <c r="I25" s="16"/>
      <c r="J25" s="16">
        <v>22.112817539682542</v>
      </c>
      <c r="K25" s="16">
        <v>0.26005784126984133</v>
      </c>
      <c r="L25" s="23"/>
      <c r="N25" s="23"/>
      <c r="O25">
        <v>1068.74</v>
      </c>
      <c r="P25">
        <v>1187.8989999999999</v>
      </c>
    </row>
    <row r="26" spans="1:25" x14ac:dyDescent="0.2">
      <c r="A26" s="6"/>
      <c r="B26" s="2"/>
      <c r="C26" s="4"/>
      <c r="D26" s="3"/>
      <c r="F26" s="16"/>
      <c r="G26" s="13"/>
      <c r="H26" s="16"/>
      <c r="I26" s="18"/>
      <c r="J26" s="16">
        <v>35.532639694444448</v>
      </c>
      <c r="K26" s="16">
        <v>0.46767875000000003</v>
      </c>
      <c r="L26" s="23"/>
      <c r="N26" s="23"/>
      <c r="O26">
        <v>1056.51</v>
      </c>
      <c r="P26">
        <v>1172.8010000000002</v>
      </c>
    </row>
    <row r="27" spans="1:25" x14ac:dyDescent="0.2">
      <c r="A27" s="6"/>
      <c r="B27" s="2"/>
      <c r="C27" s="4"/>
      <c r="D27" s="3"/>
      <c r="F27" s="16"/>
      <c r="G27" s="13"/>
      <c r="H27" s="16"/>
      <c r="I27" s="18"/>
      <c r="J27" s="16">
        <v>22.969081317460319</v>
      </c>
      <c r="K27" s="16">
        <v>0.26782076190476195</v>
      </c>
      <c r="L27" s="23"/>
      <c r="N27" s="23"/>
      <c r="O27">
        <v>957.80024999999989</v>
      </c>
      <c r="P27">
        <v>1128.6489999999999</v>
      </c>
    </row>
    <row r="28" spans="1:25" x14ac:dyDescent="0.2">
      <c r="A28" s="6"/>
      <c r="B28" s="2"/>
      <c r="C28" s="4"/>
      <c r="D28" s="3"/>
      <c r="F28" s="16"/>
      <c r="G28" s="13"/>
      <c r="H28" s="16"/>
      <c r="I28" s="18"/>
      <c r="J28" s="16">
        <v>55.172630669776119</v>
      </c>
      <c r="K28" s="16">
        <v>4.8467686567164242E-2</v>
      </c>
      <c r="L28" s="23"/>
      <c r="N28" s="23"/>
      <c r="O28">
        <v>959.40724999999998</v>
      </c>
      <c r="P28">
        <v>1038.4877500000002</v>
      </c>
    </row>
    <row r="29" spans="1:25" x14ac:dyDescent="0.2">
      <c r="A29" s="6"/>
      <c r="B29" s="2"/>
      <c r="C29" s="4"/>
      <c r="D29" s="3"/>
      <c r="F29" s="16"/>
      <c r="G29" s="13"/>
      <c r="H29" s="16"/>
      <c r="I29" s="18"/>
      <c r="J29" s="16">
        <v>49.418970690476193</v>
      </c>
      <c r="K29" s="16">
        <v>0.84182175000000015</v>
      </c>
      <c r="L29" s="23"/>
      <c r="N29" s="23"/>
      <c r="O29">
        <v>656.31825000000003</v>
      </c>
      <c r="P29">
        <v>722.68949999999995</v>
      </c>
    </row>
    <row r="30" spans="1:25" x14ac:dyDescent="0.2">
      <c r="A30" s="6"/>
      <c r="B30" s="2"/>
      <c r="C30" s="4"/>
      <c r="D30" s="3"/>
      <c r="F30" s="16"/>
      <c r="G30" s="13"/>
      <c r="H30" s="16"/>
      <c r="I30" s="18"/>
      <c r="J30" s="16">
        <v>266.97313208955228</v>
      </c>
      <c r="K30" s="47">
        <v>3.7369450746268651</v>
      </c>
      <c r="L30" s="23"/>
      <c r="N30" s="23"/>
      <c r="O30">
        <v>750.51299999999992</v>
      </c>
      <c r="P30">
        <v>620.95000000000005</v>
      </c>
    </row>
    <row r="31" spans="1:25" x14ac:dyDescent="0.2">
      <c r="A31" s="6"/>
      <c r="B31" s="2"/>
      <c r="C31" s="4"/>
      <c r="D31" s="33"/>
      <c r="F31" s="16"/>
      <c r="G31" s="13"/>
      <c r="H31" s="16"/>
      <c r="I31" s="16"/>
      <c r="J31" s="16">
        <v>153.40568507462689</v>
      </c>
      <c r="K31" s="47">
        <v>0.24926238805970161</v>
      </c>
      <c r="L31" s="23"/>
      <c r="N31" s="23"/>
      <c r="O31">
        <v>892.75760450000007</v>
      </c>
      <c r="P31">
        <v>799.19221199999993</v>
      </c>
    </row>
    <row r="32" spans="1:25" x14ac:dyDescent="0.2">
      <c r="A32" s="6"/>
      <c r="B32" s="2"/>
      <c r="C32" s="4"/>
      <c r="D32" s="23"/>
      <c r="F32" s="16"/>
      <c r="G32" s="13"/>
      <c r="H32" s="16"/>
      <c r="I32" s="16"/>
      <c r="J32" s="16">
        <v>12.003773255597018</v>
      </c>
      <c r="K32" s="16">
        <v>0.32365779850746268</v>
      </c>
      <c r="L32" s="23"/>
      <c r="N32" s="23"/>
      <c r="O32">
        <v>686.91250000000002</v>
      </c>
      <c r="P32">
        <v>669.33</v>
      </c>
    </row>
    <row r="33" spans="1:16" x14ac:dyDescent="0.2">
      <c r="A33" s="6"/>
      <c r="B33" s="2"/>
      <c r="C33" s="4"/>
      <c r="D33" s="33"/>
      <c r="F33" s="16"/>
      <c r="G33" s="13"/>
      <c r="H33" s="16"/>
      <c r="I33" s="18"/>
      <c r="J33" s="16">
        <v>49.116975447761192</v>
      </c>
      <c r="K33" s="16">
        <v>0.93870671641791059</v>
      </c>
      <c r="L33" s="23"/>
      <c r="N33" s="23"/>
      <c r="O33">
        <v>0</v>
      </c>
      <c r="P33">
        <v>0</v>
      </c>
    </row>
    <row r="34" spans="1:16" x14ac:dyDescent="0.2">
      <c r="A34" s="6"/>
      <c r="B34" s="2"/>
      <c r="C34" s="4"/>
      <c r="D34" s="23"/>
      <c r="F34" s="16"/>
      <c r="G34" s="13"/>
      <c r="H34" s="16"/>
      <c r="I34" s="18"/>
      <c r="J34" s="16">
        <v>25.008172639925366</v>
      </c>
      <c r="K34" s="16">
        <v>0.25099992537313431</v>
      </c>
      <c r="L34" s="23"/>
      <c r="N34" s="23"/>
      <c r="O34">
        <v>0</v>
      </c>
      <c r="P34">
        <v>0</v>
      </c>
    </row>
    <row r="35" spans="1:16" x14ac:dyDescent="0.2">
      <c r="A35" s="6"/>
      <c r="B35" s="2"/>
      <c r="C35" s="4"/>
      <c r="D35" s="33"/>
      <c r="F35" s="16"/>
      <c r="G35" s="13"/>
      <c r="H35" s="16"/>
      <c r="I35" s="18"/>
      <c r="J35" s="21">
        <v>27.638000000000002</v>
      </c>
      <c r="K35" s="16">
        <v>0.19600000000000001</v>
      </c>
      <c r="L35" s="23"/>
      <c r="N35" s="23"/>
      <c r="O35">
        <v>0</v>
      </c>
      <c r="P35">
        <v>0</v>
      </c>
    </row>
    <row r="36" spans="1:16" x14ac:dyDescent="0.2">
      <c r="A36" s="6"/>
      <c r="B36" s="2"/>
      <c r="C36" s="4"/>
      <c r="D36" s="23"/>
      <c r="F36" s="16"/>
      <c r="G36" s="13"/>
      <c r="H36" s="16"/>
      <c r="I36" s="18"/>
      <c r="J36" s="16">
        <v>43.606000000000002</v>
      </c>
      <c r="K36" s="16">
        <v>0.40400000000000003</v>
      </c>
      <c r="L36" s="23"/>
      <c r="N36" s="23"/>
      <c r="O36">
        <v>973.53424999999993</v>
      </c>
      <c r="P36">
        <v>1074.62175</v>
      </c>
    </row>
    <row r="37" spans="1:16" x14ac:dyDescent="0.2">
      <c r="A37" s="6"/>
      <c r="B37" s="2"/>
      <c r="C37" s="4"/>
      <c r="D37" s="33"/>
      <c r="F37" s="16"/>
      <c r="G37" s="13"/>
      <c r="H37" s="16"/>
      <c r="I37" s="18"/>
      <c r="J37" s="16">
        <v>34.306000000000004</v>
      </c>
      <c r="K37" s="16">
        <v>0.374</v>
      </c>
      <c r="L37" s="23"/>
      <c r="N37" s="23"/>
      <c r="O37">
        <v>1400.1705000000002</v>
      </c>
      <c r="P37">
        <v>1248.4715000000001</v>
      </c>
    </row>
    <row r="38" spans="1:16" x14ac:dyDescent="0.2">
      <c r="A38" s="6"/>
      <c r="B38" s="2"/>
      <c r="C38" s="4"/>
      <c r="D38" s="23"/>
      <c r="F38" s="16"/>
      <c r="G38" s="13"/>
      <c r="H38" s="16"/>
      <c r="I38" s="18"/>
      <c r="J38" s="93">
        <v>35.208789481343274</v>
      </c>
      <c r="K38" s="47">
        <v>0.56776432835820889</v>
      </c>
      <c r="L38" s="23"/>
      <c r="N38" s="23"/>
      <c r="O38">
        <v>1249.7935</v>
      </c>
      <c r="P38">
        <v>1174.0462499999999</v>
      </c>
    </row>
    <row r="39" spans="1:16" x14ac:dyDescent="0.2">
      <c r="A39" s="6"/>
      <c r="B39" s="2"/>
      <c r="C39" s="4"/>
      <c r="D39" s="33"/>
      <c r="F39" s="16"/>
      <c r="G39" s="13"/>
      <c r="H39" s="16"/>
      <c r="I39" s="18"/>
      <c r="J39" s="93">
        <v>34.485458373134328</v>
      </c>
      <c r="K39" s="47">
        <v>0.83087462686567159</v>
      </c>
      <c r="L39" s="23"/>
      <c r="N39" s="23"/>
      <c r="O39">
        <v>970.0764999999999</v>
      </c>
      <c r="P39">
        <v>1049.69075</v>
      </c>
    </row>
    <row r="40" spans="1:16" x14ac:dyDescent="0.2">
      <c r="A40" s="6"/>
      <c r="B40" s="2"/>
      <c r="C40" s="4"/>
      <c r="D40" s="23"/>
      <c r="F40" s="16"/>
      <c r="G40" s="13"/>
      <c r="H40" s="16"/>
      <c r="I40" s="18"/>
      <c r="J40" s="93">
        <v>22.252250955223882</v>
      </c>
      <c r="K40" s="47">
        <v>0.73393925373134339</v>
      </c>
      <c r="L40" s="23"/>
      <c r="N40" s="23"/>
      <c r="O40">
        <v>1023.0692500000001</v>
      </c>
      <c r="P40">
        <v>1083.338</v>
      </c>
    </row>
    <row r="41" spans="1:16" x14ac:dyDescent="0.2">
      <c r="A41" s="6"/>
      <c r="B41" s="2"/>
      <c r="C41" s="4"/>
      <c r="D41" s="23"/>
      <c r="F41" s="16"/>
      <c r="G41" s="13"/>
      <c r="H41" s="16"/>
      <c r="I41" s="16"/>
      <c r="J41" s="93">
        <v>30.541685238805975</v>
      </c>
      <c r="K41" s="47">
        <v>0.9555058208955225</v>
      </c>
      <c r="L41" s="23"/>
      <c r="N41" s="23"/>
    </row>
    <row r="42" spans="1:16" x14ac:dyDescent="0.2">
      <c r="A42" s="6"/>
      <c r="B42" s="2"/>
      <c r="C42" s="4"/>
      <c r="D42" s="23"/>
      <c r="F42" s="16"/>
      <c r="G42" s="13"/>
      <c r="H42" s="16"/>
      <c r="I42" s="18"/>
      <c r="J42" s="93">
        <v>31.33807673507463</v>
      </c>
      <c r="K42" s="16">
        <v>0.89171026119402996</v>
      </c>
      <c r="L42" s="23"/>
      <c r="N42" s="23"/>
    </row>
    <row r="43" spans="1:16" x14ac:dyDescent="0.2">
      <c r="A43" s="6"/>
      <c r="B43" s="2"/>
      <c r="C43" s="4"/>
      <c r="D43" s="23"/>
      <c r="F43" s="16"/>
      <c r="G43" s="13"/>
      <c r="H43" s="16"/>
      <c r="I43" s="18"/>
      <c r="J43" s="18"/>
      <c r="K43" s="3"/>
      <c r="L43" s="23"/>
      <c r="N43" s="23"/>
    </row>
    <row r="44" spans="1:16" x14ac:dyDescent="0.2">
      <c r="A44" s="6"/>
      <c r="B44" s="2"/>
      <c r="C44" s="4"/>
      <c r="D44" s="23"/>
      <c r="F44" s="16"/>
      <c r="G44" s="13"/>
      <c r="H44" s="21"/>
      <c r="I44" s="18"/>
      <c r="J44" s="18"/>
      <c r="K44" s="23"/>
      <c r="L44" s="23"/>
      <c r="N44" s="23"/>
    </row>
    <row r="45" spans="1:16" x14ac:dyDescent="0.2">
      <c r="A45" s="6"/>
      <c r="B45" s="2"/>
      <c r="C45" s="4"/>
      <c r="D45" s="23"/>
      <c r="F45" s="16"/>
      <c r="G45" s="13"/>
      <c r="H45" s="21"/>
      <c r="I45" s="18"/>
      <c r="J45" s="18"/>
      <c r="K45" s="23"/>
      <c r="L45" s="23"/>
      <c r="N45" s="23"/>
    </row>
    <row r="46" spans="1:16" x14ac:dyDescent="0.2">
      <c r="A46" s="6"/>
      <c r="B46" s="2"/>
      <c r="C46" s="4"/>
      <c r="D46" s="23"/>
      <c r="F46" s="16"/>
      <c r="G46" s="13"/>
      <c r="H46" s="21"/>
      <c r="I46" s="18"/>
      <c r="J46" s="18"/>
      <c r="K46" s="23"/>
      <c r="L46" s="23"/>
      <c r="N46" s="23"/>
    </row>
    <row r="47" spans="1:16" x14ac:dyDescent="0.2">
      <c r="A47" s="6"/>
      <c r="B47" s="2"/>
      <c r="C47" s="4"/>
      <c r="D47" s="23"/>
      <c r="F47" s="16"/>
      <c r="G47" s="13"/>
      <c r="H47" s="21"/>
      <c r="I47" s="18"/>
      <c r="J47" s="18"/>
      <c r="K47" s="23"/>
      <c r="L47" s="23"/>
      <c r="N47" s="23"/>
    </row>
    <row r="48" spans="1:16" x14ac:dyDescent="0.2">
      <c r="A48" s="6"/>
      <c r="B48" s="2"/>
      <c r="C48" s="4"/>
      <c r="D48" s="23"/>
      <c r="F48" s="16"/>
      <c r="G48" s="13"/>
      <c r="H48" s="21"/>
      <c r="I48" s="18"/>
      <c r="J48" s="18"/>
      <c r="K48" s="23"/>
      <c r="L48" s="23"/>
      <c r="N48" s="23"/>
    </row>
    <row r="49" spans="1:14" x14ac:dyDescent="0.2">
      <c r="A49" s="6"/>
      <c r="B49" s="2"/>
      <c r="C49" s="4"/>
      <c r="D49" s="3"/>
      <c r="F49" s="16"/>
      <c r="G49" s="13"/>
      <c r="H49" s="16"/>
      <c r="I49" s="18"/>
      <c r="J49" s="18"/>
      <c r="K49" s="23"/>
      <c r="L49" s="23"/>
      <c r="N49" s="23"/>
    </row>
    <row r="50" spans="1:14" x14ac:dyDescent="0.2">
      <c r="A50" s="6"/>
      <c r="B50" s="2"/>
      <c r="C50" s="4"/>
      <c r="D50" s="3"/>
      <c r="F50" s="16"/>
      <c r="G50" s="13"/>
      <c r="H50" s="16"/>
      <c r="I50" s="16"/>
      <c r="J50" s="18"/>
      <c r="K50" s="23"/>
      <c r="L50" s="23"/>
      <c r="N50" s="23"/>
    </row>
    <row r="51" spans="1:14" x14ac:dyDescent="0.2">
      <c r="A51" s="6"/>
      <c r="B51" s="2"/>
      <c r="C51" s="4"/>
      <c r="D51" s="3"/>
      <c r="F51" s="16"/>
      <c r="G51" s="13"/>
      <c r="H51" s="16"/>
      <c r="I51" s="18"/>
      <c r="J51" s="18"/>
      <c r="K51" s="23"/>
      <c r="L51" s="23"/>
      <c r="N51" s="23"/>
    </row>
    <row r="52" spans="1:14" x14ac:dyDescent="0.2">
      <c r="A52" s="6"/>
      <c r="B52" s="2"/>
      <c r="C52" s="4"/>
      <c r="D52" s="3"/>
      <c r="F52" s="16"/>
      <c r="G52" s="13"/>
      <c r="H52" s="16"/>
      <c r="I52" s="18"/>
      <c r="J52" s="18"/>
      <c r="K52" s="23"/>
      <c r="L52" s="23"/>
      <c r="N52" s="23"/>
    </row>
    <row r="53" spans="1:14" x14ac:dyDescent="0.2">
      <c r="A53" s="6"/>
      <c r="B53" s="2"/>
      <c r="C53" s="4"/>
      <c r="D53" s="3"/>
      <c r="F53" s="16"/>
      <c r="G53" s="13"/>
      <c r="H53" s="16"/>
      <c r="I53" s="18"/>
      <c r="J53" s="18"/>
      <c r="K53" s="23"/>
      <c r="L53" s="23"/>
      <c r="N53" s="23"/>
    </row>
    <row r="54" spans="1:14" x14ac:dyDescent="0.2">
      <c r="A54" s="6"/>
      <c r="B54" s="2"/>
      <c r="C54" s="4"/>
      <c r="D54" s="3"/>
      <c r="F54" s="16"/>
      <c r="G54" s="13"/>
      <c r="H54" s="16"/>
      <c r="I54" s="18"/>
      <c r="J54" s="18"/>
      <c r="K54" s="23"/>
      <c r="L54" s="23"/>
      <c r="N54" s="23"/>
    </row>
    <row r="55" spans="1:14" x14ac:dyDescent="0.2">
      <c r="A55" s="6"/>
      <c r="B55" s="2"/>
      <c r="C55" s="4"/>
      <c r="D55" s="3"/>
      <c r="F55" s="16"/>
      <c r="G55" s="13"/>
      <c r="H55" s="16"/>
      <c r="I55" s="18"/>
      <c r="J55" s="18"/>
      <c r="K55" s="23"/>
      <c r="L55" s="23"/>
      <c r="N55" s="23"/>
    </row>
    <row r="56" spans="1:14" x14ac:dyDescent="0.2">
      <c r="A56" s="6"/>
      <c r="B56" s="2"/>
      <c r="C56" s="4"/>
      <c r="D56" s="3"/>
      <c r="F56" s="16"/>
      <c r="G56" s="13"/>
      <c r="H56" s="16"/>
      <c r="I56" s="18"/>
      <c r="J56" s="18"/>
      <c r="K56" s="23"/>
      <c r="L56" s="23"/>
      <c r="N56" s="23"/>
    </row>
    <row r="57" spans="1:14" x14ac:dyDescent="0.2">
      <c r="A57" s="6"/>
      <c r="B57" s="2"/>
      <c r="C57" s="4"/>
      <c r="D57" s="3"/>
      <c r="F57" s="16"/>
      <c r="G57" s="13"/>
      <c r="H57" s="16"/>
      <c r="I57" s="18"/>
      <c r="J57" s="18"/>
      <c r="K57" s="23"/>
      <c r="L57" s="23"/>
      <c r="N57" s="23"/>
    </row>
    <row r="58" spans="1:14" x14ac:dyDescent="0.2">
      <c r="A58" s="6"/>
      <c r="B58" s="2"/>
      <c r="C58" s="4"/>
      <c r="D58" s="3"/>
      <c r="F58" s="16"/>
      <c r="G58" s="13"/>
      <c r="H58" s="16"/>
      <c r="I58" s="18"/>
      <c r="J58" s="18"/>
      <c r="K58" s="23"/>
      <c r="L58" s="23"/>
      <c r="N58" s="23"/>
    </row>
    <row r="59" spans="1:14" x14ac:dyDescent="0.2">
      <c r="A59" s="6"/>
      <c r="B59" s="2"/>
      <c r="C59" s="4"/>
      <c r="D59" s="3"/>
      <c r="F59" s="16"/>
      <c r="G59" s="13"/>
      <c r="H59" s="16"/>
      <c r="I59" s="16"/>
      <c r="J59" s="16"/>
      <c r="K59" s="23"/>
      <c r="L59" s="23"/>
      <c r="N59" s="23"/>
    </row>
    <row r="60" spans="1:14" x14ac:dyDescent="0.2">
      <c r="A60" s="6"/>
      <c r="B60" s="2"/>
      <c r="C60" s="4"/>
      <c r="D60" s="3"/>
      <c r="F60" s="16"/>
      <c r="G60" s="13"/>
      <c r="H60" s="21"/>
      <c r="I60" s="18"/>
      <c r="J60" s="16"/>
      <c r="K60" s="23"/>
      <c r="L60" s="23"/>
      <c r="N60" s="23"/>
    </row>
    <row r="61" spans="1:14" x14ac:dyDescent="0.2">
      <c r="A61" s="6"/>
      <c r="B61" s="2"/>
      <c r="C61" s="4"/>
      <c r="D61" s="3"/>
      <c r="F61" s="16"/>
      <c r="G61" s="13"/>
      <c r="H61" s="21"/>
      <c r="I61" s="18"/>
      <c r="J61" s="16"/>
      <c r="K61" s="23"/>
      <c r="L61" s="23"/>
      <c r="N61" s="23"/>
    </row>
    <row r="62" spans="1:14" x14ac:dyDescent="0.2">
      <c r="A62" s="6"/>
      <c r="B62" s="2"/>
      <c r="C62" s="4"/>
      <c r="D62" s="3"/>
      <c r="F62" s="16"/>
      <c r="G62" s="13"/>
      <c r="H62" s="21"/>
      <c r="I62" s="16"/>
      <c r="J62" s="16"/>
      <c r="K62" s="23"/>
      <c r="L62" s="23"/>
      <c r="N62" s="23"/>
    </row>
    <row r="63" spans="1:14" x14ac:dyDescent="0.2">
      <c r="A63" s="6"/>
      <c r="B63" s="2"/>
      <c r="C63" s="4"/>
      <c r="D63" s="3"/>
      <c r="F63" s="16"/>
      <c r="G63" s="13"/>
      <c r="H63" s="21"/>
      <c r="I63" s="16"/>
      <c r="J63" s="16"/>
      <c r="K63" s="23"/>
      <c r="L63" s="23"/>
      <c r="N63" s="23"/>
    </row>
    <row r="64" spans="1:14" x14ac:dyDescent="0.2">
      <c r="A64" s="6"/>
      <c r="B64" s="2"/>
      <c r="C64" s="4"/>
      <c r="D64" s="3"/>
      <c r="F64" s="16"/>
      <c r="G64" s="13"/>
      <c r="H64" s="21"/>
      <c r="I64" s="16"/>
      <c r="J64" s="16"/>
      <c r="K64" s="23"/>
      <c r="L64" s="23"/>
      <c r="N64" s="23"/>
    </row>
    <row r="65" spans="1:14" x14ac:dyDescent="0.2">
      <c r="A65" s="6"/>
      <c r="B65" s="2"/>
      <c r="C65" s="4"/>
      <c r="D65" s="3"/>
      <c r="F65" s="16"/>
      <c r="G65" s="13"/>
      <c r="H65" s="21"/>
      <c r="I65" s="16"/>
      <c r="J65" s="16"/>
      <c r="K65" s="23"/>
      <c r="L65" s="23"/>
      <c r="N65" s="23"/>
    </row>
    <row r="66" spans="1:14" x14ac:dyDescent="0.2">
      <c r="A66" s="6"/>
      <c r="B66" s="2"/>
      <c r="C66" s="4"/>
      <c r="D66" s="3"/>
      <c r="F66" s="16"/>
      <c r="G66" s="13"/>
      <c r="H66" s="21"/>
      <c r="I66" s="16"/>
      <c r="J66" s="16"/>
      <c r="K66" s="23"/>
      <c r="L66" s="23"/>
      <c r="N66" s="23"/>
    </row>
    <row r="67" spans="1:14" x14ac:dyDescent="0.2">
      <c r="A67" s="6"/>
      <c r="B67" s="2"/>
      <c r="C67" s="4"/>
      <c r="D67" s="3"/>
      <c r="F67" s="47"/>
      <c r="G67" s="48"/>
      <c r="H67" s="16"/>
      <c r="I67" s="18"/>
      <c r="J67" s="18"/>
      <c r="K67" s="23"/>
      <c r="L67" s="23"/>
      <c r="N67" s="23"/>
    </row>
    <row r="68" spans="1:14" x14ac:dyDescent="0.2">
      <c r="A68" s="6"/>
      <c r="B68" s="2"/>
      <c r="C68" s="4"/>
      <c r="D68" s="3"/>
      <c r="F68" s="47"/>
      <c r="G68" s="48"/>
      <c r="H68" s="16"/>
      <c r="I68" s="18"/>
      <c r="J68" s="18"/>
      <c r="K68" s="23"/>
      <c r="L68" s="23"/>
      <c r="N68" s="23"/>
    </row>
    <row r="69" spans="1:14" x14ac:dyDescent="0.2">
      <c r="A69" s="6"/>
      <c r="B69" s="2"/>
      <c r="C69" s="4"/>
      <c r="D69" s="3"/>
      <c r="F69" s="47"/>
      <c r="G69" s="48"/>
      <c r="H69" s="16"/>
      <c r="I69" s="18"/>
      <c r="J69" s="18"/>
      <c r="K69" s="23"/>
      <c r="L69" s="3"/>
      <c r="N69" s="3"/>
    </row>
    <row r="70" spans="1:14" x14ac:dyDescent="0.2">
      <c r="A70" s="6"/>
      <c r="B70" s="2"/>
      <c r="C70" s="4"/>
      <c r="D70" s="3"/>
      <c r="F70" s="47"/>
      <c r="G70" s="48"/>
      <c r="H70" s="16"/>
      <c r="I70" s="18"/>
      <c r="J70" s="18"/>
      <c r="K70" s="23"/>
      <c r="L70" s="23"/>
      <c r="N70" s="23"/>
    </row>
    <row r="71" spans="1:14" x14ac:dyDescent="0.2">
      <c r="A71" s="6"/>
      <c r="B71" s="2"/>
      <c r="C71" s="4"/>
      <c r="D71" s="3"/>
      <c r="F71" s="47"/>
      <c r="G71" s="48"/>
      <c r="H71" s="16"/>
      <c r="I71" s="18"/>
      <c r="J71" s="18"/>
      <c r="K71" s="23"/>
      <c r="L71" s="23"/>
      <c r="N71" s="23"/>
    </row>
    <row r="72" spans="1:14" x14ac:dyDescent="0.2">
      <c r="A72" s="6"/>
      <c r="B72" s="2"/>
      <c r="C72" s="4"/>
      <c r="D72" s="3"/>
      <c r="F72" s="47"/>
      <c r="G72" s="48"/>
      <c r="H72" s="16"/>
      <c r="I72" s="18"/>
      <c r="J72" s="18"/>
      <c r="K72" s="23"/>
      <c r="L72" s="23"/>
      <c r="N72" s="23"/>
    </row>
    <row r="73" spans="1:14" x14ac:dyDescent="0.2">
      <c r="A73" s="6"/>
      <c r="B73" s="2"/>
      <c r="C73" s="4"/>
      <c r="D73" s="3"/>
      <c r="F73" s="47"/>
      <c r="G73" s="48"/>
      <c r="H73" s="16"/>
      <c r="I73" s="18"/>
      <c r="J73" s="23"/>
      <c r="K73" s="31"/>
      <c r="L73" s="30"/>
      <c r="N73" s="30"/>
    </row>
    <row r="74" spans="1:14" x14ac:dyDescent="0.2">
      <c r="A74" s="6"/>
      <c r="B74" s="2"/>
      <c r="C74" s="4"/>
      <c r="D74" s="3"/>
      <c r="E74" s="29"/>
      <c r="F74" s="47"/>
      <c r="G74" s="48"/>
      <c r="H74" s="16"/>
      <c r="I74" s="18"/>
      <c r="J74" s="23"/>
      <c r="K74" s="31"/>
      <c r="L74" s="30"/>
      <c r="N74" s="30"/>
    </row>
    <row r="75" spans="1:14" x14ac:dyDescent="0.2">
      <c r="A75" s="6"/>
      <c r="B75" s="2"/>
      <c r="C75" s="4"/>
      <c r="D75" s="3"/>
      <c r="E75" s="29"/>
      <c r="F75" s="16"/>
      <c r="G75" s="52"/>
      <c r="H75" s="47"/>
      <c r="I75" s="48"/>
      <c r="J75" s="18"/>
      <c r="K75" s="23"/>
      <c r="L75" s="23"/>
      <c r="N75" s="23"/>
    </row>
    <row r="76" spans="1:14" x14ac:dyDescent="0.2">
      <c r="A76" s="6"/>
      <c r="B76" s="2"/>
      <c r="C76" s="4"/>
      <c r="D76" s="3"/>
      <c r="F76" s="47"/>
      <c r="G76" s="48"/>
      <c r="H76" s="18"/>
      <c r="I76" s="18"/>
      <c r="J76" s="18"/>
      <c r="K76" s="3"/>
      <c r="L76" s="3"/>
      <c r="N76" s="3"/>
    </row>
    <row r="77" spans="1:14" x14ac:dyDescent="0.2">
      <c r="A77" s="6"/>
      <c r="B77" s="2"/>
      <c r="C77" s="4"/>
      <c r="D77" s="3"/>
      <c r="F77" s="47"/>
      <c r="G77" s="48"/>
      <c r="H77" s="16"/>
      <c r="I77" s="16"/>
      <c r="J77" s="18"/>
      <c r="K77" s="3"/>
      <c r="L77" s="3"/>
      <c r="N77" s="3"/>
    </row>
    <row r="78" spans="1:14" x14ac:dyDescent="0.2">
      <c r="A78" s="6"/>
      <c r="B78" s="2"/>
      <c r="C78" s="4"/>
      <c r="D78" s="3"/>
      <c r="E78" s="37"/>
      <c r="F78" s="47"/>
      <c r="G78" s="48"/>
      <c r="H78" s="16"/>
      <c r="I78" s="16"/>
      <c r="J78" s="18"/>
      <c r="K78" s="23"/>
      <c r="L78" s="23"/>
      <c r="N78" s="23"/>
    </row>
    <row r="79" spans="1:14" x14ac:dyDescent="0.2">
      <c r="A79" s="6"/>
      <c r="B79" s="2"/>
      <c r="C79" s="4"/>
      <c r="D79" s="3"/>
      <c r="F79" s="47"/>
      <c r="G79" s="48"/>
      <c r="H79" s="16"/>
      <c r="I79" s="16"/>
      <c r="J79" s="18"/>
      <c r="K79" s="23"/>
      <c r="L79" s="23"/>
      <c r="N79" s="23"/>
    </row>
    <row r="80" spans="1:14" x14ac:dyDescent="0.2">
      <c r="A80" s="6"/>
      <c r="B80" s="2"/>
      <c r="C80" s="4"/>
      <c r="D80" s="3"/>
      <c r="F80" s="47"/>
      <c r="G80" s="48"/>
      <c r="H80" s="16"/>
      <c r="I80" s="16"/>
      <c r="J80" s="18"/>
      <c r="K80" s="23"/>
      <c r="L80" s="23"/>
      <c r="N80" s="23"/>
    </row>
    <row r="81" spans="1:14" x14ac:dyDescent="0.2">
      <c r="A81" s="6"/>
      <c r="B81" s="2"/>
      <c r="C81" s="4"/>
      <c r="D81" s="3"/>
      <c r="F81" s="47"/>
      <c r="G81" s="48"/>
      <c r="H81" s="16"/>
      <c r="I81" s="16"/>
      <c r="J81" s="18"/>
      <c r="K81" s="23"/>
      <c r="L81" s="23"/>
      <c r="N81" s="23"/>
    </row>
    <row r="82" spans="1:14" x14ac:dyDescent="0.2">
      <c r="A82" s="6"/>
      <c r="B82" s="2"/>
      <c r="C82" s="4"/>
      <c r="D82" s="3"/>
      <c r="F82" s="47"/>
      <c r="G82" s="48"/>
      <c r="H82" s="16"/>
      <c r="I82" s="16"/>
      <c r="J82" s="18"/>
      <c r="K82" s="23"/>
      <c r="L82" s="23"/>
      <c r="N82" s="23"/>
    </row>
    <row r="83" spans="1:14" x14ac:dyDescent="0.2">
      <c r="A83" s="6"/>
      <c r="B83" s="2"/>
      <c r="C83" s="4"/>
      <c r="D83" s="3"/>
      <c r="F83" s="47"/>
      <c r="G83" s="48"/>
      <c r="H83" s="16"/>
      <c r="I83" s="16"/>
      <c r="J83" s="18"/>
      <c r="K83" s="23"/>
      <c r="L83" s="23"/>
      <c r="N83" s="23"/>
    </row>
    <row r="84" spans="1:14" x14ac:dyDescent="0.2">
      <c r="A84" s="6"/>
      <c r="B84" s="2"/>
      <c r="C84" s="4"/>
      <c r="D84" s="3"/>
      <c r="F84" s="47"/>
      <c r="G84" s="48"/>
      <c r="H84" s="16"/>
      <c r="I84" s="16"/>
      <c r="J84" s="18"/>
      <c r="K84" s="23"/>
      <c r="L84" s="23"/>
      <c r="N84" s="23"/>
    </row>
    <row r="85" spans="1:14" x14ac:dyDescent="0.2">
      <c r="A85" s="6"/>
      <c r="B85" s="2"/>
      <c r="C85" s="85"/>
      <c r="D85" s="89"/>
      <c r="E85" s="86"/>
      <c r="F85" s="16"/>
      <c r="G85" s="13"/>
      <c r="H85" s="16"/>
      <c r="I85" s="18"/>
      <c r="J85" s="18"/>
      <c r="K85" s="18"/>
      <c r="L85" s="23"/>
      <c r="N85" s="23"/>
    </row>
    <row r="86" spans="1:14" x14ac:dyDescent="0.2">
      <c r="A86" s="6"/>
      <c r="B86" s="2"/>
      <c r="C86" s="85"/>
      <c r="D86" s="84"/>
      <c r="E86" s="86"/>
      <c r="F86" s="16"/>
      <c r="G86" s="13"/>
      <c r="H86" s="16"/>
      <c r="I86" s="16"/>
      <c r="J86" s="18"/>
      <c r="K86" s="23"/>
      <c r="L86" s="23"/>
      <c r="N86" s="23"/>
    </row>
    <row r="87" spans="1:14" x14ac:dyDescent="0.2">
      <c r="A87" s="6"/>
      <c r="B87" s="2"/>
      <c r="C87" s="85"/>
      <c r="D87" s="89"/>
      <c r="E87" s="86"/>
      <c r="F87" s="16"/>
      <c r="G87" s="13"/>
      <c r="H87" s="16"/>
      <c r="I87" s="16"/>
      <c r="J87" s="16"/>
      <c r="K87" s="23"/>
      <c r="L87" s="23"/>
      <c r="N87" s="23"/>
    </row>
    <row r="88" spans="1:14" x14ac:dyDescent="0.2">
      <c r="A88" s="6"/>
      <c r="B88" s="2"/>
      <c r="C88" s="85"/>
      <c r="D88" s="84"/>
      <c r="E88" s="86"/>
      <c r="F88" s="16"/>
      <c r="G88" s="13"/>
      <c r="H88" s="16"/>
      <c r="I88" s="73"/>
      <c r="J88" s="73"/>
      <c r="K88" s="82"/>
      <c r="L88" s="23"/>
      <c r="N88" s="23"/>
    </row>
    <row r="89" spans="1:14" x14ac:dyDescent="0.2">
      <c r="A89" s="6"/>
      <c r="B89" s="2"/>
      <c r="C89" s="85"/>
      <c r="D89" s="89"/>
      <c r="E89" s="86"/>
      <c r="F89" s="16"/>
      <c r="G89" s="13"/>
      <c r="H89" s="16"/>
      <c r="I89" s="73"/>
      <c r="J89" s="83"/>
      <c r="K89" s="84"/>
      <c r="L89" s="23"/>
      <c r="N89" s="23"/>
    </row>
    <row r="90" spans="1:14" x14ac:dyDescent="0.2">
      <c r="A90" s="6"/>
      <c r="B90" s="2"/>
      <c r="C90" s="85"/>
      <c r="D90" s="84"/>
      <c r="E90" s="86"/>
      <c r="F90" s="16"/>
      <c r="G90" s="13"/>
      <c r="H90" s="16"/>
      <c r="I90" s="73"/>
      <c r="J90" s="83"/>
      <c r="K90" s="84"/>
      <c r="L90" s="23"/>
      <c r="N90" s="23"/>
    </row>
    <row r="91" spans="1:14" x14ac:dyDescent="0.2">
      <c r="A91" s="6"/>
      <c r="B91" s="2"/>
      <c r="C91" s="85"/>
      <c r="D91" s="89"/>
      <c r="E91" s="86"/>
      <c r="F91" s="16"/>
      <c r="G91" s="13"/>
      <c r="H91" s="16"/>
      <c r="I91" s="73"/>
      <c r="J91" s="83"/>
      <c r="K91" s="84"/>
      <c r="L91" s="23"/>
      <c r="N91" s="23"/>
    </row>
    <row r="92" spans="1:14" x14ac:dyDescent="0.2">
      <c r="A92" s="6"/>
      <c r="B92" s="2"/>
      <c r="C92" s="85"/>
      <c r="D92" s="84"/>
      <c r="E92" s="86"/>
      <c r="F92" s="16"/>
      <c r="G92" s="13"/>
      <c r="H92" s="16"/>
      <c r="I92" s="73"/>
      <c r="J92" s="73"/>
      <c r="K92" s="82"/>
      <c r="L92" s="23"/>
      <c r="N92" s="23"/>
    </row>
    <row r="93" spans="1:14" x14ac:dyDescent="0.2">
      <c r="A93" s="6"/>
      <c r="B93" s="2"/>
      <c r="C93" s="85"/>
      <c r="D93" s="89"/>
      <c r="E93" s="86"/>
      <c r="F93" s="16"/>
      <c r="G93" s="13"/>
      <c r="H93" s="16"/>
      <c r="I93" s="73"/>
      <c r="J93" s="73"/>
      <c r="K93" s="82"/>
      <c r="L93" s="23"/>
      <c r="N93" s="23"/>
    </row>
    <row r="94" spans="1:14" x14ac:dyDescent="0.2">
      <c r="A94" s="6"/>
      <c r="B94" s="2"/>
      <c r="C94" s="4"/>
      <c r="D94" s="3"/>
      <c r="E94" s="90"/>
      <c r="F94" s="16"/>
      <c r="G94" s="13"/>
      <c r="H94" s="16"/>
      <c r="I94" s="18"/>
      <c r="J94" s="16"/>
      <c r="K94" s="16"/>
      <c r="L94" s="23"/>
      <c r="N94" s="23"/>
    </row>
    <row r="95" spans="1:14" x14ac:dyDescent="0.2">
      <c r="A95" s="6"/>
      <c r="B95" s="2"/>
      <c r="C95" s="4"/>
      <c r="D95" s="3"/>
      <c r="E95" s="90"/>
      <c r="F95" s="16"/>
      <c r="G95" s="13"/>
      <c r="H95" s="16"/>
      <c r="I95" s="16"/>
      <c r="J95" s="16"/>
      <c r="K95" s="3"/>
      <c r="L95" s="23"/>
      <c r="N95" s="23"/>
    </row>
    <row r="96" spans="1:14" x14ac:dyDescent="0.2">
      <c r="A96" s="6"/>
      <c r="B96" s="2"/>
      <c r="C96" s="4"/>
      <c r="D96" s="3"/>
      <c r="E96" s="90"/>
      <c r="F96" s="16"/>
      <c r="G96" s="13"/>
      <c r="H96" s="16"/>
      <c r="I96" s="18"/>
      <c r="J96" s="16"/>
      <c r="K96" s="3"/>
      <c r="L96" s="23"/>
      <c r="N96" s="23"/>
    </row>
    <row r="97" spans="1:14" x14ac:dyDescent="0.2">
      <c r="A97" s="6"/>
      <c r="B97" s="2"/>
      <c r="C97" s="4"/>
      <c r="D97" s="3"/>
      <c r="E97" s="90"/>
      <c r="F97" s="16"/>
      <c r="G97" s="13"/>
      <c r="H97" s="16"/>
      <c r="I97" s="18"/>
      <c r="J97" s="16"/>
      <c r="K97" s="3"/>
      <c r="L97" s="23"/>
      <c r="N97" s="23"/>
    </row>
    <row r="98" spans="1:14" x14ac:dyDescent="0.2">
      <c r="A98" s="6"/>
      <c r="B98" s="2"/>
      <c r="C98" s="4"/>
      <c r="D98" s="3"/>
      <c r="E98" s="90"/>
      <c r="F98" s="16"/>
      <c r="G98" s="13"/>
      <c r="H98" s="16"/>
      <c r="I98" s="18"/>
      <c r="J98" s="16"/>
      <c r="K98" s="3"/>
      <c r="L98" s="23"/>
      <c r="N98" s="23"/>
    </row>
    <row r="99" spans="1:14" x14ac:dyDescent="0.2">
      <c r="A99" s="6"/>
      <c r="B99" s="2"/>
      <c r="C99" s="4"/>
      <c r="D99" s="3"/>
      <c r="E99" s="90"/>
      <c r="F99" s="16"/>
      <c r="G99" s="13"/>
      <c r="H99" s="16"/>
      <c r="I99" s="16"/>
      <c r="J99" s="16"/>
      <c r="K99" s="3"/>
      <c r="L99" s="23"/>
      <c r="N99" s="23"/>
    </row>
    <row r="100" spans="1:14" x14ac:dyDescent="0.2">
      <c r="A100" s="6"/>
      <c r="B100" s="2"/>
      <c r="C100" s="4"/>
      <c r="D100" s="3"/>
      <c r="E100" s="90"/>
      <c r="F100" s="16"/>
      <c r="G100" s="13"/>
      <c r="H100" s="16"/>
      <c r="I100" s="18"/>
      <c r="J100" s="16"/>
      <c r="K100" s="3"/>
      <c r="L100" s="23"/>
      <c r="N100" s="23"/>
    </row>
    <row r="101" spans="1:14" x14ac:dyDescent="0.2">
      <c r="A101" s="6"/>
      <c r="B101" s="2"/>
      <c r="C101" s="4"/>
      <c r="D101" s="3"/>
      <c r="E101" s="90"/>
      <c r="F101" s="16"/>
      <c r="G101" s="13"/>
      <c r="H101" s="16"/>
      <c r="I101" s="18"/>
      <c r="J101" s="18"/>
      <c r="K101" s="23"/>
      <c r="L101" s="23"/>
      <c r="N101" s="23"/>
    </row>
    <row r="102" spans="1:14" x14ac:dyDescent="0.2">
      <c r="A102" s="6"/>
      <c r="B102" s="2"/>
      <c r="C102" s="4"/>
      <c r="D102" s="3"/>
      <c r="F102" s="16"/>
      <c r="G102" s="18"/>
      <c r="H102" s="16"/>
      <c r="I102" s="18"/>
      <c r="J102" s="16"/>
      <c r="K102" s="23"/>
      <c r="L102" s="23"/>
      <c r="N102" s="23"/>
    </row>
    <row r="103" spans="1:14" x14ac:dyDescent="0.2">
      <c r="A103" s="6"/>
      <c r="B103" s="2"/>
      <c r="C103" s="4"/>
      <c r="D103" s="3"/>
      <c r="F103" s="16"/>
      <c r="G103" s="13"/>
      <c r="H103" s="16"/>
      <c r="I103" s="18"/>
      <c r="J103" s="16"/>
      <c r="K103" s="23"/>
      <c r="L103" s="23"/>
      <c r="N103" s="23"/>
    </row>
    <row r="104" spans="1:14" x14ac:dyDescent="0.2">
      <c r="A104" s="6"/>
      <c r="B104" s="2"/>
      <c r="C104" s="4"/>
      <c r="D104" s="3"/>
      <c r="F104" s="16"/>
      <c r="G104" s="13"/>
      <c r="H104" s="16"/>
      <c r="I104" s="18"/>
      <c r="J104" s="7"/>
      <c r="K104" s="18"/>
      <c r="L104" s="23"/>
      <c r="N104" s="23"/>
    </row>
    <row r="105" spans="1:14" x14ac:dyDescent="0.2">
      <c r="A105" s="6"/>
      <c r="B105" s="2"/>
      <c r="C105" s="4"/>
      <c r="D105" s="3"/>
      <c r="F105" s="16"/>
      <c r="G105" s="13"/>
      <c r="H105" s="16"/>
      <c r="I105" s="16"/>
      <c r="J105" s="16"/>
      <c r="K105" s="74"/>
      <c r="L105" s="23"/>
      <c r="N105" s="23"/>
    </row>
    <row r="106" spans="1:14" x14ac:dyDescent="0.2">
      <c r="A106" s="6"/>
      <c r="B106" s="2"/>
      <c r="C106" s="4"/>
      <c r="D106" s="3"/>
      <c r="F106" s="16"/>
      <c r="G106" s="13"/>
      <c r="H106" s="16"/>
      <c r="I106" s="16"/>
      <c r="J106" s="16"/>
      <c r="K106" s="74"/>
      <c r="L106" s="23"/>
      <c r="N106" s="23"/>
    </row>
    <row r="107" spans="1:14" x14ac:dyDescent="0.2">
      <c r="A107" s="6"/>
      <c r="B107" s="2"/>
      <c r="C107" s="4"/>
      <c r="D107" s="3"/>
      <c r="F107" s="16"/>
      <c r="G107" s="13"/>
      <c r="I107" s="16"/>
      <c r="J107" s="16"/>
      <c r="K107" s="74"/>
      <c r="L107" s="23"/>
      <c r="N107" s="23"/>
    </row>
    <row r="108" spans="1:14" x14ac:dyDescent="0.2">
      <c r="A108" s="6"/>
      <c r="B108" s="2"/>
      <c r="C108" s="4"/>
      <c r="D108" s="3"/>
      <c r="F108" s="16"/>
      <c r="G108" s="13"/>
      <c r="I108" s="16"/>
      <c r="J108" s="16"/>
      <c r="K108" s="23"/>
      <c r="L108" s="23"/>
      <c r="N108" s="23"/>
    </row>
    <row r="109" spans="1:14" x14ac:dyDescent="0.2">
      <c r="A109" s="6"/>
      <c r="B109" s="2"/>
      <c r="C109" s="4"/>
      <c r="D109" s="3"/>
      <c r="F109" s="16"/>
      <c r="G109" s="13"/>
      <c r="I109" s="16"/>
      <c r="J109" s="16"/>
      <c r="K109" s="74"/>
      <c r="L109" s="23"/>
      <c r="N109" s="23"/>
    </row>
    <row r="110" spans="1:14" x14ac:dyDescent="0.2">
      <c r="A110" s="6"/>
      <c r="B110" s="2"/>
      <c r="C110" s="4"/>
      <c r="D110" s="3"/>
      <c r="F110" s="16"/>
      <c r="G110" s="13"/>
      <c r="I110" s="16"/>
      <c r="J110" s="16"/>
      <c r="K110" s="74"/>
      <c r="L110" s="23"/>
      <c r="N110" s="23"/>
    </row>
    <row r="111" spans="1:14" x14ac:dyDescent="0.2">
      <c r="A111" s="6"/>
      <c r="B111" s="2"/>
      <c r="C111" s="4"/>
      <c r="D111" s="3"/>
      <c r="F111" s="16"/>
      <c r="G111" s="13"/>
      <c r="I111" s="16"/>
      <c r="J111" s="16"/>
      <c r="K111" s="23"/>
      <c r="L111" s="23"/>
      <c r="N111" s="23"/>
    </row>
    <row r="112" spans="1:14" x14ac:dyDescent="0.2">
      <c r="A112" s="6"/>
      <c r="B112" s="2"/>
      <c r="C112" s="4"/>
      <c r="D112" s="3"/>
      <c r="F112" s="16"/>
      <c r="G112" s="13"/>
      <c r="I112" s="16"/>
      <c r="J112" s="16"/>
      <c r="K112" s="23"/>
      <c r="L112" s="23"/>
      <c r="N112" s="23"/>
    </row>
    <row r="113" spans="1:14" x14ac:dyDescent="0.2">
      <c r="A113" s="34"/>
      <c r="B113" s="2"/>
      <c r="C113" s="4"/>
      <c r="D113" s="33"/>
      <c r="E113" s="91"/>
      <c r="F113" s="16"/>
      <c r="G113" s="3"/>
      <c r="H113" s="21"/>
      <c r="I113" s="18"/>
      <c r="J113" s="18"/>
      <c r="K113" s="23"/>
      <c r="L113" s="23"/>
      <c r="N113" s="23"/>
    </row>
    <row r="114" spans="1:14" x14ac:dyDescent="0.2">
      <c r="A114" s="34"/>
      <c r="B114" s="2"/>
      <c r="C114" s="4"/>
      <c r="D114" s="23"/>
      <c r="E114" s="91"/>
      <c r="F114" s="16"/>
      <c r="G114" s="3"/>
      <c r="H114" s="16"/>
      <c r="I114" s="18"/>
      <c r="J114" s="18"/>
      <c r="K114" s="23"/>
      <c r="L114" s="23"/>
      <c r="N114" s="23"/>
    </row>
    <row r="115" spans="1:14" x14ac:dyDescent="0.2">
      <c r="A115" s="34"/>
      <c r="B115" s="2"/>
      <c r="C115" s="4"/>
      <c r="D115" s="33"/>
      <c r="E115" s="91"/>
      <c r="F115" s="16"/>
      <c r="G115" s="18"/>
      <c r="H115" s="16"/>
      <c r="I115" s="18"/>
      <c r="J115" s="18"/>
      <c r="K115" s="23"/>
      <c r="L115" s="23"/>
      <c r="N115" s="23"/>
    </row>
    <row r="116" spans="1:14" x14ac:dyDescent="0.2">
      <c r="A116" s="34"/>
      <c r="B116" s="2"/>
      <c r="C116" s="4"/>
      <c r="D116" s="33"/>
      <c r="E116" s="91"/>
      <c r="F116" s="16"/>
      <c r="G116" s="13"/>
      <c r="H116" s="16"/>
      <c r="I116" s="18"/>
      <c r="J116" s="18"/>
      <c r="K116" s="23"/>
      <c r="L116" s="23"/>
      <c r="N116" s="23"/>
    </row>
    <row r="117" spans="1:14" x14ac:dyDescent="0.2">
      <c r="A117" s="34"/>
      <c r="B117" s="2"/>
      <c r="C117" s="4"/>
      <c r="D117" s="33"/>
      <c r="E117" s="91"/>
      <c r="F117" s="16"/>
      <c r="G117" s="13"/>
      <c r="H117" s="16"/>
      <c r="I117" s="18"/>
      <c r="J117" s="18"/>
      <c r="K117" s="23"/>
      <c r="L117" s="23"/>
      <c r="N117" s="23"/>
    </row>
    <row r="118" spans="1:14" x14ac:dyDescent="0.2">
      <c r="A118" s="34"/>
      <c r="B118" s="2"/>
      <c r="C118" s="4"/>
      <c r="D118" s="33"/>
      <c r="E118" s="91"/>
      <c r="F118" s="16"/>
      <c r="G118" s="13"/>
      <c r="H118" s="16"/>
      <c r="I118" s="18"/>
      <c r="J118" s="18"/>
      <c r="K118" s="23"/>
      <c r="L118" s="23"/>
      <c r="N118" s="23"/>
    </row>
    <row r="119" spans="1:14" x14ac:dyDescent="0.2">
      <c r="A119" s="34"/>
      <c r="B119" s="2"/>
      <c r="C119" s="4"/>
      <c r="D119" s="33"/>
      <c r="E119" s="91"/>
      <c r="F119" s="16"/>
      <c r="G119" s="13"/>
      <c r="H119" s="16"/>
      <c r="I119" s="18"/>
      <c r="J119" s="18"/>
      <c r="K119" s="23"/>
      <c r="L119" s="23"/>
      <c r="N119" s="23"/>
    </row>
    <row r="120" spans="1:14" x14ac:dyDescent="0.2">
      <c r="A120" s="34"/>
      <c r="B120" s="2"/>
      <c r="C120" s="4"/>
      <c r="D120" s="33"/>
      <c r="E120" s="91"/>
      <c r="F120" s="16"/>
      <c r="G120" s="13"/>
      <c r="H120" s="16"/>
      <c r="I120" s="18"/>
      <c r="J120" s="18"/>
      <c r="K120" s="23"/>
      <c r="L120" s="23"/>
      <c r="N120" s="23"/>
    </row>
    <row r="121" spans="1:14" x14ac:dyDescent="0.2">
      <c r="A121" s="34"/>
      <c r="B121" s="2"/>
      <c r="C121" s="4"/>
      <c r="D121" s="33"/>
      <c r="E121" s="91"/>
      <c r="F121" s="16"/>
      <c r="G121" s="13"/>
      <c r="H121" s="16"/>
      <c r="I121" s="18"/>
      <c r="J121" s="18"/>
      <c r="K121" s="23"/>
      <c r="L121" s="23"/>
      <c r="N121" s="23"/>
    </row>
    <row r="122" spans="1:14" x14ac:dyDescent="0.2">
      <c r="A122" s="34"/>
      <c r="B122" s="2"/>
      <c r="C122" s="4"/>
      <c r="D122" s="33"/>
      <c r="E122" s="91"/>
      <c r="F122" s="16"/>
      <c r="G122" s="13"/>
      <c r="H122" s="16"/>
      <c r="I122" s="23"/>
      <c r="J122" s="18"/>
      <c r="K122" s="23"/>
      <c r="L122" s="23"/>
      <c r="N122" s="23"/>
    </row>
    <row r="123" spans="1:14" x14ac:dyDescent="0.2">
      <c r="A123" s="34"/>
      <c r="B123" s="2"/>
      <c r="C123" s="4"/>
      <c r="D123" s="33"/>
      <c r="E123" s="91"/>
      <c r="F123" s="16"/>
      <c r="G123" s="13"/>
      <c r="H123" s="16"/>
      <c r="I123" s="16"/>
      <c r="J123" s="16"/>
      <c r="K123" s="3"/>
      <c r="L123" s="23"/>
      <c r="N123" s="23"/>
    </row>
    <row r="124" spans="1:14" x14ac:dyDescent="0.2">
      <c r="A124" s="34"/>
      <c r="B124" s="2"/>
      <c r="C124" s="4"/>
      <c r="D124" s="33"/>
      <c r="E124" s="91"/>
      <c r="F124" s="16"/>
      <c r="G124" s="13"/>
      <c r="H124" s="16"/>
      <c r="I124" s="18"/>
      <c r="J124" s="16"/>
      <c r="K124" s="3"/>
      <c r="L124" s="23"/>
      <c r="N124" s="23"/>
    </row>
    <row r="125" spans="1:14" x14ac:dyDescent="0.2">
      <c r="A125" s="34"/>
      <c r="B125" s="2"/>
      <c r="C125" s="4"/>
      <c r="D125" s="33"/>
      <c r="E125" s="91"/>
      <c r="F125" s="16"/>
      <c r="G125" s="13"/>
      <c r="H125" s="16"/>
      <c r="I125" s="18"/>
      <c r="J125" s="16"/>
      <c r="K125" s="3"/>
      <c r="L125" s="23"/>
      <c r="N125" s="23"/>
    </row>
    <row r="126" spans="1:14" x14ac:dyDescent="0.2">
      <c r="A126" s="34"/>
      <c r="B126" s="2"/>
      <c r="C126" s="4"/>
      <c r="D126" s="23"/>
      <c r="E126" s="91"/>
      <c r="F126" s="16"/>
      <c r="G126" s="18"/>
      <c r="H126" s="16"/>
      <c r="I126" s="18"/>
      <c r="J126" s="16"/>
      <c r="K126" s="3"/>
      <c r="L126" s="23"/>
      <c r="N126" s="23"/>
    </row>
    <row r="127" spans="1:14" x14ac:dyDescent="0.2">
      <c r="A127" s="34"/>
      <c r="B127" s="2"/>
      <c r="C127" s="4"/>
      <c r="D127" s="33"/>
      <c r="E127" s="91"/>
      <c r="F127" s="16"/>
      <c r="G127" s="13"/>
      <c r="H127" s="16"/>
      <c r="I127" s="18"/>
      <c r="J127" s="16"/>
      <c r="K127" s="3"/>
      <c r="L127" s="23"/>
      <c r="N127" s="23"/>
    </row>
    <row r="128" spans="1:14" x14ac:dyDescent="0.2">
      <c r="A128" s="34"/>
      <c r="B128" s="2"/>
      <c r="C128" s="4"/>
      <c r="D128" s="23"/>
      <c r="E128" s="91"/>
      <c r="F128" s="16"/>
      <c r="G128" s="13"/>
      <c r="H128" s="16"/>
      <c r="I128" s="18"/>
      <c r="J128" s="16"/>
      <c r="K128" s="3"/>
      <c r="L128" s="23"/>
      <c r="N128" s="23"/>
    </row>
    <row r="129" spans="1:14" x14ac:dyDescent="0.2">
      <c r="A129" s="34"/>
      <c r="B129" s="2"/>
      <c r="C129" s="4"/>
      <c r="D129" s="33"/>
      <c r="E129" s="91"/>
      <c r="F129" s="16"/>
      <c r="G129" s="13"/>
      <c r="H129" s="16"/>
      <c r="I129" s="18"/>
      <c r="J129" s="16"/>
      <c r="K129" s="3"/>
      <c r="L129" s="23"/>
      <c r="N129" s="23"/>
    </row>
    <row r="130" spans="1:14" x14ac:dyDescent="0.2">
      <c r="A130" s="34"/>
      <c r="B130" s="2"/>
      <c r="C130" s="4"/>
      <c r="D130" s="23"/>
      <c r="E130" s="91"/>
      <c r="F130" s="16"/>
      <c r="G130" s="13"/>
      <c r="H130" s="16"/>
      <c r="I130" s="18"/>
      <c r="J130" s="16"/>
      <c r="K130" s="3"/>
      <c r="L130" s="23"/>
      <c r="N130" s="23"/>
    </row>
    <row r="131" spans="1:14" x14ac:dyDescent="0.2">
      <c r="A131" s="34"/>
      <c r="B131" s="2"/>
      <c r="C131" s="4"/>
      <c r="D131" s="3"/>
      <c r="E131" s="91"/>
      <c r="F131" s="16"/>
      <c r="G131" s="13"/>
      <c r="H131" s="16"/>
      <c r="I131" s="3"/>
      <c r="J131" s="16"/>
      <c r="K131" s="3"/>
      <c r="L131" s="23"/>
      <c r="N131" s="23"/>
    </row>
    <row r="132" spans="1:14" x14ac:dyDescent="0.2">
      <c r="A132" s="34"/>
      <c r="B132" s="2"/>
      <c r="C132" s="4"/>
      <c r="D132" s="3"/>
      <c r="E132" s="91"/>
      <c r="F132" s="16"/>
      <c r="G132" s="13"/>
      <c r="H132" s="16"/>
      <c r="I132" s="16"/>
      <c r="J132" s="16"/>
      <c r="K132" s="3"/>
      <c r="L132" s="23"/>
      <c r="N132" s="23"/>
    </row>
    <row r="133" spans="1:14" x14ac:dyDescent="0.2">
      <c r="A133" s="34"/>
      <c r="B133" s="2"/>
      <c r="C133" s="4"/>
      <c r="D133" s="3"/>
      <c r="E133" s="91"/>
      <c r="F133" s="16"/>
      <c r="G133" s="13"/>
      <c r="H133" s="16"/>
      <c r="I133" s="18"/>
      <c r="J133" s="16"/>
      <c r="K133" s="23"/>
      <c r="L133" s="23"/>
      <c r="N133" s="23"/>
    </row>
    <row r="134" spans="1:14" x14ac:dyDescent="0.2">
      <c r="A134" s="34"/>
      <c r="B134" s="2"/>
      <c r="C134" s="4"/>
      <c r="D134" s="3"/>
      <c r="E134" s="91"/>
      <c r="F134" s="16"/>
      <c r="G134" s="13"/>
      <c r="H134" s="16"/>
      <c r="I134" s="18"/>
      <c r="J134" s="16"/>
      <c r="K134" s="23"/>
      <c r="L134" s="23"/>
      <c r="N134" s="23"/>
    </row>
    <row r="135" spans="1:14" x14ac:dyDescent="0.2">
      <c r="A135" s="34"/>
      <c r="B135" s="2"/>
      <c r="C135" s="4"/>
      <c r="D135" s="3"/>
      <c r="E135" s="91"/>
      <c r="F135" s="16"/>
      <c r="G135" s="13"/>
      <c r="H135" s="16"/>
      <c r="I135" s="18"/>
      <c r="J135" s="16"/>
      <c r="K135" s="23"/>
      <c r="L135" s="23"/>
      <c r="N135" s="23"/>
    </row>
    <row r="136" spans="1:14" x14ac:dyDescent="0.2">
      <c r="A136" s="34"/>
      <c r="B136" s="2"/>
      <c r="C136" s="4"/>
      <c r="D136" s="3"/>
      <c r="E136" s="91"/>
      <c r="F136" s="16"/>
      <c r="G136" s="13"/>
      <c r="H136" s="16"/>
      <c r="I136" s="18"/>
      <c r="J136" s="16"/>
      <c r="K136" s="23"/>
      <c r="L136" s="23"/>
      <c r="N136" s="23"/>
    </row>
    <row r="137" spans="1:14" x14ac:dyDescent="0.2">
      <c r="A137" s="34"/>
      <c r="B137" s="2"/>
      <c r="C137" s="4"/>
      <c r="D137" s="3"/>
      <c r="E137" s="91"/>
      <c r="F137" s="16"/>
      <c r="G137" s="13"/>
      <c r="H137" s="16"/>
      <c r="I137" s="18"/>
      <c r="J137" s="16"/>
      <c r="K137" s="23"/>
      <c r="L137" s="23"/>
      <c r="N137" s="23"/>
    </row>
    <row r="138" spans="1:14" x14ac:dyDescent="0.2">
      <c r="A138" s="34"/>
      <c r="B138" s="2"/>
      <c r="C138" s="4"/>
      <c r="D138" s="3"/>
      <c r="E138" s="91"/>
      <c r="F138" s="16"/>
      <c r="G138" s="13"/>
      <c r="H138" s="16"/>
      <c r="I138" s="18"/>
      <c r="J138" s="16"/>
      <c r="K138" s="23"/>
      <c r="L138" s="23"/>
      <c r="N138" s="23"/>
    </row>
    <row r="139" spans="1:14" x14ac:dyDescent="0.2">
      <c r="A139" s="34"/>
      <c r="B139" s="2"/>
      <c r="C139" s="4"/>
      <c r="D139" s="3"/>
      <c r="E139" s="91"/>
      <c r="F139" s="16"/>
      <c r="G139" s="13"/>
      <c r="H139" s="16"/>
      <c r="I139" s="18"/>
      <c r="J139" s="16"/>
      <c r="K139" s="23"/>
      <c r="L139" s="23"/>
      <c r="N139" s="23"/>
    </row>
    <row r="140" spans="1:14" x14ac:dyDescent="0.2">
      <c r="A140" s="6"/>
      <c r="B140" s="2"/>
      <c r="C140" s="4"/>
      <c r="D140" s="3"/>
      <c r="F140" s="47"/>
      <c r="G140" s="48"/>
      <c r="H140" s="51"/>
      <c r="I140" s="16"/>
      <c r="J140" s="16"/>
      <c r="K140" s="23"/>
      <c r="L140" s="23"/>
      <c r="N140" s="23"/>
    </row>
    <row r="141" spans="1:14" x14ac:dyDescent="0.2">
      <c r="A141" s="6"/>
      <c r="B141" s="2"/>
      <c r="C141" s="4"/>
      <c r="D141" s="3"/>
      <c r="F141" s="47"/>
      <c r="G141" s="48"/>
      <c r="H141" s="16"/>
      <c r="I141" s="16"/>
      <c r="J141" s="16"/>
      <c r="K141" s="23"/>
      <c r="L141" s="23"/>
      <c r="N141" s="23"/>
    </row>
    <row r="142" spans="1:14" x14ac:dyDescent="0.2">
      <c r="A142" s="6"/>
      <c r="B142" s="2"/>
      <c r="C142" s="4"/>
      <c r="D142" s="3"/>
      <c r="F142" s="47"/>
      <c r="G142" s="48"/>
      <c r="H142" s="51"/>
      <c r="I142" s="16"/>
      <c r="J142" s="16"/>
      <c r="K142" s="23"/>
      <c r="L142" s="23"/>
      <c r="N142" s="23"/>
    </row>
    <row r="143" spans="1:14" x14ac:dyDescent="0.2">
      <c r="A143" s="6"/>
      <c r="B143" s="2"/>
      <c r="C143" s="4"/>
      <c r="D143" s="3"/>
      <c r="F143" s="47"/>
      <c r="G143" s="48"/>
      <c r="H143" s="51"/>
      <c r="I143" s="16"/>
      <c r="J143" s="16"/>
      <c r="K143" s="23"/>
      <c r="L143" s="23"/>
      <c r="N143" s="23"/>
    </row>
    <row r="144" spans="1:14" x14ac:dyDescent="0.2">
      <c r="A144" s="6"/>
      <c r="B144" s="2"/>
      <c r="C144" s="4"/>
      <c r="D144" s="3"/>
      <c r="F144" s="47"/>
      <c r="G144" s="48"/>
      <c r="H144" s="51"/>
      <c r="I144" s="16"/>
      <c r="J144" s="16"/>
      <c r="K144" s="23"/>
      <c r="L144" s="23"/>
      <c r="N144" s="23"/>
    </row>
    <row r="145" spans="1:14" x14ac:dyDescent="0.2">
      <c r="A145" s="6"/>
      <c r="B145" s="2"/>
      <c r="C145" s="4"/>
      <c r="D145" s="3"/>
      <c r="F145" s="47"/>
      <c r="G145" s="48"/>
      <c r="H145" s="51"/>
      <c r="I145" s="16"/>
      <c r="J145" s="16"/>
      <c r="K145" s="23"/>
      <c r="L145" s="23"/>
      <c r="N145" s="23"/>
    </row>
    <row r="146" spans="1:14" x14ac:dyDescent="0.2">
      <c r="A146" s="6"/>
      <c r="B146" s="2"/>
      <c r="C146" s="4"/>
      <c r="D146" s="3"/>
      <c r="F146" s="47"/>
      <c r="G146" s="48"/>
      <c r="H146" s="51"/>
      <c r="I146" s="16"/>
      <c r="J146" s="16"/>
      <c r="K146" s="23"/>
      <c r="L146" s="23"/>
      <c r="N146" s="23"/>
    </row>
    <row r="147" spans="1:14" x14ac:dyDescent="0.2">
      <c r="A147" s="6"/>
      <c r="B147" s="2"/>
      <c r="C147" s="4"/>
      <c r="D147" s="3"/>
      <c r="F147" s="47"/>
      <c r="G147" s="48"/>
      <c r="H147" s="51"/>
      <c r="I147" s="16"/>
      <c r="J147" s="16"/>
      <c r="K147" s="23"/>
      <c r="L147" s="23"/>
      <c r="N147" s="23"/>
    </row>
    <row r="148" spans="1:14" x14ac:dyDescent="0.2">
      <c r="A148" s="6"/>
      <c r="B148" s="2"/>
      <c r="C148" s="4"/>
      <c r="D148" s="3"/>
      <c r="F148" s="47"/>
      <c r="G148" s="48"/>
      <c r="H148" s="51"/>
      <c r="I148" s="16"/>
      <c r="J148" s="16"/>
      <c r="K148" s="23"/>
      <c r="L148" s="23"/>
      <c r="N148" s="23"/>
    </row>
    <row r="149" spans="1:14" x14ac:dyDescent="0.2">
      <c r="A149" s="6"/>
      <c r="B149" s="2"/>
      <c r="C149" s="4"/>
      <c r="D149" s="3"/>
      <c r="F149" s="47"/>
      <c r="G149" s="48"/>
      <c r="H149" s="52"/>
      <c r="I149" s="16"/>
      <c r="J149" s="16"/>
      <c r="K149" s="18"/>
      <c r="L149" s="23"/>
      <c r="N149" s="23"/>
    </row>
    <row r="150" spans="1:14" x14ac:dyDescent="0.2">
      <c r="A150" s="6"/>
      <c r="B150" s="2"/>
      <c r="C150" s="4"/>
      <c r="D150" s="3"/>
      <c r="F150" s="47"/>
      <c r="G150" s="48"/>
      <c r="H150" s="16"/>
      <c r="I150" s="16"/>
      <c r="J150" s="16"/>
      <c r="K150" s="23"/>
      <c r="L150" s="23"/>
      <c r="N150" s="23"/>
    </row>
    <row r="151" spans="1:14" x14ac:dyDescent="0.2">
      <c r="A151" s="6"/>
      <c r="B151" s="2"/>
      <c r="C151" s="4"/>
      <c r="D151" s="3"/>
      <c r="F151" s="47"/>
      <c r="G151" s="48"/>
      <c r="H151" s="52"/>
      <c r="I151" s="16"/>
      <c r="J151" s="16"/>
      <c r="K151" s="23"/>
      <c r="L151" s="23"/>
      <c r="N151" s="23"/>
    </row>
    <row r="152" spans="1:14" x14ac:dyDescent="0.2">
      <c r="A152" s="6"/>
      <c r="B152" s="2"/>
      <c r="C152" s="4"/>
      <c r="D152" s="3"/>
      <c r="F152" s="47"/>
      <c r="G152" s="48"/>
      <c r="H152" s="52"/>
      <c r="I152" s="16"/>
      <c r="J152" s="16"/>
      <c r="K152" s="3"/>
      <c r="L152" s="23"/>
      <c r="N152" s="23"/>
    </row>
    <row r="153" spans="1:14" x14ac:dyDescent="0.2">
      <c r="A153" s="6"/>
      <c r="B153" s="2"/>
      <c r="C153" s="4"/>
      <c r="D153" s="3"/>
      <c r="F153" s="47"/>
      <c r="G153" s="48"/>
      <c r="H153" s="52"/>
      <c r="I153" s="16"/>
      <c r="J153" s="16"/>
      <c r="K153" s="23"/>
      <c r="L153" s="23"/>
      <c r="N153" s="23"/>
    </row>
    <row r="154" spans="1:14" x14ac:dyDescent="0.2">
      <c r="A154" s="6"/>
      <c r="B154" s="2"/>
      <c r="C154" s="4"/>
      <c r="D154" s="3"/>
      <c r="F154" s="47"/>
      <c r="G154" s="48"/>
      <c r="H154" s="52"/>
      <c r="I154" s="16"/>
      <c r="J154" s="16"/>
      <c r="K154" s="23"/>
      <c r="L154" s="23"/>
      <c r="N154" s="23"/>
    </row>
    <row r="155" spans="1:14" x14ac:dyDescent="0.2">
      <c r="A155" s="6"/>
      <c r="B155" s="2"/>
      <c r="C155" s="4"/>
      <c r="D155" s="3"/>
      <c r="F155" s="47"/>
      <c r="G155" s="48"/>
      <c r="H155" s="52"/>
      <c r="I155" s="16"/>
      <c r="J155" s="16"/>
      <c r="K155" s="23"/>
      <c r="L155" s="23"/>
      <c r="N155" s="23"/>
    </row>
    <row r="156" spans="1:14" x14ac:dyDescent="0.2">
      <c r="A156" s="6"/>
      <c r="B156" s="2"/>
      <c r="C156" s="4"/>
      <c r="D156" s="3"/>
      <c r="F156" s="47"/>
      <c r="G156" s="48"/>
      <c r="H156" s="52"/>
      <c r="I156" s="16"/>
      <c r="J156" s="16"/>
      <c r="K156" s="23"/>
      <c r="L156" s="23"/>
      <c r="N156" s="23"/>
    </row>
    <row r="157" spans="1:14" x14ac:dyDescent="0.2">
      <c r="A157" s="6"/>
      <c r="B157" s="2"/>
      <c r="C157" s="4"/>
      <c r="D157" s="3"/>
      <c r="F157" s="47"/>
      <c r="G157" s="48"/>
      <c r="H157" s="52"/>
      <c r="I157" s="16"/>
      <c r="J157" s="16"/>
      <c r="K157" s="23"/>
      <c r="L157" s="23"/>
      <c r="N157" s="23"/>
    </row>
    <row r="158" spans="1:14" x14ac:dyDescent="0.2">
      <c r="A158" s="6"/>
      <c r="B158" s="2"/>
      <c r="C158" s="4"/>
      <c r="D158" s="70"/>
      <c r="F158" s="47"/>
      <c r="G158" s="48"/>
      <c r="H158" s="52"/>
      <c r="I158" s="16"/>
      <c r="J158" s="52"/>
      <c r="K158" s="16"/>
      <c r="L158" s="23"/>
      <c r="N158" s="23"/>
    </row>
    <row r="159" spans="1:14" x14ac:dyDescent="0.2">
      <c r="A159" s="6"/>
      <c r="B159" s="2"/>
      <c r="C159" s="4"/>
      <c r="D159" s="53"/>
      <c r="F159" s="47"/>
      <c r="G159" s="48"/>
      <c r="H159" s="16"/>
      <c r="I159" s="16"/>
      <c r="J159" s="16"/>
      <c r="K159" s="23"/>
      <c r="L159" s="23"/>
      <c r="N159" s="23"/>
    </row>
    <row r="160" spans="1:14" x14ac:dyDescent="0.2">
      <c r="A160" s="6"/>
      <c r="B160" s="2"/>
      <c r="C160" s="4"/>
      <c r="D160" s="70"/>
      <c r="F160" s="47"/>
      <c r="G160" s="48"/>
      <c r="H160" s="16"/>
      <c r="I160" s="16"/>
      <c r="J160" s="16"/>
      <c r="K160" s="23"/>
      <c r="L160" s="23"/>
      <c r="N160" s="23"/>
    </row>
    <row r="161" spans="1:14" x14ac:dyDescent="0.2">
      <c r="A161" s="6"/>
      <c r="B161" s="2"/>
      <c r="C161" s="4"/>
      <c r="D161" s="53"/>
      <c r="F161" s="47"/>
      <c r="G161" s="48"/>
      <c r="H161" s="52"/>
      <c r="I161" s="16"/>
      <c r="J161" s="16"/>
      <c r="K161" s="23"/>
      <c r="L161" s="23"/>
      <c r="N161" s="23"/>
    </row>
    <row r="162" spans="1:14" x14ac:dyDescent="0.2">
      <c r="A162" s="6"/>
      <c r="B162" s="2"/>
      <c r="C162" s="4"/>
      <c r="D162" s="70"/>
      <c r="F162" s="47"/>
      <c r="G162" s="48"/>
      <c r="H162" s="52"/>
      <c r="I162" s="16"/>
      <c r="J162" s="16"/>
      <c r="K162" s="23"/>
      <c r="L162" s="23"/>
      <c r="N162" s="23"/>
    </row>
    <row r="163" spans="1:14" x14ac:dyDescent="0.2">
      <c r="A163" s="6"/>
      <c r="B163" s="2"/>
      <c r="C163" s="4"/>
      <c r="D163" s="53"/>
      <c r="F163" s="47"/>
      <c r="G163" s="48"/>
      <c r="H163" s="52"/>
      <c r="I163" s="16"/>
      <c r="J163" s="16"/>
      <c r="K163" s="23"/>
      <c r="L163" s="23"/>
      <c r="N163" s="23"/>
    </row>
    <row r="164" spans="1:14" x14ac:dyDescent="0.2">
      <c r="A164" s="6"/>
      <c r="B164" s="2"/>
      <c r="C164" s="4"/>
      <c r="D164" s="70"/>
      <c r="F164" s="47"/>
      <c r="G164" s="48"/>
      <c r="H164" s="52"/>
      <c r="I164" s="16"/>
      <c r="J164" s="16"/>
      <c r="K164" s="23"/>
      <c r="L164" s="23"/>
      <c r="N164" s="23"/>
    </row>
    <row r="165" spans="1:14" x14ac:dyDescent="0.2">
      <c r="A165" s="6"/>
      <c r="B165" s="2"/>
      <c r="C165" s="4"/>
      <c r="D165" s="53"/>
      <c r="F165" s="47"/>
      <c r="G165" s="48"/>
      <c r="H165" s="52"/>
      <c r="I165" s="16"/>
      <c r="J165" s="16"/>
      <c r="K165" s="23"/>
      <c r="L165" s="23"/>
      <c r="N165" s="23"/>
    </row>
    <row r="166" spans="1:14" x14ac:dyDescent="0.2">
      <c r="A166" s="6"/>
      <c r="B166" s="2"/>
      <c r="C166" s="4"/>
      <c r="D166" s="53"/>
      <c r="F166" s="16"/>
      <c r="G166" s="18"/>
      <c r="H166" s="52"/>
      <c r="I166" s="16"/>
      <c r="J166" s="16"/>
      <c r="K166" s="23"/>
      <c r="L166" s="23"/>
      <c r="N166" s="23"/>
    </row>
    <row r="167" spans="1:14" x14ac:dyDescent="0.2">
      <c r="A167" s="6"/>
      <c r="B167" s="2"/>
      <c r="C167" s="4"/>
      <c r="D167" s="3"/>
      <c r="F167" s="47"/>
      <c r="G167" s="48"/>
      <c r="H167" s="92"/>
      <c r="I167" s="16"/>
      <c r="J167" s="92"/>
      <c r="K167" s="16"/>
      <c r="L167" s="23"/>
      <c r="N167" s="23"/>
    </row>
    <row r="168" spans="1:14" x14ac:dyDescent="0.2">
      <c r="A168" s="6"/>
      <c r="B168" s="2"/>
      <c r="C168" s="4"/>
      <c r="D168" s="70"/>
      <c r="F168" s="47"/>
      <c r="G168" s="48"/>
      <c r="H168" s="16"/>
      <c r="I168" s="16"/>
      <c r="J168" s="16"/>
      <c r="K168" s="3"/>
      <c r="L168" s="23"/>
      <c r="N168" s="23"/>
    </row>
    <row r="169" spans="1:14" x14ac:dyDescent="0.2">
      <c r="A169" s="6"/>
      <c r="B169" s="2"/>
      <c r="C169" s="4"/>
      <c r="D169" s="3"/>
      <c r="F169" s="47"/>
      <c r="G169" s="48"/>
      <c r="H169" s="16"/>
      <c r="I169" s="16"/>
      <c r="J169" s="16"/>
      <c r="K169" s="23"/>
      <c r="L169" s="23"/>
      <c r="N169" s="23"/>
    </row>
    <row r="170" spans="1:14" x14ac:dyDescent="0.2">
      <c r="A170" s="6"/>
      <c r="B170" s="2"/>
      <c r="C170" s="4"/>
      <c r="D170" s="70"/>
      <c r="F170" s="47"/>
      <c r="G170" s="48"/>
      <c r="H170" s="92"/>
      <c r="I170" s="16"/>
      <c r="J170" s="16"/>
      <c r="K170" s="23"/>
      <c r="L170" s="23"/>
      <c r="N170" s="23"/>
    </row>
    <row r="171" spans="1:14" x14ac:dyDescent="0.2">
      <c r="A171" s="6"/>
      <c r="B171" s="2"/>
      <c r="C171" s="4"/>
      <c r="D171" s="3"/>
      <c r="F171" s="47"/>
      <c r="G171" s="48"/>
      <c r="H171" s="92"/>
      <c r="I171" s="16"/>
      <c r="J171" s="16"/>
      <c r="K171" s="23"/>
      <c r="L171" s="23"/>
      <c r="N171" s="23"/>
    </row>
    <row r="172" spans="1:14" x14ac:dyDescent="0.2">
      <c r="A172" s="6"/>
      <c r="B172" s="2"/>
      <c r="C172" s="4"/>
      <c r="D172" s="70"/>
      <c r="F172" s="47"/>
      <c r="G172" s="48"/>
      <c r="H172" s="92"/>
      <c r="I172" s="16"/>
      <c r="J172" s="16"/>
      <c r="K172" s="23"/>
      <c r="L172" s="23"/>
      <c r="N172" s="23"/>
    </row>
    <row r="173" spans="1:14" x14ac:dyDescent="0.2">
      <c r="A173" s="6"/>
      <c r="B173" s="2"/>
      <c r="C173" s="4"/>
      <c r="D173" s="3"/>
      <c r="F173" s="47"/>
      <c r="G173" s="48"/>
      <c r="H173" s="92"/>
      <c r="I173" s="16"/>
      <c r="J173" s="16"/>
      <c r="K173" s="23"/>
      <c r="L173" s="23"/>
      <c r="N173" s="23"/>
    </row>
    <row r="174" spans="1:14" x14ac:dyDescent="0.2">
      <c r="A174" s="6"/>
      <c r="B174" s="2"/>
      <c r="C174" s="4"/>
      <c r="D174" s="70"/>
      <c r="F174" s="47"/>
      <c r="G174" s="48"/>
      <c r="H174" s="92"/>
      <c r="I174" s="16"/>
      <c r="J174" s="16"/>
      <c r="K174" s="23"/>
      <c r="L174" s="23"/>
      <c r="N174" s="23"/>
    </row>
    <row r="175" spans="1:14" x14ac:dyDescent="0.2">
      <c r="A175" s="6"/>
      <c r="B175" s="2"/>
      <c r="C175" s="4"/>
      <c r="D175" s="3"/>
      <c r="F175" s="47"/>
      <c r="G175" s="48"/>
      <c r="H175" s="52"/>
      <c r="I175" s="16"/>
      <c r="J175" s="16"/>
      <c r="K175" s="23"/>
      <c r="L175" s="23"/>
      <c r="N175" s="23"/>
    </row>
    <row r="176" spans="1:14" x14ac:dyDescent="0.2">
      <c r="A176" s="6"/>
      <c r="B176" s="2"/>
      <c r="C176" s="4"/>
      <c r="D176" s="53"/>
      <c r="F176" s="16"/>
      <c r="G176" s="18"/>
      <c r="H176" s="16"/>
      <c r="I176" s="13"/>
      <c r="J176" s="18"/>
      <c r="K176" s="23"/>
      <c r="L176" s="23"/>
      <c r="N176" s="23"/>
    </row>
    <row r="177" spans="1:14" x14ac:dyDescent="0.2">
      <c r="A177" s="6"/>
      <c r="B177" s="2"/>
      <c r="C177" s="4"/>
      <c r="D177" s="53"/>
      <c r="F177" s="16"/>
      <c r="G177" s="18"/>
      <c r="H177" s="16"/>
      <c r="I177" s="16"/>
      <c r="J177" s="18"/>
      <c r="K177" s="23"/>
      <c r="L177" s="23"/>
      <c r="N177" s="23"/>
    </row>
    <row r="178" spans="1:14" x14ac:dyDescent="0.2">
      <c r="A178" s="6"/>
      <c r="B178" s="2"/>
      <c r="C178" s="4"/>
      <c r="D178" s="53"/>
      <c r="F178" s="16"/>
      <c r="G178" s="18"/>
      <c r="H178" s="52"/>
      <c r="I178" s="16"/>
      <c r="J178" s="18"/>
      <c r="K178" s="23"/>
      <c r="L178" s="23"/>
      <c r="N178" s="23"/>
    </row>
    <row r="179" spans="1:14" x14ac:dyDescent="0.2">
      <c r="A179" s="6"/>
      <c r="B179" s="2"/>
      <c r="C179" s="4"/>
      <c r="D179" s="53"/>
      <c r="F179" s="16"/>
      <c r="G179" s="13"/>
      <c r="H179" s="52"/>
      <c r="I179" s="16"/>
      <c r="J179" s="18"/>
      <c r="K179" s="23"/>
      <c r="L179" s="23"/>
      <c r="N179" s="23"/>
    </row>
    <row r="180" spans="1:14" x14ac:dyDescent="0.2">
      <c r="A180" s="6"/>
      <c r="B180" s="2"/>
      <c r="C180" s="4"/>
      <c r="D180" s="53"/>
      <c r="F180" s="16"/>
      <c r="G180" s="13"/>
      <c r="H180" s="52"/>
      <c r="I180" s="16"/>
      <c r="J180" s="18"/>
      <c r="K180" s="23"/>
      <c r="L180" s="23"/>
      <c r="N180" s="23"/>
    </row>
    <row r="181" spans="1:14" x14ac:dyDescent="0.2">
      <c r="A181" s="6"/>
      <c r="B181" s="2"/>
      <c r="C181" s="4"/>
      <c r="D181" s="53"/>
      <c r="F181" s="16"/>
      <c r="G181" s="13"/>
      <c r="H181" s="52"/>
      <c r="I181" s="16"/>
      <c r="J181" s="18"/>
      <c r="K181" s="23"/>
      <c r="L181" s="23"/>
      <c r="N181" s="23"/>
    </row>
    <row r="182" spans="1:14" x14ac:dyDescent="0.2">
      <c r="A182" s="6"/>
      <c r="B182" s="2"/>
      <c r="C182" s="4"/>
      <c r="D182" s="53"/>
      <c r="F182" s="16"/>
      <c r="G182" s="13"/>
      <c r="H182" s="51"/>
      <c r="I182" s="16"/>
      <c r="J182" s="18"/>
      <c r="K182" s="23"/>
      <c r="L182" s="23"/>
      <c r="N182" s="23"/>
    </row>
    <row r="183" spans="1:14" x14ac:dyDescent="0.2">
      <c r="A183" s="6"/>
      <c r="B183" s="2"/>
      <c r="C183" s="4"/>
      <c r="D183" s="53"/>
      <c r="F183" s="16"/>
      <c r="G183" s="13"/>
      <c r="H183" s="51"/>
      <c r="I183" s="16"/>
      <c r="J183" s="18"/>
      <c r="K183" s="23"/>
      <c r="L183" s="23"/>
      <c r="N183" s="23"/>
    </row>
    <row r="184" spans="1:14" x14ac:dyDescent="0.2">
      <c r="A184" s="6"/>
      <c r="B184" s="2"/>
      <c r="C184" s="4"/>
      <c r="D184" s="53"/>
      <c r="E184" s="29"/>
      <c r="F184" s="16"/>
      <c r="G184" s="13"/>
      <c r="H184" s="51"/>
      <c r="I184" s="16"/>
      <c r="J184" s="18"/>
      <c r="K184" s="23"/>
      <c r="L184" s="23"/>
      <c r="N184" s="23"/>
    </row>
    <row r="185" spans="1:14" x14ac:dyDescent="0.2">
      <c r="N185" s="23"/>
    </row>
    <row r="186" spans="1:14" x14ac:dyDescent="0.2">
      <c r="N186" s="23"/>
    </row>
    <row r="187" spans="1:14" x14ac:dyDescent="0.2">
      <c r="N187" s="23"/>
    </row>
    <row r="188" spans="1:14" x14ac:dyDescent="0.2">
      <c r="N188" s="23"/>
    </row>
    <row r="189" spans="1:14" x14ac:dyDescent="0.2">
      <c r="N189" s="23"/>
    </row>
    <row r="190" spans="1:14" x14ac:dyDescent="0.2">
      <c r="N190" s="23"/>
    </row>
    <row r="191" spans="1:14" x14ac:dyDescent="0.2">
      <c r="N191" s="23"/>
    </row>
    <row r="192" spans="1:14" x14ac:dyDescent="0.2">
      <c r="N192" s="23"/>
    </row>
    <row r="193" spans="14:14" x14ac:dyDescent="0.2">
      <c r="N193" s="23"/>
    </row>
    <row r="194" spans="14:14" x14ac:dyDescent="0.2">
      <c r="N194" s="23"/>
    </row>
    <row r="195" spans="14:14" x14ac:dyDescent="0.2">
      <c r="N195" s="23"/>
    </row>
    <row r="196" spans="14:14" x14ac:dyDescent="0.2">
      <c r="N196" s="23"/>
    </row>
    <row r="197" spans="14:14" x14ac:dyDescent="0.2">
      <c r="N197" s="23"/>
    </row>
    <row r="198" spans="14:14" x14ac:dyDescent="0.2">
      <c r="N198" s="23"/>
    </row>
    <row r="199" spans="14:14" x14ac:dyDescent="0.2">
      <c r="N199" s="23"/>
    </row>
    <row r="200" spans="14:14" x14ac:dyDescent="0.2">
      <c r="N200" s="23"/>
    </row>
    <row r="201" spans="14:14" x14ac:dyDescent="0.2">
      <c r="N201" s="23"/>
    </row>
    <row r="202" spans="14:14" x14ac:dyDescent="0.2">
      <c r="N202" s="23"/>
    </row>
    <row r="203" spans="14:14" x14ac:dyDescent="0.2">
      <c r="N203" s="23"/>
    </row>
    <row r="204" spans="14:14" x14ac:dyDescent="0.2">
      <c r="N204" s="23"/>
    </row>
    <row r="205" spans="14:14" x14ac:dyDescent="0.2">
      <c r="N205" s="23"/>
    </row>
    <row r="206" spans="14:14" x14ac:dyDescent="0.2">
      <c r="N206" s="23"/>
    </row>
    <row r="207" spans="14:14" x14ac:dyDescent="0.2">
      <c r="N207" s="23"/>
    </row>
    <row r="208" spans="14:14" x14ac:dyDescent="0.2">
      <c r="N208" s="23"/>
    </row>
    <row r="209" spans="14:14" x14ac:dyDescent="0.2">
      <c r="N209" s="23"/>
    </row>
    <row r="210" spans="14:14" x14ac:dyDescent="0.2">
      <c r="N210" s="23"/>
    </row>
    <row r="211" spans="14:14" x14ac:dyDescent="0.2">
      <c r="N211" s="23"/>
    </row>
    <row r="212" spans="14:14" x14ac:dyDescent="0.2">
      <c r="N212" s="23"/>
    </row>
    <row r="213" spans="14:14" x14ac:dyDescent="0.2">
      <c r="N213" s="23"/>
    </row>
    <row r="214" spans="14:14" x14ac:dyDescent="0.2">
      <c r="N214" s="23"/>
    </row>
    <row r="215" spans="14:14" x14ac:dyDescent="0.2">
      <c r="N215" s="23"/>
    </row>
    <row r="216" spans="14:14" x14ac:dyDescent="0.2">
      <c r="N216" s="23"/>
    </row>
    <row r="217" spans="14:14" x14ac:dyDescent="0.2">
      <c r="N217" s="23"/>
    </row>
    <row r="218" spans="14:14" x14ac:dyDescent="0.2">
      <c r="N218" s="23"/>
    </row>
    <row r="219" spans="14:14" x14ac:dyDescent="0.2">
      <c r="N219" s="23"/>
    </row>
    <row r="220" spans="14:14" x14ac:dyDescent="0.2">
      <c r="N220" s="23"/>
    </row>
    <row r="221" spans="14:14" x14ac:dyDescent="0.2">
      <c r="N221" s="23"/>
    </row>
    <row r="222" spans="14:14" x14ac:dyDescent="0.2">
      <c r="N222" s="23"/>
    </row>
    <row r="223" spans="14:14" x14ac:dyDescent="0.2">
      <c r="N223" s="23"/>
    </row>
    <row r="224" spans="14:14" x14ac:dyDescent="0.2">
      <c r="N224" s="23"/>
    </row>
    <row r="225" spans="14:14" x14ac:dyDescent="0.2">
      <c r="N225" s="23"/>
    </row>
    <row r="226" spans="14:14" x14ac:dyDescent="0.2">
      <c r="N226" s="23"/>
    </row>
    <row r="227" spans="14:14" x14ac:dyDescent="0.2">
      <c r="N227" s="30"/>
    </row>
    <row r="228" spans="14:14" x14ac:dyDescent="0.2">
      <c r="N228" s="30"/>
    </row>
    <row r="229" spans="14:14" x14ac:dyDescent="0.2">
      <c r="N229" s="30"/>
    </row>
    <row r="230" spans="14:14" x14ac:dyDescent="0.2">
      <c r="N230" s="30"/>
    </row>
    <row r="231" spans="14:14" x14ac:dyDescent="0.2">
      <c r="N231" s="30"/>
    </row>
    <row r="232" spans="14:14" x14ac:dyDescent="0.2">
      <c r="N232" s="30"/>
    </row>
    <row r="233" spans="14:14" x14ac:dyDescent="0.2">
      <c r="N233" s="30"/>
    </row>
    <row r="234" spans="14:14" x14ac:dyDescent="0.2">
      <c r="N234" s="30"/>
    </row>
    <row r="235" spans="14:14" x14ac:dyDescent="0.2">
      <c r="N235" s="32"/>
    </row>
    <row r="236" spans="14:14" x14ac:dyDescent="0.2">
      <c r="N236" s="30"/>
    </row>
    <row r="237" spans="14:14" x14ac:dyDescent="0.2">
      <c r="N237" s="30"/>
    </row>
    <row r="238" spans="14:14" x14ac:dyDescent="0.2">
      <c r="N238" s="30"/>
    </row>
    <row r="239" spans="14:14" x14ac:dyDescent="0.2">
      <c r="N239" s="30"/>
    </row>
    <row r="240" spans="14:14" x14ac:dyDescent="0.2">
      <c r="N240" s="30"/>
    </row>
    <row r="241" spans="14:14" x14ac:dyDescent="0.2">
      <c r="N241" s="23"/>
    </row>
    <row r="242" spans="14:14" x14ac:dyDescent="0.2">
      <c r="N242" s="23"/>
    </row>
    <row r="243" spans="14:14" x14ac:dyDescent="0.2">
      <c r="N243" s="23"/>
    </row>
    <row r="244" spans="14:14" x14ac:dyDescent="0.2">
      <c r="N244" s="23"/>
    </row>
    <row r="245" spans="14:14" x14ac:dyDescent="0.2">
      <c r="N245" s="23"/>
    </row>
    <row r="246" spans="14:14" x14ac:dyDescent="0.2">
      <c r="N246" s="23"/>
    </row>
    <row r="247" spans="14:14" x14ac:dyDescent="0.2">
      <c r="N247" s="23"/>
    </row>
    <row r="248" spans="14:14" x14ac:dyDescent="0.2">
      <c r="N248" s="23"/>
    </row>
    <row r="249" spans="14:14" x14ac:dyDescent="0.2">
      <c r="N249" s="23"/>
    </row>
    <row r="250" spans="14:14" x14ac:dyDescent="0.2">
      <c r="N250" s="23"/>
    </row>
    <row r="251" spans="14:14" x14ac:dyDescent="0.2">
      <c r="N251" s="23"/>
    </row>
    <row r="252" spans="14:14" x14ac:dyDescent="0.2">
      <c r="N252" s="23"/>
    </row>
    <row r="253" spans="14:14" x14ac:dyDescent="0.2">
      <c r="N253" s="23"/>
    </row>
    <row r="254" spans="14:14" x14ac:dyDescent="0.2">
      <c r="N254" s="23"/>
    </row>
    <row r="255" spans="14:14" x14ac:dyDescent="0.2">
      <c r="N255" s="23"/>
    </row>
    <row r="256" spans="14:14" x14ac:dyDescent="0.2">
      <c r="N256" s="23"/>
    </row>
    <row r="257" spans="14:14" x14ac:dyDescent="0.2">
      <c r="N257" s="23"/>
    </row>
    <row r="258" spans="14:14" x14ac:dyDescent="0.2">
      <c r="N258" s="23"/>
    </row>
    <row r="259" spans="14:14" x14ac:dyDescent="0.2">
      <c r="N259" s="23"/>
    </row>
    <row r="260" spans="14:14" x14ac:dyDescent="0.2">
      <c r="N260" s="23"/>
    </row>
    <row r="261" spans="14:14" x14ac:dyDescent="0.2">
      <c r="N261" s="23"/>
    </row>
    <row r="262" spans="14:14" x14ac:dyDescent="0.2">
      <c r="N262" s="23"/>
    </row>
    <row r="263" spans="14:14" x14ac:dyDescent="0.2">
      <c r="N263" s="23"/>
    </row>
    <row r="264" spans="14:14" x14ac:dyDescent="0.2">
      <c r="N264" s="23"/>
    </row>
    <row r="265" spans="14:14" x14ac:dyDescent="0.2">
      <c r="N265" s="23"/>
    </row>
    <row r="266" spans="14:14" x14ac:dyDescent="0.2">
      <c r="N266" s="23"/>
    </row>
    <row r="267" spans="14:14" x14ac:dyDescent="0.2">
      <c r="N267" s="23"/>
    </row>
    <row r="268" spans="14:14" x14ac:dyDescent="0.2">
      <c r="N268" s="23"/>
    </row>
    <row r="269" spans="14:14" x14ac:dyDescent="0.2">
      <c r="N269" s="23"/>
    </row>
    <row r="270" spans="14:14" x14ac:dyDescent="0.2">
      <c r="N270" s="23"/>
    </row>
    <row r="271" spans="14:14" x14ac:dyDescent="0.2">
      <c r="N271" s="23"/>
    </row>
    <row r="272" spans="14:14" x14ac:dyDescent="0.2">
      <c r="N272" s="23"/>
    </row>
    <row r="273" spans="14:14" x14ac:dyDescent="0.2">
      <c r="N273" s="23"/>
    </row>
    <row r="274" spans="14:14" x14ac:dyDescent="0.2">
      <c r="N274" s="23"/>
    </row>
    <row r="275" spans="14:14" x14ac:dyDescent="0.2">
      <c r="N275" s="23"/>
    </row>
    <row r="276" spans="14:14" x14ac:dyDescent="0.2">
      <c r="N276" s="23"/>
    </row>
    <row r="277" spans="14:14" x14ac:dyDescent="0.2">
      <c r="N277" s="23"/>
    </row>
    <row r="278" spans="14:14" x14ac:dyDescent="0.2">
      <c r="N278" s="23"/>
    </row>
    <row r="279" spans="14:14" x14ac:dyDescent="0.2">
      <c r="N279" s="23"/>
    </row>
    <row r="280" spans="14:14" x14ac:dyDescent="0.2">
      <c r="N280" s="23"/>
    </row>
    <row r="281" spans="14:14" x14ac:dyDescent="0.2">
      <c r="N281" s="23"/>
    </row>
    <row r="282" spans="14:14" x14ac:dyDescent="0.2">
      <c r="N282" s="23"/>
    </row>
    <row r="283" spans="14:14" x14ac:dyDescent="0.2">
      <c r="N283" s="23"/>
    </row>
    <row r="284" spans="14:14" x14ac:dyDescent="0.2">
      <c r="N284" s="23"/>
    </row>
    <row r="285" spans="14:14" x14ac:dyDescent="0.2">
      <c r="N285" s="23"/>
    </row>
    <row r="286" spans="14:14" x14ac:dyDescent="0.2">
      <c r="N286" s="23"/>
    </row>
    <row r="287" spans="14:14" x14ac:dyDescent="0.2">
      <c r="N287" s="23"/>
    </row>
    <row r="288" spans="14:14" x14ac:dyDescent="0.2">
      <c r="N288" s="23"/>
    </row>
    <row r="289" spans="14:14" x14ac:dyDescent="0.2">
      <c r="N289" s="23"/>
    </row>
    <row r="290" spans="14:14" x14ac:dyDescent="0.2">
      <c r="N290" s="23"/>
    </row>
    <row r="291" spans="14:14" x14ac:dyDescent="0.2">
      <c r="N291" s="23"/>
    </row>
    <row r="292" spans="14:14" x14ac:dyDescent="0.2">
      <c r="N292" s="23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2"/>
  <sheetViews>
    <sheetView tabSelected="1" workbookViewId="0">
      <selection activeCell="K12" sqref="K12"/>
    </sheetView>
  </sheetViews>
  <sheetFormatPr defaultRowHeight="12.75" x14ac:dyDescent="0.2"/>
  <sheetData>
    <row r="1" spans="1:35" x14ac:dyDescent="0.2">
      <c r="A1" s="97" t="s">
        <v>127</v>
      </c>
      <c r="B1" s="97" t="s">
        <v>128</v>
      </c>
      <c r="C1" s="97" t="s">
        <v>129</v>
      </c>
      <c r="D1" s="97" t="s">
        <v>130</v>
      </c>
      <c r="E1" s="97" t="s">
        <v>131</v>
      </c>
      <c r="F1" s="97" t="s">
        <v>132</v>
      </c>
      <c r="G1" s="97" t="s">
        <v>133</v>
      </c>
      <c r="H1" s="18" t="s">
        <v>134</v>
      </c>
      <c r="I1" s="97" t="s">
        <v>135</v>
      </c>
      <c r="J1" s="18" t="s">
        <v>136</v>
      </c>
      <c r="K1" s="97" t="s">
        <v>137</v>
      </c>
      <c r="L1" s="18" t="s">
        <v>138</v>
      </c>
      <c r="M1" s="98" t="s">
        <v>139</v>
      </c>
      <c r="N1" s="99" t="s">
        <v>140</v>
      </c>
      <c r="O1" s="98" t="s">
        <v>141</v>
      </c>
      <c r="P1" s="48" t="s">
        <v>142</v>
      </c>
      <c r="Q1" s="99" t="s">
        <v>143</v>
      </c>
      <c r="R1" s="99" t="s">
        <v>144</v>
      </c>
      <c r="S1" s="48" t="s">
        <v>145</v>
      </c>
      <c r="T1" s="48" t="s">
        <v>146</v>
      </c>
      <c r="U1" s="48" t="s">
        <v>147</v>
      </c>
    </row>
    <row r="2" spans="1:35" x14ac:dyDescent="0.2">
      <c r="A2" s="34">
        <v>39451</v>
      </c>
      <c r="B2" s="2" t="s">
        <v>97</v>
      </c>
      <c r="C2" s="4" t="s">
        <v>63</v>
      </c>
      <c r="D2" s="3">
        <v>306570</v>
      </c>
      <c r="E2">
        <v>1</v>
      </c>
      <c r="F2" s="16">
        <v>0.26005784126984133</v>
      </c>
      <c r="G2" s="13">
        <v>0.1360839987301587</v>
      </c>
      <c r="H2" s="16">
        <v>22.112817539682542</v>
      </c>
      <c r="I2" s="16">
        <v>16.22258162031746</v>
      </c>
      <c r="J2" s="16">
        <v>13.228016761904763</v>
      </c>
      <c r="K2" s="16">
        <v>6.2929727980952377</v>
      </c>
      <c r="L2" s="23">
        <v>4</v>
      </c>
      <c r="M2" s="62">
        <v>95.648036799836092</v>
      </c>
      <c r="N2" s="23">
        <v>7.3654999999999999</v>
      </c>
      <c r="O2" s="40">
        <v>329</v>
      </c>
      <c r="P2" s="3">
        <v>31.274000000000001</v>
      </c>
      <c r="Q2" s="13">
        <v>4.1444999999999999</v>
      </c>
      <c r="R2" s="13">
        <v>5.2024999999999997</v>
      </c>
      <c r="S2" s="13">
        <v>0.69700000000000006</v>
      </c>
      <c r="T2" s="13">
        <v>1.0545</v>
      </c>
      <c r="U2" s="13">
        <v>0.27750000000000002</v>
      </c>
      <c r="Z2" s="9"/>
      <c r="AA2" s="9"/>
      <c r="AB2" s="9"/>
      <c r="AG2" s="9"/>
      <c r="AH2" s="9"/>
      <c r="AI2" s="9"/>
    </row>
    <row r="3" spans="1:35" x14ac:dyDescent="0.2">
      <c r="A3" s="6"/>
      <c r="B3" s="2"/>
      <c r="C3" s="4"/>
      <c r="D3" s="3">
        <v>306569</v>
      </c>
      <c r="E3">
        <v>5</v>
      </c>
      <c r="F3" s="16">
        <v>0.25617638095238099</v>
      </c>
      <c r="G3" s="13">
        <v>0.12529353904761897</v>
      </c>
      <c r="H3" s="16"/>
      <c r="I3" s="18"/>
      <c r="J3" s="16"/>
      <c r="K3" s="18"/>
      <c r="L3" s="23"/>
      <c r="M3" s="62"/>
      <c r="N3" s="21"/>
      <c r="O3" s="25"/>
      <c r="P3" s="25"/>
      <c r="Q3" s="13">
        <v>4.1185</v>
      </c>
      <c r="R3" s="13">
        <v>5.0815000000000001</v>
      </c>
      <c r="S3" s="13">
        <v>0.67149999999999999</v>
      </c>
      <c r="T3" s="13">
        <v>1.0395000000000001</v>
      </c>
      <c r="U3" s="13">
        <v>0.27100000000000002</v>
      </c>
      <c r="Z3" s="9"/>
      <c r="AA3" s="9"/>
      <c r="AB3" s="9"/>
      <c r="AG3" s="9"/>
      <c r="AH3" s="9"/>
      <c r="AI3" s="9"/>
    </row>
    <row r="4" spans="1:35" x14ac:dyDescent="0.2">
      <c r="A4" s="6"/>
      <c r="B4" s="2"/>
      <c r="C4" s="4"/>
      <c r="D4" s="3">
        <v>306568</v>
      </c>
      <c r="E4">
        <v>10</v>
      </c>
      <c r="F4" s="16">
        <v>0.27170222222222218</v>
      </c>
      <c r="G4" s="13">
        <v>0.13422089777777779</v>
      </c>
      <c r="H4" s="16"/>
      <c r="I4" s="16"/>
      <c r="J4" s="16"/>
      <c r="K4" s="3"/>
      <c r="L4" s="23"/>
      <c r="M4" s="62"/>
      <c r="N4" s="23"/>
      <c r="O4" s="40"/>
      <c r="P4" s="25"/>
      <c r="Q4" s="13">
        <v>4.1360000000000001</v>
      </c>
      <c r="R4" s="13">
        <v>5.0570000000000004</v>
      </c>
      <c r="S4" s="13">
        <v>0.72449999999999992</v>
      </c>
      <c r="T4" s="13">
        <v>0.9830000000000001</v>
      </c>
      <c r="U4" s="13">
        <v>0.26900000000000002</v>
      </c>
      <c r="Z4" s="9"/>
      <c r="AA4" s="9"/>
      <c r="AB4" s="9"/>
      <c r="AG4" s="9"/>
      <c r="AH4" s="9"/>
      <c r="AI4" s="9"/>
    </row>
    <row r="5" spans="1:35" x14ac:dyDescent="0.2">
      <c r="A5" s="6"/>
      <c r="B5" s="2"/>
      <c r="C5" s="4"/>
      <c r="D5" s="3">
        <v>306567</v>
      </c>
      <c r="E5">
        <v>20</v>
      </c>
      <c r="F5" s="16">
        <v>0.26782076190476189</v>
      </c>
      <c r="G5" s="13">
        <v>0.13810235809523813</v>
      </c>
      <c r="H5" s="16"/>
      <c r="I5" s="16"/>
      <c r="J5" s="16"/>
      <c r="K5" s="23"/>
      <c r="L5" s="23"/>
      <c r="M5" s="62"/>
      <c r="N5" s="21"/>
      <c r="O5" s="25"/>
      <c r="P5" s="25"/>
      <c r="Q5" s="13">
        <v>4.125</v>
      </c>
      <c r="R5" s="13">
        <v>5.0615000000000006</v>
      </c>
      <c r="S5" s="13">
        <v>0.68900000000000006</v>
      </c>
      <c r="T5" s="13">
        <v>0.877</v>
      </c>
      <c r="U5" s="13">
        <v>0.26900000000000002</v>
      </c>
      <c r="Z5" s="9"/>
      <c r="AA5" s="9"/>
      <c r="AB5" s="9"/>
      <c r="AG5" s="9"/>
      <c r="AH5" s="9"/>
      <c r="AI5" s="9"/>
    </row>
    <row r="6" spans="1:35" x14ac:dyDescent="0.2">
      <c r="A6" s="6"/>
      <c r="B6" s="2"/>
      <c r="C6" s="4"/>
      <c r="D6" s="3">
        <v>306566</v>
      </c>
      <c r="E6">
        <v>30</v>
      </c>
      <c r="F6" s="16">
        <v>0.27170222222222229</v>
      </c>
      <c r="G6" s="13">
        <v>0.10976769777777773</v>
      </c>
      <c r="H6" s="16"/>
      <c r="I6" s="16"/>
      <c r="J6" s="16"/>
      <c r="K6" s="3"/>
      <c r="L6" s="23"/>
      <c r="M6" s="63"/>
      <c r="N6" s="55"/>
      <c r="O6" s="54"/>
      <c r="P6" s="25"/>
      <c r="Q6" s="13">
        <v>4.1280000000000001</v>
      </c>
      <c r="R6" s="13">
        <v>5.1564999999999994</v>
      </c>
      <c r="S6" s="13">
        <v>0.67349999999999999</v>
      </c>
      <c r="T6" s="13">
        <v>0.82899999999999996</v>
      </c>
      <c r="U6" s="13">
        <v>0.27050000000000002</v>
      </c>
      <c r="Z6" s="9"/>
      <c r="AA6" s="9"/>
      <c r="AB6" s="9"/>
      <c r="AG6" s="9"/>
      <c r="AH6" s="9"/>
      <c r="AI6" s="9"/>
    </row>
    <row r="7" spans="1:35" x14ac:dyDescent="0.2">
      <c r="A7" s="6"/>
      <c r="B7" s="2"/>
      <c r="C7" s="4"/>
      <c r="D7" s="3">
        <v>306565</v>
      </c>
      <c r="E7">
        <v>40</v>
      </c>
      <c r="F7" s="16">
        <v>0.27558368253968257</v>
      </c>
      <c r="G7" s="13">
        <v>0.11566751746031748</v>
      </c>
      <c r="H7" s="16"/>
      <c r="I7" s="18"/>
      <c r="J7" s="16"/>
      <c r="K7" s="23"/>
      <c r="L7" s="23"/>
      <c r="M7" s="62">
        <v>95.010393387918654</v>
      </c>
      <c r="N7" s="23">
        <v>7.3</v>
      </c>
      <c r="O7" s="40">
        <v>326</v>
      </c>
      <c r="P7" s="3">
        <v>31.308</v>
      </c>
      <c r="Q7" s="13">
        <v>4.1419999999999995</v>
      </c>
      <c r="R7" s="13">
        <v>5.1050000000000004</v>
      </c>
      <c r="S7" s="13">
        <v>0.69300000000000006</v>
      </c>
      <c r="T7" s="13">
        <v>0.92900000000000005</v>
      </c>
      <c r="U7" s="13">
        <v>0.26600000000000001</v>
      </c>
      <c r="Z7" s="9"/>
      <c r="AA7" s="9"/>
      <c r="AB7" s="9"/>
      <c r="AG7" s="9"/>
      <c r="AH7" s="9"/>
      <c r="AI7" s="9"/>
    </row>
    <row r="8" spans="1:35" x14ac:dyDescent="0.2">
      <c r="A8" s="6"/>
      <c r="B8" s="2"/>
      <c r="C8" s="4"/>
      <c r="D8" s="3">
        <v>306564</v>
      </c>
      <c r="E8">
        <v>50</v>
      </c>
      <c r="F8" s="16">
        <v>0.2212432380952381</v>
      </c>
      <c r="G8" s="13">
        <v>0.13577348190476191</v>
      </c>
      <c r="H8" s="16"/>
      <c r="I8" s="18"/>
      <c r="J8" s="16"/>
      <c r="K8" s="23"/>
      <c r="L8" s="23"/>
      <c r="M8" s="62"/>
      <c r="N8" s="23"/>
      <c r="O8" s="40"/>
      <c r="P8" s="25"/>
      <c r="Q8" s="13">
        <v>4.1739999999999995</v>
      </c>
      <c r="R8" s="13">
        <v>5.0805000000000007</v>
      </c>
      <c r="S8" s="13">
        <v>0.69950000000000001</v>
      </c>
      <c r="T8" s="13">
        <v>0.91600000000000004</v>
      </c>
      <c r="U8" s="13">
        <v>0.26500000000000001</v>
      </c>
      <c r="Z8" s="9"/>
      <c r="AA8" s="9"/>
      <c r="AB8" s="9"/>
      <c r="AG8" s="9"/>
      <c r="AH8" s="9"/>
      <c r="AI8" s="9"/>
    </row>
    <row r="9" spans="1:35" x14ac:dyDescent="0.2">
      <c r="A9" s="6"/>
      <c r="B9" s="2"/>
      <c r="C9" s="4"/>
      <c r="D9" s="3">
        <v>306563</v>
      </c>
      <c r="E9">
        <v>75</v>
      </c>
      <c r="F9" s="16">
        <v>0.13271509206349208</v>
      </c>
      <c r="G9" s="13">
        <v>0.13449374793650792</v>
      </c>
      <c r="H9" s="16"/>
      <c r="I9" s="18"/>
      <c r="J9" s="16"/>
      <c r="K9" s="23"/>
      <c r="L9" s="23"/>
      <c r="M9" s="62"/>
      <c r="N9" s="23"/>
      <c r="O9" s="40"/>
      <c r="P9" s="25"/>
      <c r="Q9" s="13">
        <v>5.0259999999999998</v>
      </c>
      <c r="R9" s="13">
        <v>5.742</v>
      </c>
      <c r="S9" s="13">
        <v>0.749</v>
      </c>
      <c r="T9" s="13">
        <v>0.64400000000000002</v>
      </c>
      <c r="U9" s="13">
        <v>0.23200000000000001</v>
      </c>
      <c r="Z9" s="9"/>
      <c r="AA9" s="9"/>
      <c r="AB9" s="9"/>
      <c r="AG9" s="9"/>
      <c r="AH9" s="9"/>
      <c r="AI9" s="9"/>
    </row>
    <row r="10" spans="1:35" x14ac:dyDescent="0.2">
      <c r="A10" s="6"/>
      <c r="B10" s="2"/>
      <c r="C10" s="4"/>
      <c r="D10" s="3">
        <v>306562</v>
      </c>
      <c r="E10">
        <v>100</v>
      </c>
      <c r="F10" s="16">
        <v>6.4305250793650792E-2</v>
      </c>
      <c r="G10" s="13">
        <v>9.4296125206349196E-2</v>
      </c>
      <c r="H10" s="16"/>
      <c r="I10" s="18"/>
      <c r="J10" s="16"/>
      <c r="K10" s="23"/>
      <c r="L10" s="23"/>
      <c r="M10" s="63"/>
      <c r="N10" s="55"/>
      <c r="O10" s="54"/>
      <c r="P10" s="54"/>
      <c r="Q10" s="13">
        <v>6.9094999999999995</v>
      </c>
      <c r="R10" s="13">
        <v>7.6725000000000003</v>
      </c>
      <c r="S10" s="13">
        <v>0.84199999999999997</v>
      </c>
      <c r="T10" s="13">
        <v>0.17</v>
      </c>
      <c r="U10" s="13">
        <v>7.5499999999999998E-2</v>
      </c>
      <c r="Z10" s="9"/>
      <c r="AA10" s="9"/>
      <c r="AB10" s="9"/>
      <c r="AG10" s="9"/>
      <c r="AH10" s="9"/>
      <c r="AI10" s="9"/>
    </row>
    <row r="11" spans="1:35" x14ac:dyDescent="0.2">
      <c r="A11" s="6"/>
      <c r="B11" s="2"/>
      <c r="C11" s="4"/>
      <c r="D11" s="3">
        <v>306561</v>
      </c>
      <c r="E11">
        <v>140</v>
      </c>
      <c r="F11" s="16">
        <v>3.5573117460317466E-2</v>
      </c>
      <c r="G11" s="13">
        <v>9.0273626539682517E-2</v>
      </c>
      <c r="H11" s="16"/>
      <c r="I11" s="18"/>
      <c r="J11" s="16"/>
      <c r="K11" s="3"/>
      <c r="L11" s="23"/>
      <c r="M11" s="62">
        <v>78.001182260784105</v>
      </c>
      <c r="N11" s="23">
        <v>5.827</v>
      </c>
      <c r="O11" s="40">
        <v>260</v>
      </c>
      <c r="P11" s="3">
        <v>32.880000000000003</v>
      </c>
      <c r="Q11" s="13">
        <v>9.5289999999999999</v>
      </c>
      <c r="R11" s="13">
        <v>11.190999999999999</v>
      </c>
      <c r="S11" s="13">
        <v>0.97899999999999998</v>
      </c>
      <c r="T11" s="13">
        <v>0.41499999999999998</v>
      </c>
      <c r="U11" s="13">
        <v>8.2000000000000003E-2</v>
      </c>
      <c r="Z11" s="9"/>
      <c r="AA11" s="9"/>
      <c r="AB11" s="9"/>
      <c r="AG11" s="9"/>
      <c r="AH11" s="9"/>
      <c r="AI11" s="9"/>
    </row>
    <row r="12" spans="1:35" x14ac:dyDescent="0.2">
      <c r="A12" s="6">
        <v>39483</v>
      </c>
      <c r="B12" s="2" t="s">
        <v>98</v>
      </c>
      <c r="C12" s="4" t="s">
        <v>63</v>
      </c>
      <c r="D12" s="23">
        <v>306580</v>
      </c>
      <c r="E12">
        <v>1</v>
      </c>
      <c r="F12" s="16">
        <v>0.46767875000000003</v>
      </c>
      <c r="G12" s="13">
        <v>0.30679725999999996</v>
      </c>
      <c r="H12" s="16">
        <v>35.532639694444448</v>
      </c>
      <c r="I12" s="3">
        <v>31.956004908055551</v>
      </c>
      <c r="J12" s="18">
        <v>21.248865726190481</v>
      </c>
      <c r="K12" s="18">
        <v>15.269801076309516</v>
      </c>
      <c r="L12" s="23">
        <v>36</v>
      </c>
      <c r="M12" s="49">
        <v>96.602483051778805</v>
      </c>
      <c r="N12" s="50">
        <v>7.7639999999999993</v>
      </c>
      <c r="O12" s="49">
        <v>347</v>
      </c>
      <c r="P12" s="3">
        <v>31.34</v>
      </c>
      <c r="Q12" s="16"/>
      <c r="R12" s="13"/>
      <c r="S12" s="13"/>
      <c r="T12" s="13"/>
      <c r="U12" s="13"/>
      <c r="Z12" s="9"/>
      <c r="AA12" s="9"/>
      <c r="AB12" s="9"/>
      <c r="AG12" s="9"/>
      <c r="AH12" s="9"/>
      <c r="AI12" s="9"/>
    </row>
    <row r="13" spans="1:35" x14ac:dyDescent="0.2">
      <c r="A13" s="6"/>
      <c r="B13" s="2"/>
      <c r="C13" s="4"/>
      <c r="D13" s="33">
        <v>306579</v>
      </c>
      <c r="E13">
        <v>5</v>
      </c>
      <c r="F13" s="16">
        <v>0.42759200000000008</v>
      </c>
      <c r="G13" s="13">
        <v>0.29637470499999979</v>
      </c>
      <c r="H13" s="16"/>
      <c r="I13" s="16"/>
      <c r="J13" s="16"/>
      <c r="K13" s="3"/>
      <c r="L13" s="23"/>
      <c r="M13" s="62"/>
      <c r="N13" s="21"/>
      <c r="O13" s="25"/>
      <c r="P13" s="25"/>
      <c r="Q13" s="16"/>
      <c r="R13" s="13"/>
      <c r="S13" s="13"/>
      <c r="T13" s="13"/>
      <c r="U13" s="13"/>
      <c r="Z13" s="9"/>
      <c r="AA13" s="9"/>
      <c r="AB13" s="9"/>
      <c r="AG13" s="9"/>
      <c r="AH13" s="9"/>
      <c r="AI13" s="9"/>
    </row>
    <row r="14" spans="1:35" x14ac:dyDescent="0.2">
      <c r="A14" s="6"/>
      <c r="B14" s="2"/>
      <c r="C14" s="4"/>
      <c r="D14" s="23">
        <v>306578</v>
      </c>
      <c r="E14">
        <v>10</v>
      </c>
      <c r="F14" s="16">
        <v>0.48104100000000005</v>
      </c>
      <c r="G14" s="13">
        <v>0.19241639999999988</v>
      </c>
      <c r="H14" s="16"/>
      <c r="I14" s="16"/>
      <c r="J14" s="16"/>
      <c r="K14" s="3"/>
      <c r="L14" s="23"/>
      <c r="M14" s="62"/>
      <c r="N14" s="21"/>
      <c r="O14" s="25"/>
      <c r="P14" s="25"/>
      <c r="Q14" s="16"/>
      <c r="R14" s="13"/>
      <c r="S14" s="13"/>
      <c r="T14" s="13"/>
      <c r="U14" s="13"/>
      <c r="Z14" s="9"/>
      <c r="AA14" s="9"/>
      <c r="AB14" s="9"/>
      <c r="AG14" s="9"/>
      <c r="AH14" s="9"/>
      <c r="AI14" s="9"/>
    </row>
    <row r="15" spans="1:35" x14ac:dyDescent="0.2">
      <c r="A15" s="6"/>
      <c r="B15" s="2"/>
      <c r="C15" s="4"/>
      <c r="D15" s="33">
        <v>306577</v>
      </c>
      <c r="E15">
        <v>20</v>
      </c>
      <c r="F15" s="16">
        <v>0.32069399999999998</v>
      </c>
      <c r="G15" s="13">
        <v>0.45378200999999985</v>
      </c>
      <c r="H15" s="16"/>
      <c r="I15" s="18"/>
      <c r="J15" s="18"/>
      <c r="K15" s="23"/>
      <c r="L15" s="23"/>
      <c r="M15" s="62"/>
      <c r="N15" s="21"/>
      <c r="O15" s="25"/>
      <c r="P15" s="25"/>
      <c r="Q15" s="16"/>
      <c r="R15" s="13"/>
      <c r="S15" s="13"/>
      <c r="T15" s="13"/>
      <c r="U15" s="13"/>
      <c r="Z15" s="9"/>
      <c r="AA15" s="9"/>
      <c r="AB15" s="9"/>
      <c r="AG15" s="9"/>
      <c r="AH15" s="9"/>
      <c r="AI15" s="9"/>
    </row>
    <row r="16" spans="1:35" x14ac:dyDescent="0.2">
      <c r="A16" s="6"/>
      <c r="B16" s="2"/>
      <c r="C16" s="4"/>
      <c r="D16" s="23">
        <v>306576</v>
      </c>
      <c r="E16">
        <v>30</v>
      </c>
      <c r="F16" s="16">
        <v>0.4008675000000001</v>
      </c>
      <c r="G16" s="13">
        <v>0.3062627699999998</v>
      </c>
      <c r="H16" s="16"/>
      <c r="I16" s="18"/>
      <c r="J16" s="18"/>
      <c r="K16" s="23"/>
      <c r="L16" s="23"/>
      <c r="M16" s="62"/>
      <c r="N16" s="21"/>
      <c r="O16" s="25"/>
      <c r="P16" s="25"/>
      <c r="Q16" s="16"/>
      <c r="R16" s="13"/>
      <c r="S16" s="13"/>
      <c r="T16" s="13"/>
      <c r="U16" s="13"/>
      <c r="Z16" s="9"/>
      <c r="AA16" s="9"/>
      <c r="AB16" s="9"/>
      <c r="AG16" s="9"/>
      <c r="AH16" s="9"/>
      <c r="AI16" s="9"/>
    </row>
    <row r="17" spans="1:35" x14ac:dyDescent="0.2">
      <c r="A17" s="6"/>
      <c r="B17" s="2"/>
      <c r="C17" s="4"/>
      <c r="D17" s="33">
        <v>306575</v>
      </c>
      <c r="E17">
        <v>40</v>
      </c>
      <c r="F17" s="16">
        <v>0.49440325000000013</v>
      </c>
      <c r="G17" s="13">
        <v>0.28007275999999975</v>
      </c>
      <c r="H17" s="16"/>
      <c r="I17" s="18"/>
      <c r="J17" s="18"/>
      <c r="K17" s="23"/>
      <c r="L17" s="23"/>
      <c r="M17" s="62">
        <v>96.133305668746601</v>
      </c>
      <c r="N17" s="23">
        <v>7.6914999999999996</v>
      </c>
      <c r="O17" s="40">
        <v>343.5</v>
      </c>
      <c r="P17" s="3">
        <v>31.417000000000002</v>
      </c>
      <c r="Q17" s="16"/>
      <c r="R17" s="13"/>
      <c r="S17" s="13"/>
      <c r="T17" s="13"/>
      <c r="U17" s="13"/>
      <c r="Z17" s="9"/>
      <c r="AA17" s="9"/>
      <c r="AB17" s="9"/>
      <c r="AG17" s="9"/>
      <c r="AH17" s="9"/>
      <c r="AI17" s="9"/>
    </row>
    <row r="18" spans="1:35" x14ac:dyDescent="0.2">
      <c r="A18" s="6"/>
      <c r="B18" s="2"/>
      <c r="C18" s="4"/>
      <c r="D18" s="23">
        <v>306574</v>
      </c>
      <c r="E18">
        <v>50</v>
      </c>
      <c r="F18" s="16">
        <v>0.43084209523809525</v>
      </c>
      <c r="G18" s="13">
        <v>0.23428494476190462</v>
      </c>
      <c r="H18" s="16"/>
      <c r="I18" s="18"/>
      <c r="J18" s="18"/>
      <c r="K18" s="23"/>
      <c r="L18" s="23"/>
      <c r="M18" s="63"/>
      <c r="N18" s="55"/>
      <c r="O18" s="54"/>
      <c r="P18" s="54"/>
      <c r="Q18" s="16"/>
      <c r="R18" s="13"/>
      <c r="S18" s="13"/>
      <c r="T18" s="13"/>
      <c r="U18" s="13"/>
      <c r="Z18" s="9"/>
      <c r="AA18" s="9"/>
      <c r="AB18" s="9"/>
      <c r="AG18" s="9"/>
      <c r="AH18" s="9"/>
      <c r="AI18" s="9"/>
    </row>
    <row r="19" spans="1:35" x14ac:dyDescent="0.2">
      <c r="A19" s="6"/>
      <c r="B19" s="2"/>
      <c r="C19" s="4"/>
      <c r="D19" s="33">
        <v>306573</v>
      </c>
      <c r="E19">
        <v>75</v>
      </c>
      <c r="F19" s="16">
        <v>0.23676907936507935</v>
      </c>
      <c r="G19" s="13">
        <v>0.27185748063492066</v>
      </c>
      <c r="H19" s="16"/>
      <c r="I19" s="18"/>
      <c r="J19" s="18"/>
      <c r="K19" s="23"/>
      <c r="L19" s="23"/>
      <c r="M19" s="63"/>
      <c r="N19" s="55"/>
      <c r="O19" s="54"/>
      <c r="P19" s="54"/>
      <c r="Q19" s="16"/>
      <c r="R19" s="13"/>
      <c r="S19" s="13"/>
      <c r="T19" s="13"/>
      <c r="U19" s="13"/>
      <c r="Z19" s="9"/>
      <c r="AA19" s="9"/>
      <c r="AB19" s="9"/>
      <c r="AG19" s="9"/>
      <c r="AH19" s="9"/>
      <c r="AI19" s="9"/>
    </row>
    <row r="20" spans="1:35" x14ac:dyDescent="0.2">
      <c r="A20" s="6"/>
      <c r="B20" s="2"/>
      <c r="C20" s="4"/>
      <c r="D20" s="23">
        <v>306572</v>
      </c>
      <c r="E20">
        <v>100</v>
      </c>
      <c r="F20" s="16">
        <v>5.8221904761904753E-2</v>
      </c>
      <c r="G20" s="13">
        <v>0.14229433523809526</v>
      </c>
      <c r="H20" s="16"/>
      <c r="I20" s="18"/>
      <c r="J20" s="18"/>
      <c r="K20" s="23"/>
      <c r="L20" s="23"/>
      <c r="M20" s="63"/>
      <c r="N20" s="55"/>
      <c r="O20" s="54"/>
      <c r="P20" s="54"/>
      <c r="Q20" s="16"/>
      <c r="R20" s="13"/>
      <c r="S20" s="13"/>
      <c r="T20" s="13"/>
      <c r="U20" s="13"/>
      <c r="Z20" s="9"/>
      <c r="AA20" s="9"/>
      <c r="AB20" s="9"/>
      <c r="AG20" s="9"/>
      <c r="AH20" s="9"/>
      <c r="AI20" s="9"/>
    </row>
    <row r="21" spans="1:35" x14ac:dyDescent="0.2">
      <c r="A21" s="6"/>
      <c r="B21" s="2"/>
      <c r="C21" s="4"/>
      <c r="D21" s="33">
        <v>306571</v>
      </c>
      <c r="E21">
        <v>140</v>
      </c>
      <c r="F21" s="16">
        <v>5.4340444444444448E-2</v>
      </c>
      <c r="G21" s="13">
        <v>0.11683195555555555</v>
      </c>
      <c r="H21" s="16"/>
      <c r="I21" s="18"/>
      <c r="J21" s="18"/>
      <c r="K21" s="23"/>
      <c r="L21" s="23"/>
      <c r="M21" s="13">
        <v>67.637745101351925</v>
      </c>
      <c r="N21" s="13">
        <v>4.7370000000000001</v>
      </c>
      <c r="O21" s="41">
        <v>211.5</v>
      </c>
      <c r="P21" s="3">
        <v>33.734999999999999</v>
      </c>
      <c r="Q21" s="16"/>
      <c r="R21" s="13"/>
      <c r="S21" s="13"/>
      <c r="T21" s="13"/>
      <c r="U21" s="13"/>
      <c r="Z21" s="9"/>
      <c r="AA21" s="9"/>
      <c r="AB21" s="9"/>
      <c r="AG21" s="9"/>
      <c r="AH21" s="9"/>
      <c r="AI21" s="9"/>
    </row>
    <row r="22" spans="1:35" x14ac:dyDescent="0.2">
      <c r="A22" s="6">
        <v>39510</v>
      </c>
      <c r="B22" s="2" t="s">
        <v>100</v>
      </c>
      <c r="C22" s="4" t="s">
        <v>92</v>
      </c>
      <c r="D22" s="23">
        <v>321010</v>
      </c>
      <c r="E22">
        <v>1</v>
      </c>
      <c r="F22" s="16">
        <v>0.26782076190476195</v>
      </c>
      <c r="G22" s="13">
        <v>9.8101333333333304E-2</v>
      </c>
      <c r="H22" s="16">
        <v>22.969081317460319</v>
      </c>
      <c r="I22" s="18">
        <v>13.561402808888889</v>
      </c>
      <c r="J22" s="18">
        <v>15.132734000000003</v>
      </c>
      <c r="K22" s="18">
        <v>5.1472780799999978</v>
      </c>
      <c r="L22" s="23">
        <v>63</v>
      </c>
      <c r="M22" s="42">
        <v>98.767455577546173</v>
      </c>
      <c r="N22" s="13">
        <v>7.9410000000000007</v>
      </c>
      <c r="O22" s="41">
        <v>354.5</v>
      </c>
      <c r="P22" s="3">
        <v>31.431999999999999</v>
      </c>
      <c r="Q22" s="3">
        <v>5.2720000000000002</v>
      </c>
      <c r="R22" s="3">
        <v>6.6684999999999999</v>
      </c>
      <c r="S22" s="3">
        <v>0.78449999999999998</v>
      </c>
      <c r="T22" s="3">
        <v>0.72</v>
      </c>
      <c r="U22" s="3">
        <v>0.17549999999999999</v>
      </c>
      <c r="Z22" s="9"/>
      <c r="AA22" s="9"/>
      <c r="AB22" s="9"/>
      <c r="AG22" s="9"/>
      <c r="AH22" s="9"/>
      <c r="AI22" s="9"/>
    </row>
    <row r="23" spans="1:35" x14ac:dyDescent="0.2">
      <c r="A23" s="6"/>
      <c r="B23" s="2"/>
      <c r="C23" s="4"/>
      <c r="D23" s="23">
        <v>321009</v>
      </c>
      <c r="E23">
        <v>5</v>
      </c>
      <c r="F23" s="16">
        <v>0.2833466031746032</v>
      </c>
      <c r="G23" s="13">
        <v>0.10694968888888888</v>
      </c>
      <c r="H23" s="16"/>
      <c r="I23" s="18"/>
      <c r="J23" s="18"/>
      <c r="K23" s="23"/>
      <c r="L23" s="23"/>
      <c r="M23" s="62"/>
      <c r="N23" s="21"/>
      <c r="O23" s="25"/>
      <c r="P23" s="25"/>
      <c r="Q23" s="3">
        <v>6.1645000000000003</v>
      </c>
      <c r="R23" s="3">
        <v>6.8155000000000001</v>
      </c>
      <c r="S23" s="3">
        <v>0.80899999999999994</v>
      </c>
      <c r="T23" s="3">
        <v>0.30299999999999999</v>
      </c>
      <c r="U23" s="3">
        <v>0.1905</v>
      </c>
      <c r="Z23" s="9"/>
      <c r="AA23" s="9"/>
      <c r="AB23" s="9"/>
      <c r="AG23" s="9"/>
      <c r="AH23" s="9"/>
      <c r="AI23" s="9"/>
    </row>
    <row r="24" spans="1:35" x14ac:dyDescent="0.2">
      <c r="A24" s="6"/>
      <c r="B24" s="2"/>
      <c r="C24" s="4"/>
      <c r="D24" s="23">
        <v>321008</v>
      </c>
      <c r="E24">
        <v>10</v>
      </c>
      <c r="F24" s="16">
        <v>0.27946514285714286</v>
      </c>
      <c r="G24" s="13">
        <v>0.10110208</v>
      </c>
      <c r="H24" s="16"/>
      <c r="I24" s="16"/>
      <c r="J24" s="18"/>
      <c r="K24" s="3"/>
      <c r="L24" s="23"/>
      <c r="M24" s="62"/>
      <c r="N24" s="21"/>
      <c r="O24" s="25"/>
      <c r="P24" s="25"/>
      <c r="Q24" s="3">
        <v>6.2725</v>
      </c>
      <c r="R24" s="3">
        <v>6.9220000000000006</v>
      </c>
      <c r="S24" s="3">
        <v>0.8135</v>
      </c>
      <c r="T24" s="3">
        <v>0.32200000000000001</v>
      </c>
      <c r="U24" s="3">
        <v>0.1915</v>
      </c>
      <c r="Z24" s="9"/>
      <c r="AA24" s="9"/>
      <c r="AB24" s="9"/>
      <c r="AG24" s="9"/>
      <c r="AH24" s="9"/>
      <c r="AI24" s="9"/>
    </row>
    <row r="25" spans="1:35" x14ac:dyDescent="0.2">
      <c r="A25" s="6"/>
      <c r="B25" s="2"/>
      <c r="C25" s="4"/>
      <c r="D25" s="23">
        <v>321007</v>
      </c>
      <c r="E25">
        <v>20</v>
      </c>
      <c r="F25" s="16">
        <v>0.32216120634920636</v>
      </c>
      <c r="G25" s="13">
        <v>0.10725745777777776</v>
      </c>
      <c r="H25" s="16"/>
      <c r="I25" s="18"/>
      <c r="J25" s="18"/>
      <c r="K25" s="3"/>
      <c r="L25" s="23"/>
      <c r="M25" s="62"/>
      <c r="N25" s="21"/>
      <c r="O25" s="25"/>
      <c r="P25" s="25"/>
      <c r="Q25" s="3">
        <v>5.4655000000000005</v>
      </c>
      <c r="R25" s="3">
        <v>6.0385</v>
      </c>
      <c r="S25" s="3">
        <v>0.73250000000000004</v>
      </c>
      <c r="T25" s="3">
        <v>0.60149999999999992</v>
      </c>
      <c r="U25" s="3">
        <v>0.188</v>
      </c>
      <c r="Z25" s="9"/>
      <c r="AA25" s="9"/>
      <c r="AB25" s="9"/>
      <c r="AG25" s="9"/>
      <c r="AH25" s="9"/>
      <c r="AI25" s="9"/>
    </row>
    <row r="26" spans="1:35" x14ac:dyDescent="0.2">
      <c r="A26" s="6"/>
      <c r="B26" s="2"/>
      <c r="C26" s="4"/>
      <c r="D26" s="23">
        <v>321006</v>
      </c>
      <c r="E26">
        <v>30</v>
      </c>
      <c r="F26" s="16">
        <v>0.34156850793650795</v>
      </c>
      <c r="G26" s="13">
        <v>0.10741134222222212</v>
      </c>
      <c r="H26" s="16"/>
      <c r="I26" s="18"/>
      <c r="J26" s="18"/>
      <c r="K26" s="3"/>
      <c r="L26" s="23"/>
      <c r="M26" s="62"/>
      <c r="N26" s="21"/>
      <c r="O26" s="25"/>
      <c r="P26" s="25"/>
      <c r="Q26" s="3">
        <v>6.0604999999999993</v>
      </c>
      <c r="R26" s="3">
        <v>6.7810000000000006</v>
      </c>
      <c r="S26" s="3">
        <v>0.80400000000000005</v>
      </c>
      <c r="T26" s="3">
        <v>0.3105</v>
      </c>
      <c r="U26" s="3">
        <v>0.1895</v>
      </c>
      <c r="Z26" s="9"/>
      <c r="AA26" s="9"/>
      <c r="AB26" s="9"/>
      <c r="AG26" s="9"/>
      <c r="AH26" s="9"/>
      <c r="AI26" s="9"/>
    </row>
    <row r="27" spans="1:35" x14ac:dyDescent="0.2">
      <c r="A27" s="6"/>
      <c r="B27" s="2"/>
      <c r="C27" s="4"/>
      <c r="D27" s="23">
        <v>321005</v>
      </c>
      <c r="E27">
        <v>40</v>
      </c>
      <c r="F27" s="16">
        <v>0.33768704761904766</v>
      </c>
      <c r="G27" s="13">
        <v>9.6716373333333272E-2</v>
      </c>
      <c r="H27" s="21"/>
      <c r="I27" s="18"/>
      <c r="J27" s="18"/>
      <c r="K27" s="23"/>
      <c r="L27" s="23"/>
      <c r="M27" s="13">
        <v>98.739140616005784</v>
      </c>
      <c r="N27" s="13">
        <v>7.9005000000000001</v>
      </c>
      <c r="O27" s="41">
        <v>353</v>
      </c>
      <c r="P27" s="3">
        <v>31.442</v>
      </c>
      <c r="Q27" s="3">
        <v>6.0745000000000005</v>
      </c>
      <c r="R27" s="3">
        <v>8.4335000000000004</v>
      </c>
      <c r="S27" s="3">
        <v>0.96899999999999997</v>
      </c>
      <c r="T27" s="3">
        <v>0.87199999999999989</v>
      </c>
      <c r="U27" s="3">
        <v>0.21150000000000002</v>
      </c>
      <c r="Z27" s="9"/>
      <c r="AA27" s="9"/>
      <c r="AB27" s="9"/>
      <c r="AG27" s="9"/>
      <c r="AH27" s="9"/>
      <c r="AI27" s="9"/>
    </row>
    <row r="28" spans="1:35" x14ac:dyDescent="0.2">
      <c r="A28" s="6"/>
      <c r="B28" s="2"/>
      <c r="C28" s="4"/>
      <c r="D28" s="23">
        <v>321004</v>
      </c>
      <c r="E28">
        <v>50</v>
      </c>
      <c r="F28" s="16">
        <v>0.18881116190476194</v>
      </c>
      <c r="G28" s="13">
        <v>9.9916629333333312E-2</v>
      </c>
      <c r="H28" s="21"/>
      <c r="I28" s="18"/>
      <c r="J28" s="18"/>
      <c r="K28" s="23"/>
      <c r="L28" s="23"/>
      <c r="M28" s="62"/>
      <c r="N28" s="21"/>
      <c r="O28" s="25"/>
      <c r="P28" s="41"/>
      <c r="Q28" s="3">
        <v>6.3775000000000004</v>
      </c>
      <c r="R28" s="3">
        <v>7.2219999999999995</v>
      </c>
      <c r="S28" s="3">
        <v>0.88</v>
      </c>
      <c r="T28" s="3">
        <v>0.45750000000000002</v>
      </c>
      <c r="U28" s="3">
        <v>0.183</v>
      </c>
      <c r="Z28" s="9"/>
      <c r="AA28" s="9"/>
      <c r="AB28" s="9"/>
      <c r="AG28" s="9"/>
      <c r="AH28" s="9"/>
      <c r="AI28" s="9"/>
    </row>
    <row r="29" spans="1:35" x14ac:dyDescent="0.2">
      <c r="A29" s="6"/>
      <c r="B29" s="2"/>
      <c r="C29" s="4"/>
      <c r="D29" s="23">
        <v>321003</v>
      </c>
      <c r="E29">
        <v>75</v>
      </c>
      <c r="F29" s="16">
        <v>0.11219213968253969</v>
      </c>
      <c r="G29" s="13">
        <v>9.3841351111111165E-2</v>
      </c>
      <c r="H29" s="21"/>
      <c r="I29" s="18"/>
      <c r="J29" s="18"/>
      <c r="K29" s="23"/>
      <c r="L29" s="23"/>
      <c r="M29" s="42"/>
      <c r="N29" s="13"/>
      <c r="O29" s="41"/>
      <c r="P29" s="41"/>
      <c r="Q29" s="3">
        <v>6.4559999999999995</v>
      </c>
      <c r="R29" s="3">
        <v>6.7439999999999998</v>
      </c>
      <c r="S29" s="3">
        <v>0.80249999999999999</v>
      </c>
      <c r="T29" s="3">
        <v>0.3695</v>
      </c>
      <c r="U29" s="3">
        <v>0.125</v>
      </c>
      <c r="Z29" s="9"/>
      <c r="AA29" s="9"/>
      <c r="AB29" s="9"/>
      <c r="AG29" s="9"/>
      <c r="AH29" s="9"/>
      <c r="AI29" s="9"/>
    </row>
    <row r="30" spans="1:35" x14ac:dyDescent="0.2">
      <c r="A30" s="6"/>
      <c r="B30" s="2"/>
      <c r="C30" s="4"/>
      <c r="D30" s="23">
        <v>321002</v>
      </c>
      <c r="E30">
        <v>100</v>
      </c>
      <c r="F30" s="16">
        <v>5.6096069841269844E-2</v>
      </c>
      <c r="G30" s="13">
        <v>8.7928803555555574E-2</v>
      </c>
      <c r="H30" s="21"/>
      <c r="I30" s="18"/>
      <c r="J30" s="18"/>
      <c r="K30" s="23"/>
      <c r="L30" s="23"/>
      <c r="M30" s="42"/>
      <c r="N30" s="13"/>
      <c r="O30" s="41"/>
      <c r="P30" s="41"/>
      <c r="Q30" s="3">
        <v>8.9615000000000009</v>
      </c>
      <c r="R30" s="3">
        <v>9.6995000000000005</v>
      </c>
      <c r="S30" s="3">
        <v>1.0105</v>
      </c>
      <c r="T30" s="3">
        <v>0.24299999999999999</v>
      </c>
      <c r="U30" s="3">
        <v>9.8500000000000004E-2</v>
      </c>
      <c r="Z30" s="9"/>
      <c r="AA30" s="9"/>
      <c r="AB30" s="9"/>
      <c r="AG30" s="9"/>
      <c r="AH30" s="9"/>
      <c r="AI30" s="9"/>
    </row>
    <row r="31" spans="1:35" x14ac:dyDescent="0.2">
      <c r="A31" s="6"/>
      <c r="B31" s="2"/>
      <c r="C31" s="4"/>
      <c r="D31" s="23">
        <v>321001</v>
      </c>
      <c r="E31">
        <v>140</v>
      </c>
      <c r="F31" s="16">
        <v>4.2414101587301592E-2</v>
      </c>
      <c r="G31" s="13">
        <v>9.8072348444444457E-2</v>
      </c>
      <c r="H31" s="21"/>
      <c r="I31" s="18"/>
      <c r="J31" s="18"/>
      <c r="K31" s="23"/>
      <c r="L31" s="23"/>
      <c r="M31" s="62">
        <v>74.773662025315332</v>
      </c>
      <c r="N31" s="13">
        <v>5.2505000000000006</v>
      </c>
      <c r="O31" s="41">
        <v>234.5</v>
      </c>
      <c r="P31" s="3">
        <v>33.359000000000002</v>
      </c>
      <c r="Q31" s="3">
        <v>11.894</v>
      </c>
      <c r="R31" s="3">
        <v>13.128</v>
      </c>
      <c r="S31" s="3">
        <v>1.1735</v>
      </c>
      <c r="T31" s="3">
        <v>0.45599999999999996</v>
      </c>
      <c r="U31" s="3">
        <v>0.13700000000000001</v>
      </c>
      <c r="Z31" s="9"/>
      <c r="AA31" s="9"/>
      <c r="AB31" s="9"/>
      <c r="AG31" s="9"/>
      <c r="AH31" s="9"/>
      <c r="AI31" s="9"/>
    </row>
    <row r="32" spans="1:35" x14ac:dyDescent="0.2">
      <c r="A32" s="6">
        <v>39526</v>
      </c>
      <c r="B32" s="2" t="s">
        <v>99</v>
      </c>
      <c r="C32" s="4" t="s">
        <v>95</v>
      </c>
      <c r="D32" s="3">
        <v>301319</v>
      </c>
      <c r="E32">
        <v>1</v>
      </c>
      <c r="F32" s="16">
        <v>4.8467686567164242E-2</v>
      </c>
      <c r="G32" s="13">
        <v>1.4267502134328356</v>
      </c>
      <c r="H32" s="16">
        <v>55.172630669776119</v>
      </c>
      <c r="I32" s="18">
        <v>34.235980945186554</v>
      </c>
      <c r="J32" s="18">
        <v>28.087024365671638</v>
      </c>
      <c r="K32" s="18">
        <v>30.878278435074613</v>
      </c>
      <c r="L32" s="23">
        <v>79</v>
      </c>
      <c r="M32" s="42">
        <v>95.860229423172726</v>
      </c>
      <c r="N32" s="3">
        <v>7.8395000000000001</v>
      </c>
      <c r="O32" s="41">
        <v>350</v>
      </c>
      <c r="P32" s="3">
        <v>31.606000000000002</v>
      </c>
      <c r="Q32" s="3">
        <v>6.39</v>
      </c>
      <c r="R32" s="3">
        <v>7.0965000000000007</v>
      </c>
      <c r="S32" s="3">
        <v>0.84599999999999997</v>
      </c>
      <c r="T32" s="3">
        <v>0.56499999999999995</v>
      </c>
      <c r="U32" s="3">
        <v>0.193</v>
      </c>
      <c r="Z32" s="9"/>
      <c r="AA32" s="9"/>
      <c r="AB32" s="9"/>
      <c r="AG32" s="9"/>
      <c r="AH32" s="9"/>
      <c r="AI32" s="9"/>
    </row>
    <row r="33" spans="1:35" x14ac:dyDescent="0.2">
      <c r="A33" s="6"/>
      <c r="B33" s="2"/>
      <c r="C33" s="4"/>
      <c r="D33" s="3">
        <v>301318</v>
      </c>
      <c r="E33">
        <v>5</v>
      </c>
      <c r="F33" s="16">
        <v>1.1701484328358209</v>
      </c>
      <c r="G33" s="13">
        <v>-0.75263393283582092</v>
      </c>
      <c r="H33" s="16"/>
      <c r="I33" s="18"/>
      <c r="J33" s="18"/>
      <c r="K33" s="23"/>
      <c r="L33" s="23"/>
      <c r="M33" s="81"/>
      <c r="N33" s="21"/>
      <c r="O33" s="25"/>
      <c r="P33" s="25"/>
      <c r="Q33" s="3">
        <v>6.3324999999999996</v>
      </c>
      <c r="R33" s="3">
        <v>7.1470000000000002</v>
      </c>
      <c r="S33" s="3">
        <v>0.82850000000000001</v>
      </c>
      <c r="T33" s="3">
        <v>0.41549999999999998</v>
      </c>
      <c r="U33" s="3">
        <v>0.1875</v>
      </c>
      <c r="Z33" s="9"/>
      <c r="AA33" s="9"/>
      <c r="AB33" s="9"/>
      <c r="AG33" s="9"/>
      <c r="AH33" s="9"/>
      <c r="AI33" s="9"/>
    </row>
    <row r="34" spans="1:35" x14ac:dyDescent="0.2">
      <c r="A34" s="6"/>
      <c r="B34" s="2"/>
      <c r="C34" s="4"/>
      <c r="D34" s="3">
        <v>301317</v>
      </c>
      <c r="E34">
        <v>10</v>
      </c>
      <c r="F34" s="16">
        <v>0.48467686567164181</v>
      </c>
      <c r="G34" s="13">
        <v>0.77714473432835796</v>
      </c>
      <c r="H34" s="16"/>
      <c r="I34" s="16"/>
      <c r="J34" s="18"/>
      <c r="K34" s="23"/>
      <c r="L34" s="23"/>
      <c r="M34" s="81"/>
      <c r="N34" s="21"/>
      <c r="O34" s="25"/>
      <c r="P34" s="25"/>
      <c r="Q34" s="3">
        <v>6.2145000000000001</v>
      </c>
      <c r="R34" s="3">
        <v>7.1829999999999998</v>
      </c>
      <c r="S34" s="3">
        <v>0.8145</v>
      </c>
      <c r="T34" s="3">
        <v>0.64800000000000002</v>
      </c>
      <c r="U34" s="3">
        <v>0.1825</v>
      </c>
      <c r="Z34" s="9"/>
      <c r="AA34" s="9"/>
      <c r="AB34" s="9"/>
      <c r="AG34" s="9"/>
      <c r="AH34" s="9"/>
      <c r="AI34" s="9"/>
    </row>
    <row r="35" spans="1:35" x14ac:dyDescent="0.2">
      <c r="A35" s="6"/>
      <c r="B35" s="2"/>
      <c r="C35" s="4"/>
      <c r="D35" s="3">
        <v>301316</v>
      </c>
      <c r="E35">
        <v>20</v>
      </c>
      <c r="F35" s="16">
        <v>0.48467686567164181</v>
      </c>
      <c r="G35" s="13">
        <v>0.66580753432835804</v>
      </c>
      <c r="H35" s="16"/>
      <c r="I35" s="18"/>
      <c r="J35" s="18"/>
      <c r="K35" s="23"/>
      <c r="L35" s="23"/>
      <c r="M35" s="62"/>
      <c r="N35" s="21"/>
      <c r="O35" s="25"/>
      <c r="P35" s="25"/>
      <c r="Q35" s="3">
        <v>6.3185000000000002</v>
      </c>
      <c r="R35" s="3">
        <v>7.4535</v>
      </c>
      <c r="S35" s="3">
        <v>0.83250000000000002</v>
      </c>
      <c r="T35" s="3">
        <v>0.34350000000000003</v>
      </c>
      <c r="U35" s="3">
        <v>0.17949999999999999</v>
      </c>
      <c r="Z35" s="9"/>
      <c r="AA35" s="9"/>
      <c r="AB35" s="9"/>
      <c r="AG35" s="9"/>
      <c r="AH35" s="9"/>
      <c r="AI35" s="9"/>
    </row>
    <row r="36" spans="1:35" x14ac:dyDescent="0.2">
      <c r="A36" s="6"/>
      <c r="B36" s="2"/>
      <c r="C36" s="4"/>
      <c r="D36" s="3">
        <v>301315</v>
      </c>
      <c r="E36">
        <v>30</v>
      </c>
      <c r="F36" s="16">
        <v>0.36004567164179113</v>
      </c>
      <c r="G36" s="13">
        <v>0.93888832835820846</v>
      </c>
      <c r="H36" s="16"/>
      <c r="I36" s="18"/>
      <c r="J36" s="18"/>
      <c r="K36" s="23"/>
      <c r="L36" s="23"/>
      <c r="M36" s="62"/>
      <c r="N36" s="21"/>
      <c r="O36" s="25"/>
      <c r="P36" s="25"/>
      <c r="Q36" s="3">
        <v>6.3115000000000006</v>
      </c>
      <c r="R36" s="3">
        <v>7.1695000000000002</v>
      </c>
      <c r="S36" s="3">
        <v>0.82699999999999996</v>
      </c>
      <c r="T36" s="3">
        <v>0.55200000000000005</v>
      </c>
      <c r="U36" s="3">
        <v>0.184</v>
      </c>
      <c r="Z36" s="9"/>
      <c r="AA36" s="9"/>
      <c r="AB36" s="9"/>
      <c r="AG36" s="9"/>
      <c r="AH36" s="9"/>
      <c r="AI36" s="9"/>
    </row>
    <row r="37" spans="1:35" x14ac:dyDescent="0.2">
      <c r="A37" s="6"/>
      <c r="B37" s="2"/>
      <c r="C37" s="4"/>
      <c r="D37" s="3">
        <v>301314</v>
      </c>
      <c r="E37">
        <v>40</v>
      </c>
      <c r="F37" s="16">
        <v>0.77548298507462698</v>
      </c>
      <c r="G37" s="13">
        <v>-0.200240785074627</v>
      </c>
      <c r="H37" s="16"/>
      <c r="I37" s="18"/>
      <c r="J37" s="18"/>
      <c r="K37" s="23"/>
      <c r="L37" s="23"/>
      <c r="M37" s="42">
        <v>96.015077264059641</v>
      </c>
      <c r="N37" s="3">
        <v>7.8445</v>
      </c>
      <c r="O37" s="41">
        <v>350.5</v>
      </c>
      <c r="P37" s="3">
        <v>31.614999999999998</v>
      </c>
      <c r="Q37" s="3">
        <v>6.1890000000000001</v>
      </c>
      <c r="R37" s="3">
        <v>7.0730000000000004</v>
      </c>
      <c r="S37" s="3">
        <v>0.81400000000000006</v>
      </c>
      <c r="T37" s="3">
        <v>0.70699999999999996</v>
      </c>
      <c r="U37" s="3">
        <v>0.186</v>
      </c>
      <c r="Z37" s="9"/>
      <c r="AA37" s="9"/>
      <c r="AB37" s="9"/>
      <c r="AG37" s="9"/>
      <c r="AH37" s="9"/>
      <c r="AI37" s="9"/>
    </row>
    <row r="38" spans="1:35" x14ac:dyDescent="0.2">
      <c r="A38" s="6"/>
      <c r="B38" s="2"/>
      <c r="C38" s="4"/>
      <c r="D38" s="3">
        <v>301313</v>
      </c>
      <c r="E38">
        <v>50</v>
      </c>
      <c r="F38" s="16">
        <v>0.56776432835820889</v>
      </c>
      <c r="G38" s="13">
        <v>0.34148947164179089</v>
      </c>
      <c r="H38" s="16"/>
      <c r="I38" s="18"/>
      <c r="J38" s="18"/>
      <c r="K38" s="23"/>
      <c r="L38" s="23"/>
      <c r="M38" s="81"/>
      <c r="N38" s="21"/>
      <c r="O38" s="25"/>
      <c r="P38" s="25"/>
      <c r="Q38" s="3">
        <v>6.3475000000000001</v>
      </c>
      <c r="R38" s="3">
        <v>7.1719999999999997</v>
      </c>
      <c r="S38" s="3">
        <v>0.82499999999999996</v>
      </c>
      <c r="T38" s="3">
        <v>0.58699999999999997</v>
      </c>
      <c r="U38" s="3">
        <v>0.182</v>
      </c>
      <c r="Z38" s="9"/>
      <c r="AA38" s="9"/>
      <c r="AB38" s="9"/>
      <c r="AG38" s="9"/>
      <c r="AH38" s="9"/>
      <c r="AI38" s="9"/>
    </row>
    <row r="39" spans="1:35" x14ac:dyDescent="0.2">
      <c r="A39" s="6"/>
      <c r="B39" s="2"/>
      <c r="C39" s="4"/>
      <c r="D39" s="3">
        <v>301312</v>
      </c>
      <c r="E39">
        <v>80</v>
      </c>
      <c r="F39" s="16">
        <v>0.43733879664179109</v>
      </c>
      <c r="G39" s="13">
        <v>-0.28058073414179119</v>
      </c>
      <c r="H39" s="16"/>
      <c r="I39" s="18"/>
      <c r="J39" s="18"/>
      <c r="K39" s="23"/>
      <c r="L39" s="23"/>
      <c r="M39" s="81"/>
      <c r="N39" s="21"/>
      <c r="O39" s="25"/>
      <c r="P39" s="25"/>
      <c r="Q39" s="3">
        <v>6.806</v>
      </c>
      <c r="R39" s="3">
        <v>7.5485000000000007</v>
      </c>
      <c r="S39" s="3">
        <v>0.85699999999999998</v>
      </c>
      <c r="T39" s="3">
        <v>0.38100000000000001</v>
      </c>
      <c r="U39" s="3">
        <v>0.17749999999999999</v>
      </c>
      <c r="Z39" s="9"/>
      <c r="AA39" s="9"/>
      <c r="AB39" s="9"/>
      <c r="AG39" s="9"/>
      <c r="AH39" s="9"/>
      <c r="AI39" s="9"/>
    </row>
    <row r="40" spans="1:35" x14ac:dyDescent="0.2">
      <c r="A40" s="6"/>
      <c r="B40" s="2"/>
      <c r="C40" s="4"/>
      <c r="D40" s="3">
        <v>301311</v>
      </c>
      <c r="E40">
        <v>100</v>
      </c>
      <c r="F40" s="16">
        <v>0.23756675373134331</v>
      </c>
      <c r="G40" s="13">
        <v>-1.2238287313432886E-3</v>
      </c>
      <c r="H40" s="16"/>
      <c r="I40" s="18"/>
      <c r="J40" s="18"/>
      <c r="K40" s="23"/>
      <c r="L40" s="23"/>
      <c r="M40" s="81"/>
      <c r="N40" s="21"/>
      <c r="O40" s="25"/>
      <c r="P40" s="25"/>
      <c r="Q40" s="3">
        <v>6.9184999999999999</v>
      </c>
      <c r="R40" s="3">
        <v>7.6395</v>
      </c>
      <c r="S40" s="3">
        <v>0.86949999999999994</v>
      </c>
      <c r="T40" s="3">
        <v>0.49399999999999999</v>
      </c>
      <c r="U40" s="3">
        <v>0.18149999999999999</v>
      </c>
      <c r="Z40" s="9"/>
      <c r="AA40" s="9"/>
      <c r="AB40" s="9"/>
      <c r="AG40" s="9"/>
      <c r="AH40" s="9"/>
      <c r="AI40" s="9"/>
    </row>
    <row r="41" spans="1:35" x14ac:dyDescent="0.2">
      <c r="A41" s="6"/>
      <c r="B41" s="2"/>
      <c r="C41" s="4"/>
      <c r="D41" s="3">
        <v>301310</v>
      </c>
      <c r="E41">
        <v>184</v>
      </c>
      <c r="F41" s="16">
        <v>9.6403983582089542E-2</v>
      </c>
      <c r="G41" s="13">
        <v>-4.3557072582089559E-2</v>
      </c>
      <c r="H41" s="16"/>
      <c r="I41" s="18"/>
      <c r="J41" s="18"/>
      <c r="K41" s="23"/>
      <c r="L41" s="23"/>
      <c r="M41" s="42">
        <v>69.106083836232443</v>
      </c>
      <c r="N41" s="3">
        <v>4.91</v>
      </c>
      <c r="O41" s="41">
        <v>219</v>
      </c>
      <c r="P41" s="3">
        <v>33.603000000000002</v>
      </c>
      <c r="Q41" s="3">
        <v>13.4695</v>
      </c>
      <c r="R41" s="3">
        <v>14.359</v>
      </c>
      <c r="S41" s="3">
        <v>1.2364999999999999</v>
      </c>
      <c r="T41" s="3">
        <v>0.33700000000000002</v>
      </c>
      <c r="U41" s="3">
        <v>0.1305</v>
      </c>
      <c r="Z41" s="9"/>
      <c r="AA41" s="9"/>
      <c r="AB41" s="9"/>
      <c r="AG41" s="9"/>
      <c r="AH41" s="9"/>
      <c r="AI41" s="9"/>
    </row>
    <row r="42" spans="1:35" x14ac:dyDescent="0.2">
      <c r="A42" s="6">
        <v>39529</v>
      </c>
      <c r="B42" s="2" t="s">
        <v>101</v>
      </c>
      <c r="C42" s="4" t="s">
        <v>92</v>
      </c>
      <c r="D42" s="3">
        <v>321140</v>
      </c>
      <c r="E42">
        <v>1</v>
      </c>
      <c r="F42" s="16">
        <v>0.84182175000000015</v>
      </c>
      <c r="G42" s="13">
        <v>0.25031160000000002</v>
      </c>
      <c r="H42" s="16">
        <v>49.418970690476193</v>
      </c>
      <c r="I42" s="18">
        <v>20.891591973333334</v>
      </c>
      <c r="J42" s="18">
        <v>31.52154775</v>
      </c>
      <c r="K42" s="18">
        <v>10.033786839999999</v>
      </c>
      <c r="L42" s="23">
        <v>82</v>
      </c>
      <c r="M42" s="41">
        <v>102.59443758949837</v>
      </c>
      <c r="N42" s="3">
        <v>8.4654999999999987</v>
      </c>
      <c r="O42" s="3">
        <v>378</v>
      </c>
      <c r="P42" s="3">
        <v>31.516999999999999</v>
      </c>
      <c r="Q42" s="3">
        <v>6.2004999999999999</v>
      </c>
      <c r="R42" s="3">
        <v>8.1694999999999993</v>
      </c>
      <c r="S42" s="3">
        <v>0.78449999999999998</v>
      </c>
      <c r="T42" s="3">
        <v>0.6875</v>
      </c>
      <c r="U42" s="3">
        <v>0.17599999999999999</v>
      </c>
      <c r="Z42" s="9"/>
      <c r="AA42" s="9"/>
      <c r="AB42" s="9"/>
      <c r="AG42" s="9"/>
      <c r="AH42" s="9"/>
      <c r="AI42" s="9"/>
    </row>
    <row r="43" spans="1:35" x14ac:dyDescent="0.2">
      <c r="A43" s="6"/>
      <c r="B43" s="2"/>
      <c r="C43" s="4"/>
      <c r="D43" s="3">
        <v>321139</v>
      </c>
      <c r="E43">
        <v>5</v>
      </c>
      <c r="F43" s="16">
        <v>0.66811250000000011</v>
      </c>
      <c r="G43" s="13">
        <v>0.22223431999999982</v>
      </c>
      <c r="H43" s="16"/>
      <c r="I43" s="18"/>
      <c r="J43" s="18"/>
      <c r="K43" s="23"/>
      <c r="L43" s="23"/>
      <c r="M43" s="49"/>
      <c r="N43" s="49"/>
      <c r="O43" s="49"/>
      <c r="P43" s="25"/>
      <c r="Q43" s="3">
        <v>6.3975</v>
      </c>
      <c r="R43" s="3">
        <v>7.5139999999999993</v>
      </c>
      <c r="S43" s="3">
        <v>0.82350000000000001</v>
      </c>
      <c r="T43" s="3">
        <v>0.50900000000000001</v>
      </c>
      <c r="U43" s="3">
        <v>0.17649999999999999</v>
      </c>
      <c r="Z43" s="9"/>
      <c r="AA43" s="9"/>
      <c r="AB43" s="9"/>
      <c r="AG43" s="9"/>
      <c r="AH43" s="9"/>
      <c r="AI43" s="9"/>
    </row>
    <row r="44" spans="1:35" x14ac:dyDescent="0.2">
      <c r="A44" s="6"/>
      <c r="B44" s="2"/>
      <c r="C44" s="4"/>
      <c r="D44" s="3">
        <v>321138</v>
      </c>
      <c r="E44">
        <v>10</v>
      </c>
      <c r="F44" s="16">
        <v>0.56121450000000006</v>
      </c>
      <c r="G44" s="13">
        <v>0.14462447999999994</v>
      </c>
      <c r="H44" s="16"/>
      <c r="I44" s="16"/>
      <c r="J44" s="16"/>
      <c r="K44" s="23"/>
      <c r="L44" s="23"/>
      <c r="M44" s="49"/>
      <c r="N44" s="49"/>
      <c r="O44" s="49"/>
      <c r="P44" s="25"/>
      <c r="Q44" s="3">
        <v>6.3134999999999994</v>
      </c>
      <c r="R44" s="3">
        <v>8.8049999999999997</v>
      </c>
      <c r="S44" s="3">
        <v>0.93199999999999994</v>
      </c>
      <c r="T44" s="3">
        <v>0.42949999999999999</v>
      </c>
      <c r="U44" s="3">
        <v>0.17799999999999999</v>
      </c>
      <c r="Z44" s="9"/>
      <c r="AA44" s="9"/>
      <c r="AB44" s="9"/>
      <c r="AG44" s="9"/>
      <c r="AH44" s="9"/>
      <c r="AI44" s="9"/>
    </row>
    <row r="45" spans="1:35" x14ac:dyDescent="0.2">
      <c r="A45" s="6"/>
      <c r="B45" s="2"/>
      <c r="C45" s="4"/>
      <c r="D45" s="3">
        <v>321137</v>
      </c>
      <c r="E45">
        <v>20</v>
      </c>
      <c r="F45" s="16">
        <v>0.6013012499999999</v>
      </c>
      <c r="G45" s="13">
        <v>0.17164224000000006</v>
      </c>
      <c r="H45" s="21"/>
      <c r="I45" s="18"/>
      <c r="J45" s="16"/>
      <c r="K45" s="23"/>
      <c r="L45" s="23"/>
      <c r="M45" s="49"/>
      <c r="N45" s="49"/>
      <c r="O45" s="49"/>
      <c r="P45" s="25"/>
      <c r="Q45" s="3">
        <v>6.3339999999999996</v>
      </c>
      <c r="R45" s="3">
        <v>7.298</v>
      </c>
      <c r="S45" s="3">
        <v>0.79600000000000004</v>
      </c>
      <c r="T45" s="3">
        <v>0.499</v>
      </c>
      <c r="U45" s="3">
        <v>0.17649999999999999</v>
      </c>
      <c r="Z45" s="9"/>
      <c r="AA45" s="9"/>
      <c r="AB45" s="9"/>
      <c r="AG45" s="9"/>
      <c r="AH45" s="9"/>
      <c r="AI45" s="9"/>
    </row>
    <row r="46" spans="1:35" x14ac:dyDescent="0.2">
      <c r="A46" s="6"/>
      <c r="B46" s="2"/>
      <c r="C46" s="4"/>
      <c r="D46" s="3">
        <v>321136</v>
      </c>
      <c r="E46">
        <v>30</v>
      </c>
      <c r="F46" s="16">
        <v>0.54785225000000004</v>
      </c>
      <c r="G46" s="13">
        <v>0.24130567999999983</v>
      </c>
      <c r="H46" s="21"/>
      <c r="I46" s="18"/>
      <c r="J46" s="16"/>
      <c r="K46" s="23"/>
      <c r="L46" s="23"/>
      <c r="M46" s="62"/>
      <c r="N46" s="21"/>
      <c r="O46" s="25"/>
      <c r="P46" s="25"/>
      <c r="Q46" s="3">
        <v>5.6914999999999996</v>
      </c>
      <c r="R46" s="3">
        <v>6.6269999999999998</v>
      </c>
      <c r="S46" s="3">
        <v>0.74199999999999999</v>
      </c>
      <c r="T46" s="3">
        <v>0.62850000000000006</v>
      </c>
      <c r="U46" s="3">
        <v>0.17449999999999999</v>
      </c>
      <c r="Z46" s="9"/>
      <c r="AA46" s="9"/>
      <c r="AB46" s="9"/>
      <c r="AG46" s="9"/>
      <c r="AH46" s="9"/>
      <c r="AI46" s="9"/>
    </row>
    <row r="47" spans="1:35" x14ac:dyDescent="0.2">
      <c r="A47" s="6"/>
      <c r="B47" s="2"/>
      <c r="C47" s="4"/>
      <c r="D47" s="3">
        <v>321135</v>
      </c>
      <c r="E47">
        <v>40</v>
      </c>
      <c r="F47" s="16">
        <v>0.66811249999999989</v>
      </c>
      <c r="G47" s="13">
        <v>0.20554688000000021</v>
      </c>
      <c r="H47" s="21"/>
      <c r="I47" s="16"/>
      <c r="J47" s="16"/>
      <c r="K47" s="23"/>
      <c r="L47" s="23"/>
      <c r="M47" s="41">
        <v>103.61822756799728</v>
      </c>
      <c r="N47" s="3">
        <v>8.5649999999999995</v>
      </c>
      <c r="O47" s="3">
        <v>382.5</v>
      </c>
      <c r="P47" s="3">
        <v>31.443000000000001</v>
      </c>
      <c r="Q47" s="3">
        <v>6.4154999999999998</v>
      </c>
      <c r="R47" s="3">
        <v>7.4870000000000001</v>
      </c>
      <c r="S47" s="3">
        <v>0.79899999999999993</v>
      </c>
      <c r="T47" s="3">
        <v>0.63400000000000001</v>
      </c>
      <c r="U47" s="3">
        <v>0.1915</v>
      </c>
      <c r="Z47" s="9"/>
      <c r="AA47" s="9"/>
      <c r="AB47" s="9"/>
      <c r="AG47" s="9"/>
      <c r="AH47" s="9"/>
      <c r="AI47" s="9"/>
    </row>
    <row r="48" spans="1:35" x14ac:dyDescent="0.2">
      <c r="A48" s="6"/>
      <c r="B48" s="2"/>
      <c r="C48" s="4"/>
      <c r="D48" s="3">
        <v>321134</v>
      </c>
      <c r="E48">
        <v>50</v>
      </c>
      <c r="F48" s="16">
        <v>0.72156149999999997</v>
      </c>
      <c r="G48" s="13">
        <v>0.20263320000000004</v>
      </c>
      <c r="H48" s="21"/>
      <c r="I48" s="16"/>
      <c r="J48" s="16"/>
      <c r="K48" s="23"/>
      <c r="L48" s="23"/>
      <c r="M48" s="62"/>
      <c r="N48" s="21"/>
      <c r="O48" s="25"/>
      <c r="P48" s="49"/>
      <c r="Q48" s="3">
        <v>5.9610000000000003</v>
      </c>
      <c r="R48" s="3">
        <v>8.6445000000000007</v>
      </c>
      <c r="S48" s="3">
        <v>0.96449999999999991</v>
      </c>
      <c r="T48" s="3">
        <v>0.60850000000000004</v>
      </c>
      <c r="U48" s="3">
        <v>0.18149999999999999</v>
      </c>
      <c r="Z48" s="9"/>
      <c r="AA48" s="9"/>
      <c r="AB48" s="9"/>
      <c r="AG48" s="9"/>
      <c r="AH48" s="9"/>
      <c r="AI48" s="9"/>
    </row>
    <row r="49" spans="1:36" x14ac:dyDescent="0.2">
      <c r="A49" s="6"/>
      <c r="B49" s="2"/>
      <c r="C49" s="4"/>
      <c r="D49" s="3">
        <v>321133</v>
      </c>
      <c r="E49">
        <v>75</v>
      </c>
      <c r="F49" s="16">
        <v>0.16302133333333341</v>
      </c>
      <c r="G49" s="13">
        <v>0.12441557333333333</v>
      </c>
      <c r="H49" s="21"/>
      <c r="I49" s="16"/>
      <c r="J49" s="16"/>
      <c r="K49" s="23"/>
      <c r="L49" s="23"/>
      <c r="M49" s="49"/>
      <c r="N49" s="49"/>
      <c r="O49" s="49"/>
      <c r="P49" s="49"/>
      <c r="Q49" s="3">
        <v>6.4559999999999995</v>
      </c>
      <c r="R49" s="3">
        <v>7.2815000000000003</v>
      </c>
      <c r="S49" s="3">
        <v>0.75700000000000001</v>
      </c>
      <c r="T49" s="3">
        <v>0.42300000000000004</v>
      </c>
      <c r="U49" s="3">
        <v>0.16649999999999998</v>
      </c>
      <c r="Z49" s="9"/>
      <c r="AA49" s="9"/>
      <c r="AB49" s="9"/>
      <c r="AG49" s="9"/>
      <c r="AH49" s="9"/>
      <c r="AI49" s="9"/>
    </row>
    <row r="50" spans="1:36" x14ac:dyDescent="0.2">
      <c r="A50" s="6"/>
      <c r="B50" s="2"/>
      <c r="C50" s="4"/>
      <c r="D50" s="3">
        <v>321132</v>
      </c>
      <c r="E50">
        <v>100</v>
      </c>
      <c r="F50" s="16">
        <v>0.12587410793650794</v>
      </c>
      <c r="G50" s="13">
        <v>0.1127452302222222</v>
      </c>
      <c r="H50" s="21"/>
      <c r="I50" s="16"/>
      <c r="J50" s="16"/>
      <c r="K50" s="23"/>
      <c r="L50" s="23"/>
      <c r="M50" s="49"/>
      <c r="N50" s="49"/>
      <c r="O50" s="49"/>
      <c r="P50" s="49"/>
      <c r="Q50" s="3">
        <v>7.3544999999999998</v>
      </c>
      <c r="R50" s="3">
        <v>7.8994999999999997</v>
      </c>
      <c r="S50" s="3">
        <v>0.82699999999999996</v>
      </c>
      <c r="T50" s="3">
        <v>0.39549999999999996</v>
      </c>
      <c r="U50" s="3">
        <v>0.14799999999999999</v>
      </c>
      <c r="Z50" s="9"/>
      <c r="AA50" s="9"/>
      <c r="AB50" s="9"/>
      <c r="AG50" s="9"/>
      <c r="AH50" s="9"/>
      <c r="AI50" s="9"/>
    </row>
    <row r="51" spans="1:36" x14ac:dyDescent="0.2">
      <c r="A51" s="6"/>
      <c r="B51" s="2"/>
      <c r="C51" s="4"/>
      <c r="D51" s="3">
        <v>321131</v>
      </c>
      <c r="E51">
        <v>140</v>
      </c>
      <c r="F51" s="16">
        <v>3.5573117460317466E-2</v>
      </c>
      <c r="G51" s="13">
        <v>7.7514040888888899E-2</v>
      </c>
      <c r="H51" s="21"/>
      <c r="I51" s="16"/>
      <c r="J51" s="16"/>
      <c r="K51" s="23"/>
      <c r="L51" s="23"/>
      <c r="M51" s="41">
        <v>84.362177564094068</v>
      </c>
      <c r="N51" s="3">
        <v>6.2344999999999997</v>
      </c>
      <c r="O51" s="3">
        <v>278.5</v>
      </c>
      <c r="P51" s="3">
        <v>32.933</v>
      </c>
      <c r="Q51" s="3">
        <v>8.6954999999999991</v>
      </c>
      <c r="R51" s="3">
        <v>10.006</v>
      </c>
      <c r="S51" s="3">
        <v>1.0465</v>
      </c>
      <c r="T51" s="3">
        <v>0.69550000000000001</v>
      </c>
      <c r="U51" s="3">
        <v>0.10100000000000001</v>
      </c>
      <c r="Z51" s="9"/>
      <c r="AA51" s="9"/>
      <c r="AB51" s="9"/>
      <c r="AG51" s="9"/>
      <c r="AH51" s="9"/>
      <c r="AI51" s="9"/>
    </row>
    <row r="52" spans="1:36" x14ac:dyDescent="0.2">
      <c r="A52" s="6">
        <v>39553</v>
      </c>
      <c r="B52" s="2" t="s">
        <v>102</v>
      </c>
      <c r="C52" s="4" t="s">
        <v>93</v>
      </c>
      <c r="D52" s="3">
        <v>329026</v>
      </c>
      <c r="E52">
        <v>4</v>
      </c>
      <c r="F52" s="47">
        <v>3.7369450746268651</v>
      </c>
      <c r="G52" s="48">
        <v>0.74894607537313396</v>
      </c>
      <c r="H52" s="16">
        <v>266.97313208955228</v>
      </c>
      <c r="I52" s="18">
        <v>143.0747350354477</v>
      </c>
      <c r="J52" s="18">
        <v>171.48436791044776</v>
      </c>
      <c r="K52" s="18">
        <v>52.142251214552189</v>
      </c>
      <c r="L52" s="23">
        <v>106</v>
      </c>
      <c r="M52" s="42"/>
      <c r="N52" s="3"/>
      <c r="O52" s="3"/>
      <c r="P52" s="3"/>
      <c r="Q52" s="3">
        <v>0.28549999999999998</v>
      </c>
      <c r="R52" s="3">
        <v>1.272</v>
      </c>
      <c r="S52" s="3">
        <v>0.36399999999999999</v>
      </c>
      <c r="T52" s="3">
        <v>0.51949999999999996</v>
      </c>
      <c r="U52" s="3">
        <v>7.2499999999999995E-2</v>
      </c>
      <c r="Z52" s="9"/>
      <c r="AA52" s="9"/>
      <c r="AB52" s="9"/>
      <c r="AG52" s="9"/>
      <c r="AH52" s="9"/>
      <c r="AI52" s="9"/>
    </row>
    <row r="53" spans="1:36" x14ac:dyDescent="0.2">
      <c r="A53" s="6"/>
      <c r="B53" s="2"/>
      <c r="C53" s="4"/>
      <c r="D53" s="3">
        <v>329025</v>
      </c>
      <c r="E53">
        <v>11</v>
      </c>
      <c r="F53" s="47">
        <v>2.8968501492537317</v>
      </c>
      <c r="G53" s="48">
        <v>0.60154345074626814</v>
      </c>
      <c r="H53" s="16"/>
      <c r="I53" s="18"/>
      <c r="J53" s="18"/>
      <c r="K53" s="23"/>
      <c r="L53" s="23"/>
      <c r="M53" s="49">
        <v>112.9245125739123</v>
      </c>
      <c r="N53" s="49">
        <v>9.125</v>
      </c>
      <c r="O53" s="49">
        <v>407.5</v>
      </c>
      <c r="P53" s="48">
        <v>31.14</v>
      </c>
      <c r="Q53" s="3">
        <v>0.3075</v>
      </c>
      <c r="R53" s="3">
        <v>1.8769999999999998</v>
      </c>
      <c r="S53" s="3">
        <v>0.375</v>
      </c>
      <c r="T53" s="3">
        <v>0.39500000000000002</v>
      </c>
      <c r="U53" s="3">
        <v>8.0500000000000002E-2</v>
      </c>
      <c r="Z53" s="9"/>
      <c r="AA53" s="9"/>
      <c r="AB53" s="9"/>
      <c r="AG53" s="9"/>
      <c r="AH53" s="9"/>
      <c r="AI53" s="9"/>
    </row>
    <row r="54" spans="1:36" x14ac:dyDescent="0.2">
      <c r="A54" s="6"/>
      <c r="B54" s="2"/>
      <c r="C54" s="4"/>
      <c r="D54" s="3">
        <v>329024</v>
      </c>
      <c r="E54">
        <v>21</v>
      </c>
      <c r="F54" s="47">
        <v>7.3181841044776128</v>
      </c>
      <c r="G54" s="48">
        <v>1.3406290455223846</v>
      </c>
      <c r="H54" s="16"/>
      <c r="I54" s="18"/>
      <c r="J54" s="18"/>
      <c r="K54" s="23"/>
      <c r="L54" s="23"/>
      <c r="M54" s="62"/>
      <c r="N54" s="21"/>
      <c r="O54" s="25"/>
      <c r="P54" s="25"/>
      <c r="Q54" s="3">
        <v>0.46</v>
      </c>
      <c r="R54" s="3">
        <v>1.095</v>
      </c>
      <c r="S54" s="3">
        <v>0.45150000000000001</v>
      </c>
      <c r="T54" s="3">
        <v>0.55500000000000005</v>
      </c>
      <c r="U54" s="3">
        <v>7.1999999999999995E-2</v>
      </c>
      <c r="Z54" s="9"/>
      <c r="AA54" s="9"/>
      <c r="AB54" s="9"/>
      <c r="AG54" s="9"/>
      <c r="AH54" s="9"/>
      <c r="AI54" s="9"/>
    </row>
    <row r="55" spans="1:36" x14ac:dyDescent="0.2">
      <c r="A55" s="6"/>
      <c r="B55" s="2"/>
      <c r="C55" s="4"/>
      <c r="D55" s="3">
        <v>329023</v>
      </c>
      <c r="E55">
        <v>31</v>
      </c>
      <c r="F55" s="47">
        <v>2.3603964179104482</v>
      </c>
      <c r="G55" s="48">
        <v>1.3296899820895516</v>
      </c>
      <c r="H55" s="16"/>
      <c r="I55" s="18"/>
      <c r="J55" s="18"/>
      <c r="K55" s="23"/>
      <c r="L55" s="3"/>
      <c r="M55" s="49"/>
      <c r="N55" s="49"/>
      <c r="O55" s="49"/>
      <c r="P55" s="25"/>
      <c r="Q55" s="3">
        <v>4.3185000000000002</v>
      </c>
      <c r="R55" s="3">
        <v>5.9379999999999997</v>
      </c>
      <c r="S55" s="3">
        <v>0.77849999999999997</v>
      </c>
      <c r="T55" s="3">
        <v>1.1100000000000001</v>
      </c>
      <c r="U55" s="3">
        <v>0.17649999999999999</v>
      </c>
      <c r="Z55" s="9"/>
      <c r="AA55" s="9"/>
      <c r="AB55" s="9"/>
      <c r="AG55" s="9"/>
      <c r="AH55" s="9"/>
      <c r="AI55" s="9"/>
    </row>
    <row r="56" spans="1:36" x14ac:dyDescent="0.2">
      <c r="A56" s="6"/>
      <c r="B56" s="2"/>
      <c r="C56" s="4"/>
      <c r="D56" s="3">
        <v>329022</v>
      </c>
      <c r="E56">
        <v>41</v>
      </c>
      <c r="F56" s="47">
        <v>1.6630065671641794</v>
      </c>
      <c r="G56" s="48">
        <v>1.0206926328358206</v>
      </c>
      <c r="H56" s="16"/>
      <c r="I56" s="18"/>
      <c r="J56" s="18"/>
      <c r="K56" s="23"/>
      <c r="L56" s="23"/>
      <c r="M56" s="49">
        <v>94.528576351555529</v>
      </c>
      <c r="N56" s="49">
        <v>7.8414999999999999</v>
      </c>
      <c r="O56" s="49">
        <v>350.5</v>
      </c>
      <c r="P56" s="48">
        <v>31.41</v>
      </c>
      <c r="Q56" s="3">
        <v>4.9964999999999993</v>
      </c>
      <c r="R56" s="3">
        <v>6.6820000000000004</v>
      </c>
      <c r="S56" s="3">
        <v>0.8095</v>
      </c>
      <c r="T56" s="3">
        <v>1.282</v>
      </c>
      <c r="U56" s="3">
        <v>0.16450000000000001</v>
      </c>
      <c r="Z56" s="9"/>
      <c r="AA56" s="9"/>
      <c r="AB56" s="9"/>
      <c r="AG56" s="9"/>
      <c r="AH56" s="9"/>
      <c r="AI56" s="9"/>
    </row>
    <row r="57" spans="1:36" x14ac:dyDescent="0.2">
      <c r="A57" s="6"/>
      <c r="B57" s="2"/>
      <c r="C57" s="4"/>
      <c r="D57" s="3">
        <v>329021</v>
      </c>
      <c r="E57">
        <v>51</v>
      </c>
      <c r="F57" s="47"/>
      <c r="G57" s="48"/>
      <c r="H57" s="16"/>
      <c r="I57" s="18"/>
      <c r="J57" s="18"/>
      <c r="K57" s="23"/>
      <c r="L57" s="23"/>
      <c r="M57" s="49"/>
      <c r="N57" s="49"/>
      <c r="O57" s="49"/>
      <c r="P57" s="48"/>
      <c r="Q57" s="3"/>
      <c r="R57" s="3"/>
      <c r="S57" s="3"/>
      <c r="T57" s="3"/>
      <c r="U57" s="3"/>
      <c r="Z57" s="9"/>
      <c r="AA57" s="9"/>
      <c r="AB57" s="9"/>
      <c r="AG57" s="9"/>
      <c r="AH57" s="9"/>
      <c r="AI57" s="9"/>
    </row>
    <row r="58" spans="1:36" x14ac:dyDescent="0.2">
      <c r="A58" s="6"/>
      <c r="B58" s="2"/>
      <c r="C58" s="4"/>
      <c r="D58" s="3">
        <v>329020</v>
      </c>
      <c r="E58">
        <v>60</v>
      </c>
      <c r="F58" s="47">
        <v>1.305370746268657</v>
      </c>
      <c r="G58" s="48">
        <v>0.80325005373134295</v>
      </c>
      <c r="H58" s="16"/>
      <c r="I58" s="18"/>
      <c r="J58" s="18"/>
      <c r="K58" s="23"/>
      <c r="L58" s="23"/>
      <c r="M58" s="49"/>
      <c r="N58" s="49"/>
      <c r="O58" s="49"/>
      <c r="P58" s="48"/>
      <c r="Q58" s="3">
        <v>4.952</v>
      </c>
      <c r="R58" s="3">
        <v>6.4264999999999999</v>
      </c>
      <c r="S58" s="3">
        <v>0.79549999999999998</v>
      </c>
      <c r="T58" s="3">
        <v>1.097</v>
      </c>
      <c r="U58" s="3">
        <v>0.15050000000000002</v>
      </c>
      <c r="Z58" s="9"/>
      <c r="AA58" s="9"/>
      <c r="AB58" s="9"/>
      <c r="AG58" s="9"/>
      <c r="AH58" s="9"/>
      <c r="AI58" s="9"/>
    </row>
    <row r="59" spans="1:36" x14ac:dyDescent="0.2">
      <c r="A59" s="6"/>
      <c r="B59" s="2"/>
      <c r="C59" s="4"/>
      <c r="D59" s="3">
        <v>329019</v>
      </c>
      <c r="E59">
        <v>81</v>
      </c>
      <c r="F59" s="47">
        <v>1.5020704477611941</v>
      </c>
      <c r="G59" s="48">
        <v>1.157667152238806</v>
      </c>
      <c r="H59" s="16"/>
      <c r="I59" s="18"/>
      <c r="J59" s="23"/>
      <c r="K59" s="31"/>
      <c r="L59" s="30"/>
      <c r="M59" s="62"/>
      <c r="N59" s="21"/>
      <c r="O59" s="25"/>
      <c r="P59" s="25"/>
      <c r="Q59" s="3">
        <v>5.6325000000000003</v>
      </c>
      <c r="R59" s="3">
        <v>6.5069999999999997</v>
      </c>
      <c r="S59" s="3">
        <v>0.81600000000000006</v>
      </c>
      <c r="T59" s="3">
        <v>1.778</v>
      </c>
      <c r="U59" s="3">
        <v>0.22</v>
      </c>
      <c r="Z59" s="9"/>
      <c r="AA59" s="9"/>
      <c r="AB59" s="9"/>
      <c r="AG59" s="9"/>
      <c r="AH59" s="9"/>
      <c r="AI59" s="9"/>
    </row>
    <row r="60" spans="1:36" x14ac:dyDescent="0.2">
      <c r="A60" s="6"/>
      <c r="B60" s="2"/>
      <c r="C60" s="4"/>
      <c r="D60" s="3">
        <v>329018</v>
      </c>
      <c r="E60" s="29">
        <v>101</v>
      </c>
      <c r="F60" s="47">
        <v>0.7867988059701494</v>
      </c>
      <c r="G60" s="48">
        <v>1.0342827940298507</v>
      </c>
      <c r="H60" s="16"/>
      <c r="I60" s="18"/>
      <c r="J60" s="23"/>
      <c r="K60" s="31"/>
      <c r="L60" s="30"/>
      <c r="M60" s="49"/>
      <c r="N60" s="49"/>
      <c r="O60" s="49"/>
      <c r="P60" s="3"/>
      <c r="Q60" s="3">
        <v>7.8659999999999997</v>
      </c>
      <c r="R60" s="3">
        <v>9.7355</v>
      </c>
      <c r="S60" s="3">
        <v>1.0129999999999999</v>
      </c>
      <c r="T60" s="3">
        <v>0.61150000000000004</v>
      </c>
      <c r="U60" s="3">
        <v>0.1845</v>
      </c>
      <c r="Z60" s="9"/>
      <c r="AA60" s="9"/>
      <c r="AB60" s="9"/>
      <c r="AG60" s="9"/>
      <c r="AH60" s="9"/>
      <c r="AI60" s="9"/>
      <c r="AJ60" s="29"/>
    </row>
    <row r="61" spans="1:36" x14ac:dyDescent="0.2">
      <c r="A61" s="6"/>
      <c r="B61" s="2"/>
      <c r="C61" s="4"/>
      <c r="D61" s="3">
        <v>329017</v>
      </c>
      <c r="E61" s="29">
        <v>157</v>
      </c>
      <c r="F61" s="16"/>
      <c r="G61" s="52"/>
      <c r="H61" s="47"/>
      <c r="I61" s="48"/>
      <c r="J61" s="18"/>
      <c r="K61" s="23"/>
      <c r="L61" s="23"/>
      <c r="M61" s="49"/>
      <c r="N61" s="49"/>
      <c r="O61" s="49"/>
      <c r="P61" s="3"/>
      <c r="Q61" s="3">
        <v>19.890499999999999</v>
      </c>
      <c r="R61" s="3">
        <v>15.212999999999999</v>
      </c>
      <c r="S61" s="3">
        <v>1.474</v>
      </c>
      <c r="T61" s="3">
        <v>0.51350000000000007</v>
      </c>
      <c r="U61" s="3">
        <v>0.22849999999999998</v>
      </c>
      <c r="Z61" s="9"/>
      <c r="AA61" s="9"/>
      <c r="AB61" s="9"/>
      <c r="AG61" s="9"/>
      <c r="AH61" s="9"/>
      <c r="AI61" s="9"/>
      <c r="AJ61" s="29"/>
    </row>
    <row r="62" spans="1:36" x14ac:dyDescent="0.2">
      <c r="A62" s="6">
        <v>39557</v>
      </c>
      <c r="B62" s="2" t="s">
        <v>103</v>
      </c>
      <c r="C62" s="4" t="s">
        <v>93</v>
      </c>
      <c r="D62" s="3">
        <v>329252</v>
      </c>
      <c r="E62">
        <v>2</v>
      </c>
      <c r="F62" s="47">
        <v>0.24926238805970161</v>
      </c>
      <c r="G62" s="48">
        <v>0.30742361194029832</v>
      </c>
      <c r="H62" s="16">
        <v>153.40568507462689</v>
      </c>
      <c r="I62" s="18">
        <v>120.00519417910446</v>
      </c>
      <c r="J62" s="18">
        <v>92.001814925373139</v>
      </c>
      <c r="K62" s="18">
        <v>28.032771820895508</v>
      </c>
      <c r="L62" s="23">
        <v>110</v>
      </c>
      <c r="M62" s="41">
        <v>126.98451531291057</v>
      </c>
      <c r="N62" s="41">
        <v>9.9580000000000002</v>
      </c>
      <c r="O62" s="41">
        <v>444.5</v>
      </c>
      <c r="P62" s="48">
        <v>31.164000000000001</v>
      </c>
      <c r="Q62" s="3">
        <v>0.29549999999999998</v>
      </c>
      <c r="R62" s="3">
        <v>0.439</v>
      </c>
      <c r="S62" s="3">
        <v>0.3695</v>
      </c>
      <c r="T62" s="3">
        <v>0.67500000000000004</v>
      </c>
      <c r="U62" s="3">
        <v>7.9499999999999987E-2</v>
      </c>
      <c r="Z62" s="9"/>
      <c r="AA62" s="9"/>
      <c r="AB62" s="9"/>
      <c r="AG62" s="9"/>
      <c r="AH62" s="9"/>
      <c r="AI62" s="9"/>
    </row>
    <row r="63" spans="1:36" x14ac:dyDescent="0.2">
      <c r="A63" s="6"/>
      <c r="B63" s="2"/>
      <c r="C63" s="4"/>
      <c r="D63" s="3">
        <v>329251</v>
      </c>
      <c r="E63">
        <v>10</v>
      </c>
      <c r="F63" s="47">
        <v>0.21464261194029854</v>
      </c>
      <c r="G63" s="48">
        <v>0.23998428805970135</v>
      </c>
      <c r="H63" s="18"/>
      <c r="I63" s="18"/>
      <c r="J63" s="18"/>
      <c r="K63" s="3"/>
      <c r="L63" s="3"/>
      <c r="M63" s="62"/>
      <c r="N63" s="21"/>
      <c r="O63" s="25"/>
      <c r="P63" s="48"/>
      <c r="Q63" s="3">
        <v>0.26850000000000002</v>
      </c>
      <c r="R63" s="3">
        <v>0.53</v>
      </c>
      <c r="S63" s="3">
        <v>0.36</v>
      </c>
      <c r="T63" s="3">
        <v>0.36050000000000004</v>
      </c>
      <c r="U63" s="3">
        <v>5.5999999999999994E-2</v>
      </c>
      <c r="Z63" s="9"/>
      <c r="AA63" s="9"/>
      <c r="AB63" s="9"/>
      <c r="AG63" s="9"/>
      <c r="AH63" s="9"/>
      <c r="AI63" s="9"/>
    </row>
    <row r="64" spans="1:36" x14ac:dyDescent="0.2">
      <c r="A64" s="6"/>
      <c r="B64" s="2"/>
      <c r="C64" s="4"/>
      <c r="D64" s="3">
        <v>329250</v>
      </c>
      <c r="E64">
        <v>20</v>
      </c>
      <c r="F64" s="47">
        <v>0.31850194029850754</v>
      </c>
      <c r="G64" s="48">
        <v>0.34952125970149228</v>
      </c>
      <c r="H64" s="16"/>
      <c r="I64" s="16"/>
      <c r="J64" s="18"/>
      <c r="K64" s="3"/>
      <c r="L64" s="3"/>
      <c r="M64" s="62"/>
      <c r="N64" s="21"/>
      <c r="O64" s="25"/>
      <c r="P64" s="48"/>
      <c r="Q64" s="3">
        <v>0.40800000000000003</v>
      </c>
      <c r="R64" s="3">
        <v>2.556</v>
      </c>
      <c r="S64" s="3">
        <v>0.44600000000000001</v>
      </c>
      <c r="T64" s="3">
        <v>0.40849999999999997</v>
      </c>
      <c r="U64" s="3">
        <v>8.0499999999999988E-2</v>
      </c>
      <c r="Z64" s="9"/>
      <c r="AA64" s="9"/>
      <c r="AB64" s="9"/>
      <c r="AG64" s="9"/>
      <c r="AH64" s="9"/>
      <c r="AI64" s="9"/>
    </row>
    <row r="65" spans="1:36" x14ac:dyDescent="0.2">
      <c r="A65" s="6"/>
      <c r="B65" s="2"/>
      <c r="C65" s="4"/>
      <c r="D65" s="3">
        <v>329249</v>
      </c>
      <c r="E65" s="37">
        <v>30</v>
      </c>
      <c r="F65" s="47">
        <v>3.9705041417910447</v>
      </c>
      <c r="G65" s="48">
        <v>4.1666937582089529</v>
      </c>
      <c r="H65" s="16"/>
      <c r="I65" s="16"/>
      <c r="J65" s="18"/>
      <c r="K65" s="23"/>
      <c r="L65" s="23"/>
      <c r="M65" s="49"/>
      <c r="N65" s="49"/>
      <c r="O65" s="49"/>
      <c r="P65" s="48"/>
      <c r="Q65" s="3">
        <v>0.93700000000000006</v>
      </c>
      <c r="R65" s="3">
        <v>2.149</v>
      </c>
      <c r="S65" s="3">
        <v>0.48599999999999999</v>
      </c>
      <c r="T65" s="3">
        <v>1.0665</v>
      </c>
      <c r="U65" s="3">
        <v>0.1135</v>
      </c>
      <c r="Z65" s="9"/>
      <c r="AA65" s="9"/>
      <c r="AB65" s="9"/>
      <c r="AG65" s="9"/>
      <c r="AH65" s="9"/>
      <c r="AI65" s="9"/>
      <c r="AJ65" s="37"/>
    </row>
    <row r="66" spans="1:36" x14ac:dyDescent="0.2">
      <c r="A66" s="6"/>
      <c r="B66" s="2"/>
      <c r="C66" s="4"/>
      <c r="D66" s="3">
        <v>329248</v>
      </c>
      <c r="E66">
        <v>40</v>
      </c>
      <c r="F66" s="47">
        <v>0.67950805970149264</v>
      </c>
      <c r="G66" s="48">
        <v>0.83007274029850742</v>
      </c>
      <c r="H66" s="16"/>
      <c r="I66" s="16"/>
      <c r="J66" s="18"/>
      <c r="K66" s="23"/>
      <c r="L66" s="23"/>
      <c r="M66" s="49">
        <v>118.00166330115522</v>
      </c>
      <c r="N66" s="49">
        <v>9.1419999999999995</v>
      </c>
      <c r="O66" s="49">
        <v>408</v>
      </c>
      <c r="P66" s="48"/>
      <c r="Q66" s="3">
        <v>1.327</v>
      </c>
      <c r="R66" s="3">
        <v>2.5659999999999998</v>
      </c>
      <c r="S66" s="3">
        <v>1.1174999999999999</v>
      </c>
      <c r="T66" s="3">
        <v>1.0834999999999999</v>
      </c>
      <c r="U66" s="3">
        <v>0.1265</v>
      </c>
      <c r="Z66" s="9"/>
      <c r="AA66" s="9"/>
      <c r="AB66" s="9"/>
      <c r="AG66" s="9"/>
      <c r="AH66" s="9"/>
      <c r="AI66" s="9"/>
    </row>
    <row r="67" spans="1:36" x14ac:dyDescent="0.2">
      <c r="A67" s="6"/>
      <c r="B67" s="2"/>
      <c r="C67" s="4"/>
      <c r="D67" s="3">
        <v>329247</v>
      </c>
      <c r="E67">
        <v>50</v>
      </c>
      <c r="F67" s="47">
        <v>0.96561671641791058</v>
      </c>
      <c r="G67" s="48">
        <v>0.807541683582089</v>
      </c>
      <c r="H67" s="16"/>
      <c r="I67" s="16"/>
      <c r="J67" s="18"/>
      <c r="K67" s="23"/>
      <c r="L67" s="23"/>
      <c r="M67" s="49"/>
      <c r="N67" s="49"/>
      <c r="O67" s="49"/>
      <c r="P67" s="48"/>
      <c r="Q67" s="3">
        <v>1.5325</v>
      </c>
      <c r="R67" s="3">
        <v>1.6174999999999999</v>
      </c>
      <c r="S67" s="3">
        <v>0.56950000000000001</v>
      </c>
      <c r="T67" s="3">
        <v>1.2789999999999999</v>
      </c>
      <c r="U67" s="3">
        <v>0.1515</v>
      </c>
      <c r="Z67" s="9"/>
      <c r="AA67" s="9"/>
      <c r="AB67" s="9"/>
      <c r="AG67" s="9"/>
      <c r="AH67" s="9"/>
      <c r="AI67" s="9"/>
    </row>
    <row r="68" spans="1:36" x14ac:dyDescent="0.2">
      <c r="A68" s="6"/>
      <c r="B68" s="2"/>
      <c r="C68" s="4"/>
      <c r="D68" s="3">
        <v>329246</v>
      </c>
      <c r="E68">
        <v>61</v>
      </c>
      <c r="F68" s="47">
        <v>0.94773492537313442</v>
      </c>
      <c r="G68" s="48">
        <v>1.4005018746268656</v>
      </c>
      <c r="H68" s="16"/>
      <c r="I68" s="16"/>
      <c r="J68" s="18"/>
      <c r="K68" s="23"/>
      <c r="L68" s="23"/>
      <c r="M68" s="62"/>
      <c r="N68" s="21"/>
      <c r="O68" s="25"/>
      <c r="P68" s="48"/>
      <c r="Q68" s="3">
        <v>2.0425</v>
      </c>
      <c r="R68" s="3">
        <v>2.8345000000000002</v>
      </c>
      <c r="S68" s="3">
        <v>0.54049999999999998</v>
      </c>
      <c r="T68" s="3">
        <v>0.78150000000000008</v>
      </c>
      <c r="U68" s="3">
        <v>0.16549999999999998</v>
      </c>
      <c r="Z68" s="9"/>
      <c r="AA68" s="9"/>
      <c r="AB68" s="9"/>
      <c r="AG68" s="9"/>
      <c r="AH68" s="9"/>
      <c r="AI68" s="9"/>
    </row>
    <row r="69" spans="1:36" x14ac:dyDescent="0.2">
      <c r="A69" s="6"/>
      <c r="B69" s="2"/>
      <c r="C69" s="4"/>
      <c r="D69" s="3">
        <v>329245</v>
      </c>
      <c r="E69">
        <v>80</v>
      </c>
      <c r="F69" s="47">
        <v>0.30257684328358214</v>
      </c>
      <c r="G69" s="48">
        <v>0.80151705671641782</v>
      </c>
      <c r="H69" s="16"/>
      <c r="I69" s="16"/>
      <c r="J69" s="18"/>
      <c r="K69" s="23"/>
      <c r="L69" s="23"/>
      <c r="M69" s="49"/>
      <c r="N69" s="49"/>
      <c r="O69" s="49"/>
      <c r="P69" s="48"/>
      <c r="Q69" s="3">
        <v>5.0945</v>
      </c>
      <c r="R69" s="3">
        <v>5.3045</v>
      </c>
      <c r="S69" s="3">
        <v>0.76300000000000001</v>
      </c>
      <c r="T69" s="3">
        <v>0.74099999999999999</v>
      </c>
      <c r="U69" s="3">
        <v>0.1875</v>
      </c>
      <c r="Z69" s="9"/>
      <c r="AA69" s="9"/>
      <c r="AB69" s="9"/>
      <c r="AG69" s="9"/>
      <c r="AH69" s="9"/>
      <c r="AI69" s="9"/>
    </row>
    <row r="70" spans="1:36" x14ac:dyDescent="0.2">
      <c r="A70" s="6"/>
      <c r="B70" s="2"/>
      <c r="C70" s="4"/>
      <c r="D70" s="3">
        <v>329244</v>
      </c>
      <c r="E70">
        <v>101</v>
      </c>
      <c r="F70" s="47">
        <v>0.46390500000000001</v>
      </c>
      <c r="G70" s="48">
        <v>0.75152609999999997</v>
      </c>
      <c r="H70" s="16"/>
      <c r="I70" s="16"/>
      <c r="J70" s="18"/>
      <c r="K70" s="23"/>
      <c r="L70" s="23"/>
      <c r="M70" s="49"/>
      <c r="N70" s="49"/>
      <c r="O70" s="49"/>
      <c r="P70" s="48"/>
      <c r="Q70" s="3">
        <v>6.3250000000000002</v>
      </c>
      <c r="R70" s="3">
        <v>6.3109999999999999</v>
      </c>
      <c r="S70" s="3">
        <v>0.82699999999999996</v>
      </c>
      <c r="T70" s="3">
        <v>0.98650000000000004</v>
      </c>
      <c r="U70" s="3">
        <v>0.16849999999999998</v>
      </c>
      <c r="Z70" s="9"/>
      <c r="AA70" s="9"/>
      <c r="AB70" s="9"/>
      <c r="AG70" s="9"/>
      <c r="AH70" s="9"/>
      <c r="AI70" s="9"/>
    </row>
    <row r="71" spans="1:36" x14ac:dyDescent="0.2">
      <c r="A71" s="6"/>
      <c r="B71" s="2"/>
      <c r="C71" s="4"/>
      <c r="D71" s="3">
        <v>329243</v>
      </c>
      <c r="E71">
        <v>176</v>
      </c>
      <c r="F71" s="47">
        <v>0.14540305970149264</v>
      </c>
      <c r="G71" s="48">
        <v>0.53189824029850719</v>
      </c>
      <c r="H71" s="16"/>
      <c r="I71" s="16"/>
      <c r="J71" s="18"/>
      <c r="K71" s="23"/>
      <c r="L71" s="23"/>
      <c r="M71" s="49">
        <v>71.27855497687959</v>
      </c>
      <c r="N71" s="49">
        <v>4.8465000000000007</v>
      </c>
      <c r="O71" s="49">
        <v>216.5</v>
      </c>
      <c r="P71" s="48">
        <v>34.197000000000003</v>
      </c>
      <c r="Q71" s="3">
        <v>14.72</v>
      </c>
      <c r="R71" s="3">
        <v>14.7515</v>
      </c>
      <c r="S71" s="3">
        <v>1.9025000000000001</v>
      </c>
      <c r="T71" s="3">
        <v>0.61399999999999999</v>
      </c>
      <c r="U71" s="3">
        <v>0.14000000000000001</v>
      </c>
      <c r="Z71" s="9"/>
      <c r="AA71" s="9"/>
      <c r="AB71" s="9"/>
      <c r="AG71" s="9"/>
      <c r="AH71" s="9"/>
      <c r="AI71" s="9"/>
    </row>
    <row r="72" spans="1:36" x14ac:dyDescent="0.2">
      <c r="A72" s="6">
        <v>39576</v>
      </c>
      <c r="B72" s="2" t="s">
        <v>119</v>
      </c>
      <c r="C72" s="85" t="s">
        <v>93</v>
      </c>
      <c r="D72" s="89">
        <v>331010</v>
      </c>
      <c r="E72" s="86">
        <v>2</v>
      </c>
      <c r="F72" s="16">
        <v>0.32365779850746268</v>
      </c>
      <c r="G72" s="13">
        <v>9.2341551492537186E-2</v>
      </c>
      <c r="H72" s="16">
        <v>12.003773255597018</v>
      </c>
      <c r="I72" s="18">
        <v>20.719242751902978</v>
      </c>
      <c r="J72" s="18">
        <v>6.830552770522389</v>
      </c>
      <c r="K72" s="18">
        <v>4.1586777869776101</v>
      </c>
      <c r="L72" s="23">
        <v>129</v>
      </c>
      <c r="M72" s="49">
        <v>105.25543417059072</v>
      </c>
      <c r="N72" s="49">
        <v>7.9904999999999999</v>
      </c>
      <c r="O72" s="49">
        <v>356.9</v>
      </c>
      <c r="P72" s="74">
        <v>31.279148368771324</v>
      </c>
      <c r="Q72" s="3">
        <v>0.83549999999999991</v>
      </c>
      <c r="R72" s="3">
        <v>0.47599999999999998</v>
      </c>
      <c r="S72" s="3">
        <v>0.49399999999999999</v>
      </c>
      <c r="T72" s="3">
        <v>1.1440000000000001</v>
      </c>
      <c r="U72" s="3">
        <v>9.6500000000000002E-2</v>
      </c>
      <c r="Z72" s="9"/>
      <c r="AA72" s="9"/>
      <c r="AB72" s="9"/>
      <c r="AG72" s="9"/>
      <c r="AH72" s="9"/>
      <c r="AI72" s="9"/>
      <c r="AJ72" s="86"/>
    </row>
    <row r="73" spans="1:36" x14ac:dyDescent="0.2">
      <c r="A73" s="6"/>
      <c r="B73" s="2"/>
      <c r="C73" s="85"/>
      <c r="D73" s="89">
        <v>331009</v>
      </c>
      <c r="E73" s="86">
        <v>10</v>
      </c>
      <c r="F73" s="16">
        <v>0.15648531716417913</v>
      </c>
      <c r="G73" s="13">
        <v>6.8006677835820886E-2</v>
      </c>
      <c r="H73" s="16"/>
      <c r="I73" s="18"/>
      <c r="J73" s="18"/>
      <c r="K73" s="18"/>
      <c r="L73" s="23"/>
      <c r="M73" s="49"/>
      <c r="N73" s="50"/>
      <c r="O73" s="49"/>
      <c r="P73" s="84"/>
      <c r="Q73" s="3">
        <v>0.80500000000000005</v>
      </c>
      <c r="R73" s="3">
        <v>0.43600000000000005</v>
      </c>
      <c r="S73" s="3">
        <v>0.46850000000000003</v>
      </c>
      <c r="T73" s="3">
        <v>1.0070000000000001</v>
      </c>
      <c r="U73" s="3">
        <v>9.1499999999999998E-2</v>
      </c>
      <c r="Z73" s="9"/>
      <c r="AA73" s="9"/>
      <c r="AB73" s="9"/>
      <c r="AG73" s="9"/>
      <c r="AH73" s="9"/>
      <c r="AI73" s="9"/>
      <c r="AJ73" s="86"/>
    </row>
    <row r="74" spans="1:36" x14ac:dyDescent="0.2">
      <c r="A74" s="6"/>
      <c r="B74" s="2"/>
      <c r="C74" s="85"/>
      <c r="D74" s="84">
        <v>331008</v>
      </c>
      <c r="E74" s="86">
        <v>20</v>
      </c>
      <c r="F74" s="16">
        <v>0.11414223134328358</v>
      </c>
      <c r="G74" s="13">
        <v>4.3742248656716401E-2</v>
      </c>
      <c r="H74" s="16"/>
      <c r="I74" s="16"/>
      <c r="J74" s="18"/>
      <c r="K74" s="23"/>
      <c r="L74" s="23"/>
      <c r="M74" s="62"/>
      <c r="N74" s="21"/>
      <c r="O74" s="25"/>
      <c r="P74" s="87"/>
      <c r="Q74" s="3">
        <v>0.89100000000000001</v>
      </c>
      <c r="R74" s="3">
        <v>0.70900000000000007</v>
      </c>
      <c r="S74" s="3">
        <v>0.51749999999999996</v>
      </c>
      <c r="T74" s="3">
        <v>1.2144999999999999</v>
      </c>
      <c r="U74" s="3">
        <v>9.4500000000000001E-2</v>
      </c>
      <c r="Z74" s="9"/>
      <c r="AA74" s="9"/>
      <c r="AB74" s="9"/>
      <c r="AG74" s="9"/>
      <c r="AH74" s="9"/>
      <c r="AI74" s="9"/>
      <c r="AJ74" s="86"/>
    </row>
    <row r="75" spans="1:36" x14ac:dyDescent="0.2">
      <c r="A75" s="6"/>
      <c r="B75" s="2"/>
      <c r="C75" s="85"/>
      <c r="D75" s="89">
        <v>331007</v>
      </c>
      <c r="E75" s="86">
        <v>30</v>
      </c>
      <c r="F75" s="16">
        <v>0.13623427611940303</v>
      </c>
      <c r="G75" s="13">
        <v>9.072466388059694E-2</v>
      </c>
      <c r="H75" s="16"/>
      <c r="I75" s="16"/>
      <c r="J75" s="16"/>
      <c r="K75" s="23"/>
      <c r="L75" s="23"/>
      <c r="M75" s="41"/>
      <c r="N75" s="13"/>
      <c r="O75" s="41"/>
      <c r="P75" s="87"/>
      <c r="Q75" s="3">
        <v>1.5974999999999999</v>
      </c>
      <c r="R75" s="3">
        <v>0.95799999999999996</v>
      </c>
      <c r="S75" s="3">
        <v>0.57899999999999996</v>
      </c>
      <c r="T75" s="3">
        <v>1.5365000000000002</v>
      </c>
      <c r="U75" s="3">
        <v>0.1085</v>
      </c>
      <c r="Z75" s="9"/>
      <c r="AA75" s="9"/>
      <c r="AB75" s="9"/>
      <c r="AG75" s="9"/>
      <c r="AH75" s="9"/>
      <c r="AI75" s="9"/>
      <c r="AJ75" s="86"/>
    </row>
    <row r="76" spans="1:36" x14ac:dyDescent="0.2">
      <c r="A76" s="6"/>
      <c r="B76" s="2"/>
      <c r="C76" s="85"/>
      <c r="D76" s="84">
        <v>331006</v>
      </c>
      <c r="E76" s="86">
        <v>40</v>
      </c>
      <c r="F76" s="16">
        <v>6.4435130597014917E-2</v>
      </c>
      <c r="G76" s="13">
        <v>0.11318490940298509</v>
      </c>
      <c r="H76" s="16"/>
      <c r="I76" s="73"/>
      <c r="J76" s="73"/>
      <c r="K76" s="82"/>
      <c r="L76" s="23"/>
      <c r="M76" s="49">
        <v>99.788244304586144</v>
      </c>
      <c r="N76" s="23">
        <v>8.0017999999999994</v>
      </c>
      <c r="O76" s="40">
        <v>357.4</v>
      </c>
      <c r="P76" s="74">
        <v>31.650720295880355</v>
      </c>
      <c r="Q76" s="3">
        <v>2.093</v>
      </c>
      <c r="R76" s="3">
        <v>1.3365</v>
      </c>
      <c r="S76" s="3">
        <v>0.63400000000000001</v>
      </c>
      <c r="T76" s="3">
        <v>1.377</v>
      </c>
      <c r="U76" s="3">
        <v>0.115</v>
      </c>
      <c r="Z76" s="9"/>
      <c r="AA76" s="9"/>
      <c r="AB76" s="9"/>
      <c r="AG76" s="9"/>
      <c r="AH76" s="9"/>
      <c r="AI76" s="9"/>
      <c r="AJ76" s="86"/>
    </row>
    <row r="77" spans="1:36" x14ac:dyDescent="0.2">
      <c r="A77" s="6"/>
      <c r="B77" s="2"/>
      <c r="C77" s="85"/>
      <c r="D77" s="89">
        <v>331005</v>
      </c>
      <c r="E77" s="86">
        <v>50</v>
      </c>
      <c r="F77" s="16">
        <v>4.9707100746268669E-2</v>
      </c>
      <c r="G77" s="13">
        <v>0.10077654425373134</v>
      </c>
      <c r="H77" s="16"/>
      <c r="I77" s="73"/>
      <c r="J77" s="83"/>
      <c r="K77" s="84"/>
      <c r="L77" s="23"/>
      <c r="M77" s="62"/>
      <c r="N77" s="48"/>
      <c r="O77" s="40"/>
      <c r="P77" s="87"/>
      <c r="Q77" s="3">
        <v>2.1715</v>
      </c>
      <c r="R77" s="3">
        <v>1.087</v>
      </c>
      <c r="S77" s="3">
        <v>0.62949999999999995</v>
      </c>
      <c r="T77" s="3">
        <v>1.3365</v>
      </c>
      <c r="U77" s="3">
        <v>0.1095</v>
      </c>
      <c r="Z77" s="9"/>
      <c r="AA77" s="9"/>
      <c r="AB77" s="9"/>
      <c r="AG77" s="9"/>
      <c r="AH77" s="9"/>
      <c r="AI77" s="9"/>
      <c r="AJ77" s="86"/>
    </row>
    <row r="78" spans="1:36" x14ac:dyDescent="0.2">
      <c r="A78" s="6"/>
      <c r="B78" s="2"/>
      <c r="C78" s="85"/>
      <c r="D78" s="84">
        <v>331004</v>
      </c>
      <c r="E78" s="86">
        <v>60</v>
      </c>
      <c r="F78" s="16">
        <v>4.2343085820895514E-2</v>
      </c>
      <c r="G78" s="13">
        <v>0.14267778917910445</v>
      </c>
      <c r="H78" s="16"/>
      <c r="I78" s="73"/>
      <c r="J78" s="83"/>
      <c r="K78" s="84"/>
      <c r="L78" s="23"/>
      <c r="M78" s="62"/>
      <c r="N78" s="48"/>
      <c r="O78" s="79"/>
      <c r="P78" s="88"/>
      <c r="Q78" s="3">
        <v>5.0949999999999998</v>
      </c>
      <c r="R78" s="3">
        <v>2.7949999999999999</v>
      </c>
      <c r="S78" s="3">
        <v>0.85349999999999993</v>
      </c>
      <c r="T78" s="3">
        <v>1.6779999999999999</v>
      </c>
      <c r="U78" s="3">
        <v>0.1515</v>
      </c>
      <c r="Z78" s="9"/>
      <c r="AA78" s="9"/>
      <c r="AB78" s="9"/>
      <c r="AG78" s="9"/>
      <c r="AH78" s="9"/>
      <c r="AI78" s="9"/>
      <c r="AJ78" s="86"/>
    </row>
    <row r="79" spans="1:36" x14ac:dyDescent="0.2">
      <c r="A79" s="6"/>
      <c r="B79" s="2"/>
      <c r="C79" s="85"/>
      <c r="D79" s="89">
        <v>331003</v>
      </c>
      <c r="E79" s="86">
        <v>80</v>
      </c>
      <c r="F79" s="16">
        <v>5.1548104477611947E-2</v>
      </c>
      <c r="G79" s="13">
        <v>0.19021250552238805</v>
      </c>
      <c r="H79" s="16"/>
      <c r="I79" s="73"/>
      <c r="J79" s="83"/>
      <c r="K79" s="84"/>
      <c r="L79" s="23"/>
      <c r="M79" s="62"/>
      <c r="N79" s="48"/>
      <c r="O79" s="79"/>
      <c r="P79" s="82"/>
      <c r="Q79" s="3">
        <v>7.4009999999999998</v>
      </c>
      <c r="R79" s="3">
        <v>6.2525000000000004</v>
      </c>
      <c r="S79" s="3">
        <v>0.96449999999999991</v>
      </c>
      <c r="T79" s="3">
        <v>1.1844999999999999</v>
      </c>
      <c r="U79" s="3">
        <v>0.161</v>
      </c>
      <c r="Z79" s="9"/>
      <c r="AA79" s="9"/>
      <c r="AB79" s="9"/>
      <c r="AG79" s="9"/>
      <c r="AH79" s="9"/>
      <c r="AI79" s="9"/>
      <c r="AJ79" s="86"/>
    </row>
    <row r="80" spans="1:36" x14ac:dyDescent="0.2">
      <c r="A80" s="6"/>
      <c r="B80" s="2"/>
      <c r="C80" s="85"/>
      <c r="D80" s="84">
        <v>331002</v>
      </c>
      <c r="E80" s="86">
        <v>100</v>
      </c>
      <c r="F80" s="16">
        <v>8.2845167910447798E-2</v>
      </c>
      <c r="G80" s="13">
        <v>0.22305601208955211</v>
      </c>
      <c r="H80" s="16"/>
      <c r="I80" s="73"/>
      <c r="J80" s="73"/>
      <c r="K80" s="82"/>
      <c r="L80" s="23"/>
      <c r="M80" s="62"/>
      <c r="N80" s="48"/>
      <c r="O80" s="79"/>
      <c r="P80" s="82"/>
      <c r="Q80" s="3">
        <v>4.9979999999999993</v>
      </c>
      <c r="R80" s="3">
        <v>4.59</v>
      </c>
      <c r="S80" s="3">
        <v>0.77400000000000002</v>
      </c>
      <c r="T80" s="3">
        <v>1.3784999999999998</v>
      </c>
      <c r="U80" s="3">
        <v>0.1855</v>
      </c>
      <c r="Z80" s="9"/>
      <c r="AA80" s="9"/>
      <c r="AB80" s="9"/>
      <c r="AG80" s="9"/>
      <c r="AH80" s="9"/>
      <c r="AI80" s="9"/>
      <c r="AJ80" s="86"/>
    </row>
    <row r="81" spans="1:36" x14ac:dyDescent="0.2">
      <c r="A81" s="6"/>
      <c r="B81" s="2"/>
      <c r="C81" s="85"/>
      <c r="D81" s="89">
        <v>331001</v>
      </c>
      <c r="E81" s="86">
        <v>154</v>
      </c>
      <c r="F81" s="16">
        <v>3.8661078358208957E-2</v>
      </c>
      <c r="G81" s="13">
        <v>0.17102924664179101</v>
      </c>
      <c r="H81" s="16"/>
      <c r="I81" s="73"/>
      <c r="J81" s="73"/>
      <c r="K81" s="82"/>
      <c r="L81" s="23"/>
      <c r="M81" s="62">
        <v>63.686234138270898</v>
      </c>
      <c r="N81" s="18">
        <v>4.327</v>
      </c>
      <c r="O81" s="40">
        <v>193.2</v>
      </c>
      <c r="P81" s="74">
        <v>34.115375301386443</v>
      </c>
      <c r="Q81" s="3">
        <v>14.817</v>
      </c>
      <c r="R81" s="3">
        <v>13.429500000000001</v>
      </c>
      <c r="S81" s="3">
        <v>1.2275</v>
      </c>
      <c r="T81" s="3">
        <v>0.29499999999999998</v>
      </c>
      <c r="U81" s="3">
        <v>0.157</v>
      </c>
      <c r="Z81" s="9"/>
      <c r="AA81" s="9"/>
      <c r="AB81" s="9"/>
      <c r="AG81" s="9"/>
      <c r="AH81" s="9"/>
      <c r="AI81" s="9"/>
      <c r="AJ81" s="86"/>
    </row>
    <row r="82" spans="1:36" x14ac:dyDescent="0.2">
      <c r="A82" s="6">
        <v>39603</v>
      </c>
      <c r="B82" s="2" t="s">
        <v>120</v>
      </c>
      <c r="C82" s="4" t="s">
        <v>93</v>
      </c>
      <c r="D82" s="3">
        <v>332355</v>
      </c>
      <c r="E82" s="90">
        <v>3.0760000000000001</v>
      </c>
      <c r="F82" s="16">
        <v>0.93870671641791059</v>
      </c>
      <c r="G82" s="13">
        <v>0.36753978358208911</v>
      </c>
      <c r="H82" s="16">
        <v>49.116975447761192</v>
      </c>
      <c r="I82" s="18">
        <v>36.224731652238788</v>
      </c>
      <c r="J82" s="18">
        <v>44.888940335820891</v>
      </c>
      <c r="K82" s="18">
        <v>24.648389214179087</v>
      </c>
      <c r="L82" s="23">
        <v>156</v>
      </c>
      <c r="M82" s="62"/>
      <c r="N82" s="62"/>
      <c r="O82" s="62"/>
      <c r="P82" s="87"/>
      <c r="Q82" s="3">
        <v>0.46299999999999997</v>
      </c>
      <c r="R82" s="3">
        <v>1.0965</v>
      </c>
      <c r="S82" s="3">
        <v>0.41849999999999998</v>
      </c>
      <c r="T82" s="3">
        <v>0.50700000000000001</v>
      </c>
      <c r="U82" s="3">
        <v>8.2500000000000004E-2</v>
      </c>
      <c r="V82" s="19"/>
      <c r="Z82" s="9"/>
      <c r="AA82" s="9"/>
      <c r="AB82" s="9"/>
      <c r="AG82" s="9"/>
      <c r="AH82" s="9"/>
      <c r="AI82" s="9"/>
      <c r="AJ82" s="90"/>
    </row>
    <row r="83" spans="1:36" x14ac:dyDescent="0.2">
      <c r="A83" s="6"/>
      <c r="B83" s="2"/>
      <c r="C83" s="4"/>
      <c r="D83" s="3">
        <v>332354</v>
      </c>
      <c r="E83" s="90">
        <v>9.8659999999999997</v>
      </c>
      <c r="F83" s="16">
        <v>1.0470190298507465</v>
      </c>
      <c r="G83" s="13">
        <v>0.5495044701492533</v>
      </c>
      <c r="H83" s="16"/>
      <c r="I83" s="18"/>
      <c r="J83" s="16"/>
      <c r="K83" s="16"/>
      <c r="L83" s="23"/>
      <c r="M83" s="49">
        <v>105.44999994637548</v>
      </c>
      <c r="N83" s="23">
        <v>7.5430000000000001</v>
      </c>
      <c r="O83" s="40">
        <v>336.9</v>
      </c>
      <c r="Q83" s="3">
        <v>0.42599999999999999</v>
      </c>
      <c r="R83" s="3">
        <v>1.1685000000000001</v>
      </c>
      <c r="S83" s="3">
        <v>0.45200000000000001</v>
      </c>
      <c r="T83" s="3">
        <v>0.32400000000000001</v>
      </c>
      <c r="U83" s="3">
        <v>8.3499999999999991E-2</v>
      </c>
      <c r="V83" s="19"/>
      <c r="Z83" s="9"/>
      <c r="AA83" s="9"/>
      <c r="AB83" s="9"/>
      <c r="AG83" s="9"/>
      <c r="AH83" s="9"/>
      <c r="AI83" s="9"/>
      <c r="AJ83" s="90"/>
    </row>
    <row r="84" spans="1:36" x14ac:dyDescent="0.2">
      <c r="A84" s="6"/>
      <c r="B84" s="2"/>
      <c r="C84" s="4"/>
      <c r="D84" s="3">
        <v>332353</v>
      </c>
      <c r="E84" s="90">
        <v>20.539000000000001</v>
      </c>
      <c r="F84" s="16">
        <v>1.3719559701492536</v>
      </c>
      <c r="G84" s="13">
        <v>0.56322402985074593</v>
      </c>
      <c r="H84" s="16"/>
      <c r="I84" s="16"/>
      <c r="J84" s="16"/>
      <c r="K84" s="3"/>
      <c r="L84" s="23"/>
      <c r="M84" s="62"/>
      <c r="N84" s="23"/>
      <c r="O84" s="40"/>
      <c r="P84" s="75"/>
      <c r="Q84" s="3">
        <v>0.34599999999999997</v>
      </c>
      <c r="R84" s="3">
        <v>1.048</v>
      </c>
      <c r="S84" s="3">
        <v>0.42199999999999999</v>
      </c>
      <c r="T84" s="3">
        <v>0.57150000000000001</v>
      </c>
      <c r="U84" s="3">
        <v>7.1000000000000008E-2</v>
      </c>
      <c r="V84" s="19"/>
      <c r="Z84" s="9"/>
      <c r="AA84" s="9"/>
      <c r="AB84" s="9"/>
      <c r="AG84" s="9"/>
      <c r="AH84" s="9"/>
      <c r="AI84" s="9"/>
      <c r="AJ84" s="90"/>
    </row>
    <row r="85" spans="1:36" x14ac:dyDescent="0.2">
      <c r="A85" s="6"/>
      <c r="B85" s="2"/>
      <c r="C85" s="4"/>
      <c r="D85" s="3">
        <v>332351</v>
      </c>
      <c r="E85" s="90">
        <v>30.457000000000001</v>
      </c>
      <c r="F85" s="16">
        <v>1.0470190298507465</v>
      </c>
      <c r="G85" s="13">
        <v>0.64626347014925312</v>
      </c>
      <c r="H85" s="16"/>
      <c r="I85" s="18"/>
      <c r="J85" s="16"/>
      <c r="K85" s="3"/>
      <c r="L85" s="23"/>
      <c r="M85" s="62"/>
      <c r="N85" s="23"/>
      <c r="O85" s="40"/>
      <c r="P85" s="77"/>
      <c r="Q85" s="3">
        <v>0.68899999999999995</v>
      </c>
      <c r="R85" s="3">
        <v>1.2164999999999999</v>
      </c>
      <c r="S85" s="3">
        <v>0.48399999999999999</v>
      </c>
      <c r="T85" s="3">
        <v>0.69350000000000001</v>
      </c>
      <c r="U85" s="3">
        <v>0.10350000000000001</v>
      </c>
      <c r="V85" s="19"/>
      <c r="Z85" s="9"/>
      <c r="AA85" s="9"/>
      <c r="AB85" s="9"/>
      <c r="AG85" s="9"/>
      <c r="AH85" s="9"/>
      <c r="AI85" s="9"/>
      <c r="AJ85" s="90"/>
    </row>
    <row r="86" spans="1:36" x14ac:dyDescent="0.2">
      <c r="A86" s="6"/>
      <c r="B86" s="2"/>
      <c r="C86" s="4"/>
      <c r="D86" s="3">
        <v>332350</v>
      </c>
      <c r="E86" s="90">
        <v>38.593000000000004</v>
      </c>
      <c r="F86" s="16">
        <v>0.48878932835820899</v>
      </c>
      <c r="G86" s="13">
        <v>0.48482617164179087</v>
      </c>
      <c r="H86" s="16"/>
      <c r="I86" s="18"/>
      <c r="J86" s="16"/>
      <c r="K86" s="3"/>
      <c r="L86" s="23"/>
      <c r="M86" s="62"/>
      <c r="N86" s="23"/>
      <c r="O86" s="40"/>
      <c r="P86" s="77"/>
      <c r="Q86" s="3">
        <v>1.272</v>
      </c>
      <c r="R86" s="3">
        <v>1.2889999999999999</v>
      </c>
      <c r="S86" s="3">
        <v>0.54</v>
      </c>
      <c r="T86" s="3">
        <v>1.62</v>
      </c>
      <c r="U86" s="3">
        <v>0.13600000000000001</v>
      </c>
      <c r="V86" s="19"/>
      <c r="Z86" s="9"/>
      <c r="AA86" s="9"/>
      <c r="AB86" s="9"/>
      <c r="AG86" s="9"/>
      <c r="AH86" s="9"/>
      <c r="AI86" s="9"/>
      <c r="AJ86" s="90"/>
    </row>
    <row r="87" spans="1:36" x14ac:dyDescent="0.2">
      <c r="A87" s="6"/>
      <c r="B87" s="2"/>
      <c r="C87" s="4"/>
      <c r="D87" s="3">
        <v>332349</v>
      </c>
      <c r="E87" s="90">
        <v>48.732999999999997</v>
      </c>
      <c r="F87" s="16">
        <v>0.16200832835820894</v>
      </c>
      <c r="G87" s="13">
        <v>0.12909118164179106</v>
      </c>
      <c r="H87" s="16"/>
      <c r="I87" s="18"/>
      <c r="J87" s="16"/>
      <c r="K87" s="3"/>
      <c r="L87" s="23"/>
      <c r="M87" s="49">
        <v>97.955553608359693</v>
      </c>
      <c r="N87" s="23">
        <v>7.3970000000000002</v>
      </c>
      <c r="O87" s="23">
        <v>330.4</v>
      </c>
      <c r="P87" s="77"/>
      <c r="Q87" s="3">
        <v>1.1505000000000001</v>
      </c>
      <c r="R87" s="3">
        <v>0.92700000000000005</v>
      </c>
      <c r="S87" s="3">
        <v>0.5455000000000001</v>
      </c>
      <c r="T87" s="3">
        <v>1.6935</v>
      </c>
      <c r="U87" s="3">
        <v>0.10100000000000001</v>
      </c>
      <c r="V87" s="19"/>
      <c r="Z87" s="9"/>
      <c r="AA87" s="9"/>
      <c r="AB87" s="9"/>
      <c r="AG87" s="9"/>
      <c r="AH87" s="9"/>
      <c r="AI87" s="9"/>
      <c r="AJ87" s="90"/>
    </row>
    <row r="88" spans="1:36" x14ac:dyDescent="0.2">
      <c r="A88" s="6"/>
      <c r="B88" s="2"/>
      <c r="C88" s="4"/>
      <c r="D88" s="3">
        <v>332348</v>
      </c>
      <c r="E88" s="90">
        <v>59.984999999999999</v>
      </c>
      <c r="F88" s="16">
        <v>6.2145335820895535E-2</v>
      </c>
      <c r="G88" s="13">
        <v>0.10440416417910445</v>
      </c>
      <c r="H88" s="16"/>
      <c r="I88" s="16"/>
      <c r="J88" s="16"/>
      <c r="K88" s="3"/>
      <c r="L88" s="23"/>
      <c r="M88" s="64"/>
      <c r="N88" s="79"/>
      <c r="O88" s="79"/>
      <c r="P88" s="76"/>
      <c r="Q88" s="3">
        <v>6.3319999999999999</v>
      </c>
      <c r="R88" s="3">
        <v>5.093</v>
      </c>
      <c r="S88" s="3">
        <v>0.95199999999999996</v>
      </c>
      <c r="T88" s="3">
        <v>1.8245</v>
      </c>
      <c r="U88" s="3">
        <v>0.1915</v>
      </c>
      <c r="V88" s="19"/>
      <c r="Z88" s="9"/>
      <c r="AA88" s="9"/>
      <c r="AB88" s="9"/>
      <c r="AG88" s="9"/>
      <c r="AH88" s="9"/>
      <c r="AI88" s="9"/>
      <c r="AJ88" s="90"/>
    </row>
    <row r="89" spans="1:36" x14ac:dyDescent="0.2">
      <c r="A89" s="6"/>
      <c r="B89" s="2"/>
      <c r="C89" s="4"/>
      <c r="D89" s="3">
        <v>332347</v>
      </c>
      <c r="E89" s="90">
        <v>79.212000000000003</v>
      </c>
      <c r="F89" s="16">
        <v>3.6649813432835826E-2</v>
      </c>
      <c r="G89" s="13">
        <v>0.12349393656716416</v>
      </c>
      <c r="H89" s="16"/>
      <c r="I89" s="18"/>
      <c r="J89" s="16"/>
      <c r="K89" s="3"/>
      <c r="L89" s="23"/>
      <c r="M89" s="64"/>
      <c r="N89" s="79"/>
      <c r="O89" s="79"/>
      <c r="P89" s="76"/>
      <c r="Q89" s="3">
        <v>8.577</v>
      </c>
      <c r="R89" s="3">
        <v>8.4184999999999999</v>
      </c>
      <c r="S89" s="3">
        <v>1</v>
      </c>
      <c r="T89" s="3">
        <v>1.3225</v>
      </c>
      <c r="U89" s="3">
        <v>0.17849999999999999</v>
      </c>
      <c r="V89" s="19"/>
      <c r="Z89" s="9"/>
      <c r="AA89" s="9"/>
      <c r="AB89" s="9"/>
      <c r="AG89" s="9"/>
      <c r="AH89" s="9"/>
      <c r="AI89" s="9"/>
      <c r="AJ89" s="90"/>
    </row>
    <row r="90" spans="1:36" x14ac:dyDescent="0.2">
      <c r="A90" s="6"/>
      <c r="B90" s="2"/>
      <c r="C90" s="4"/>
      <c r="D90" s="3">
        <v>332346</v>
      </c>
      <c r="E90" s="90">
        <v>99.123999999999995</v>
      </c>
      <c r="F90" s="16">
        <v>3.5056343283582078E-2</v>
      </c>
      <c r="G90" s="13">
        <v>0.13789890671641791</v>
      </c>
      <c r="H90" s="16"/>
      <c r="I90" s="18"/>
      <c r="J90" s="18"/>
      <c r="K90" s="23"/>
      <c r="L90" s="23"/>
      <c r="M90" s="41">
        <v>83.252502094855728</v>
      </c>
      <c r="N90" s="23">
        <v>6.3280000000000003</v>
      </c>
      <c r="O90" s="40">
        <v>282.61</v>
      </c>
      <c r="P90" s="77"/>
      <c r="Q90" s="3">
        <v>8.8030000000000008</v>
      </c>
      <c r="R90" s="3">
        <v>7.5475000000000003</v>
      </c>
      <c r="S90" s="3">
        <v>1.0024999999999999</v>
      </c>
      <c r="T90" s="3">
        <v>1.4104999999999999</v>
      </c>
      <c r="U90" s="3">
        <v>0.20950000000000002</v>
      </c>
      <c r="V90" s="19"/>
      <c r="Z90" s="9"/>
      <c r="AA90" s="9"/>
      <c r="AB90" s="9"/>
      <c r="AG90" s="9"/>
      <c r="AH90" s="9"/>
      <c r="AI90" s="9"/>
      <c r="AJ90" s="90"/>
    </row>
    <row r="91" spans="1:36" x14ac:dyDescent="0.2">
      <c r="A91" s="6"/>
      <c r="B91" s="2"/>
      <c r="C91" s="4"/>
      <c r="D91" s="3">
        <v>332345</v>
      </c>
      <c r="E91">
        <v>124</v>
      </c>
      <c r="F91" s="16"/>
      <c r="G91" s="18"/>
      <c r="H91" s="16"/>
      <c r="I91" s="18"/>
      <c r="J91" s="16"/>
      <c r="K91" s="23"/>
      <c r="L91" s="23"/>
      <c r="M91" s="62"/>
      <c r="N91" s="23"/>
      <c r="O91" s="3"/>
      <c r="P91" s="77"/>
      <c r="Q91" s="3">
        <v>10.7575</v>
      </c>
      <c r="R91" s="3">
        <v>8.7125000000000004</v>
      </c>
      <c r="S91" s="3">
        <v>1.0289999999999999</v>
      </c>
      <c r="T91" s="3">
        <v>0.34400000000000003</v>
      </c>
      <c r="U91" s="3">
        <v>0.14499999999999999</v>
      </c>
      <c r="V91" s="19"/>
      <c r="Z91" s="9"/>
      <c r="AA91" s="9"/>
      <c r="AB91" s="9"/>
      <c r="AG91" s="9"/>
      <c r="AH91" s="9"/>
      <c r="AI91" s="9"/>
    </row>
    <row r="92" spans="1:36" x14ac:dyDescent="0.2">
      <c r="A92" s="6"/>
      <c r="B92" s="2"/>
      <c r="C92" s="4"/>
      <c r="D92" s="3">
        <v>332344</v>
      </c>
      <c r="E92">
        <v>145</v>
      </c>
      <c r="F92" s="16"/>
      <c r="G92" s="13"/>
      <c r="H92" s="16"/>
      <c r="I92" s="18"/>
      <c r="J92" s="16"/>
      <c r="K92" s="23"/>
      <c r="L92" s="23"/>
      <c r="M92" s="62"/>
      <c r="N92" s="23"/>
      <c r="O92" s="3"/>
      <c r="P92" s="77"/>
      <c r="Q92" s="3">
        <v>13.723500000000001</v>
      </c>
      <c r="R92" s="3">
        <v>12.1145</v>
      </c>
      <c r="S92" s="3">
        <v>1.228</v>
      </c>
      <c r="T92" s="3">
        <v>0.42449999999999999</v>
      </c>
      <c r="U92" s="3">
        <v>0.1205</v>
      </c>
      <c r="V92" s="19"/>
      <c r="Z92" s="9"/>
      <c r="AA92" s="9"/>
      <c r="AB92" s="9"/>
      <c r="AG92" s="9"/>
      <c r="AH92" s="9"/>
      <c r="AI92" s="9"/>
    </row>
    <row r="93" spans="1:36" x14ac:dyDescent="0.2">
      <c r="A93" s="6">
        <v>39618</v>
      </c>
      <c r="B93" s="2" t="s">
        <v>104</v>
      </c>
      <c r="C93" s="4" t="s">
        <v>63</v>
      </c>
      <c r="D93" s="3">
        <v>306590</v>
      </c>
      <c r="E93">
        <v>1</v>
      </c>
      <c r="F93" s="16">
        <v>0.25099992537313431</v>
      </c>
      <c r="G93" s="13">
        <v>0.17385047462686562</v>
      </c>
      <c r="H93" s="16">
        <v>25.008172639925366</v>
      </c>
      <c r="I93" s="18">
        <v>29.594029397574623</v>
      </c>
      <c r="J93" s="18">
        <v>21.432022891791039</v>
      </c>
      <c r="K93" s="18">
        <v>17.178208183208952</v>
      </c>
      <c r="L93" s="23">
        <v>171</v>
      </c>
      <c r="M93" s="42">
        <v>109.99129633286265</v>
      </c>
      <c r="N93" s="3">
        <v>7.1379999999999999</v>
      </c>
      <c r="O93" s="3">
        <v>319</v>
      </c>
      <c r="P93" s="13"/>
      <c r="Q93" s="3">
        <v>0.30299999999999999</v>
      </c>
      <c r="R93" s="3">
        <v>1.3885000000000001</v>
      </c>
      <c r="S93" s="3">
        <v>0.40449999999999997</v>
      </c>
      <c r="T93" s="3">
        <v>0.33299999999999996</v>
      </c>
      <c r="U93" s="3">
        <v>6.6000000000000003E-2</v>
      </c>
      <c r="Z93" s="9"/>
      <c r="AA93" s="9"/>
      <c r="AB93" s="9"/>
      <c r="AG93" s="9"/>
      <c r="AH93" s="9"/>
      <c r="AI93" s="9"/>
    </row>
    <row r="94" spans="1:36" x14ac:dyDescent="0.2">
      <c r="A94" s="6"/>
      <c r="B94" s="2"/>
      <c r="C94" s="4"/>
      <c r="D94" s="3">
        <v>306589</v>
      </c>
      <c r="E94">
        <v>5</v>
      </c>
      <c r="F94" s="16">
        <v>0.47557880597014923</v>
      </c>
      <c r="G94" s="13">
        <v>0.22365414402985062</v>
      </c>
      <c r="H94" s="16"/>
      <c r="I94" s="18"/>
      <c r="J94" s="7"/>
      <c r="K94" s="18"/>
      <c r="L94" s="23"/>
      <c r="M94" s="62"/>
      <c r="N94" s="21"/>
      <c r="O94" s="25"/>
      <c r="Q94" s="3">
        <v>0.33299999999999996</v>
      </c>
      <c r="R94" s="3">
        <v>0.89600000000000002</v>
      </c>
      <c r="S94" s="3">
        <v>0.42299999999999999</v>
      </c>
      <c r="T94" s="3">
        <v>0.63150000000000006</v>
      </c>
      <c r="U94" s="3">
        <v>7.0500000000000007E-2</v>
      </c>
      <c r="Z94" s="9"/>
      <c r="AA94" s="9"/>
      <c r="AB94" s="9"/>
      <c r="AG94" s="9"/>
      <c r="AH94" s="9"/>
      <c r="AI94" s="9"/>
    </row>
    <row r="95" spans="1:36" x14ac:dyDescent="0.2">
      <c r="A95" s="6"/>
      <c r="B95" s="2"/>
      <c r="C95" s="4"/>
      <c r="D95" s="3">
        <v>306588</v>
      </c>
      <c r="E95">
        <v>10</v>
      </c>
      <c r="F95" s="16">
        <v>0.64071033582089565</v>
      </c>
      <c r="G95" s="13">
        <v>0.3329051641791041</v>
      </c>
      <c r="H95" s="16"/>
      <c r="I95" s="16"/>
      <c r="J95" s="16"/>
      <c r="K95" s="74"/>
      <c r="L95" s="23"/>
      <c r="M95" s="62"/>
      <c r="N95" s="21"/>
      <c r="O95" s="25"/>
      <c r="P95" s="42"/>
      <c r="Q95" s="3">
        <v>0.26300000000000001</v>
      </c>
      <c r="R95" s="3">
        <v>1.0865</v>
      </c>
      <c r="S95" s="3">
        <v>0.4335</v>
      </c>
      <c r="T95" s="3">
        <v>0.372</v>
      </c>
      <c r="U95" s="3">
        <v>8.0500000000000002E-2</v>
      </c>
      <c r="Z95" s="9"/>
      <c r="AA95" s="9"/>
      <c r="AB95" s="9"/>
      <c r="AG95" s="9"/>
      <c r="AH95" s="9"/>
      <c r="AI95" s="9"/>
    </row>
    <row r="96" spans="1:36" x14ac:dyDescent="0.2">
      <c r="A96" s="6"/>
      <c r="B96" s="2"/>
      <c r="C96" s="4"/>
      <c r="D96" s="3">
        <v>306587</v>
      </c>
      <c r="E96">
        <v>20</v>
      </c>
      <c r="F96" s="16">
        <v>0.65392085820895507</v>
      </c>
      <c r="G96" s="13">
        <v>0.47901354179104461</v>
      </c>
      <c r="H96" s="16"/>
      <c r="I96" s="16"/>
      <c r="J96" s="16"/>
      <c r="K96" s="74"/>
      <c r="L96" s="23"/>
      <c r="M96" s="62"/>
      <c r="N96" s="21"/>
      <c r="O96" s="25"/>
      <c r="P96" s="25"/>
      <c r="Q96" s="3">
        <v>0.26500000000000001</v>
      </c>
      <c r="R96" s="3">
        <v>1.093</v>
      </c>
      <c r="S96" s="3">
        <v>0.51350000000000007</v>
      </c>
      <c r="T96" s="3">
        <v>0.51950000000000007</v>
      </c>
      <c r="U96" s="3">
        <v>7.4999999999999997E-2</v>
      </c>
      <c r="Z96" s="9"/>
      <c r="AA96" s="9"/>
      <c r="AB96" s="9"/>
      <c r="AG96" s="9"/>
      <c r="AH96" s="9"/>
      <c r="AI96" s="9"/>
    </row>
    <row r="97" spans="1:35" x14ac:dyDescent="0.2">
      <c r="A97" s="6"/>
      <c r="B97" s="2"/>
      <c r="C97" s="4"/>
      <c r="D97" s="3">
        <v>306586</v>
      </c>
      <c r="E97">
        <v>30</v>
      </c>
      <c r="F97" s="16">
        <v>0.48878932835820882</v>
      </c>
      <c r="G97" s="13">
        <v>0.56448562164179117</v>
      </c>
      <c r="I97" s="16"/>
      <c r="J97" s="16"/>
      <c r="K97" s="74"/>
      <c r="L97" s="23"/>
      <c r="M97" s="62"/>
      <c r="N97" s="21"/>
      <c r="O97" s="25"/>
      <c r="P97" s="59"/>
      <c r="Q97" s="3">
        <v>0.71899999999999997</v>
      </c>
      <c r="R97" s="3">
        <v>1.1844999999999999</v>
      </c>
      <c r="S97" s="3">
        <v>0.61199999999999999</v>
      </c>
      <c r="T97" s="3">
        <v>0.79799999999999993</v>
      </c>
      <c r="U97" s="3">
        <v>0.1145</v>
      </c>
      <c r="Z97" s="9"/>
      <c r="AA97" s="9"/>
      <c r="AB97" s="9"/>
      <c r="AG97" s="9"/>
      <c r="AH97" s="9"/>
      <c r="AI97" s="9"/>
    </row>
    <row r="98" spans="1:35" x14ac:dyDescent="0.2">
      <c r="A98" s="6"/>
      <c r="B98" s="2"/>
      <c r="C98" s="4"/>
      <c r="D98" s="3">
        <v>306585</v>
      </c>
      <c r="E98">
        <v>40</v>
      </c>
      <c r="F98" s="16">
        <v>0.17173679104477607</v>
      </c>
      <c r="G98" s="13">
        <v>0.20000730895522381</v>
      </c>
      <c r="I98" s="16"/>
      <c r="J98" s="16"/>
      <c r="K98" s="23"/>
      <c r="L98" s="23"/>
      <c r="M98" s="62">
        <v>99.772914842139926</v>
      </c>
      <c r="N98" s="23">
        <v>7.8205</v>
      </c>
      <c r="O98" s="40">
        <v>349.5</v>
      </c>
      <c r="P98" s="18"/>
      <c r="Q98" s="3">
        <v>2.4039999999999999</v>
      </c>
      <c r="R98" s="3">
        <v>1.875</v>
      </c>
      <c r="S98" s="3">
        <v>0.77900000000000003</v>
      </c>
      <c r="T98" s="3">
        <v>2.0845000000000002</v>
      </c>
      <c r="U98" s="3">
        <v>0.16550000000000001</v>
      </c>
      <c r="Z98" s="9"/>
      <c r="AA98" s="9"/>
      <c r="AB98" s="9"/>
      <c r="AG98" s="9"/>
      <c r="AH98" s="9"/>
      <c r="AI98" s="9"/>
    </row>
    <row r="99" spans="1:35" x14ac:dyDescent="0.2">
      <c r="A99" s="6"/>
      <c r="B99" s="2"/>
      <c r="C99" s="4"/>
      <c r="D99" s="3">
        <v>306584</v>
      </c>
      <c r="E99">
        <v>50</v>
      </c>
      <c r="F99" s="16">
        <v>0.11782423880597012</v>
      </c>
      <c r="G99" s="13">
        <v>0.14367193119402982</v>
      </c>
      <c r="I99" s="16"/>
      <c r="J99" s="16"/>
      <c r="K99" s="74"/>
      <c r="L99" s="23"/>
      <c r="M99" s="62"/>
      <c r="N99" s="21"/>
      <c r="O99" s="25"/>
      <c r="Q99" s="3">
        <v>3.4220000000000002</v>
      </c>
      <c r="R99" s="3">
        <v>2.9770000000000003</v>
      </c>
      <c r="S99" s="3">
        <v>0.84650000000000003</v>
      </c>
      <c r="T99" s="3">
        <v>2.2204999999999999</v>
      </c>
      <c r="U99" s="3">
        <v>0.20250000000000001</v>
      </c>
      <c r="Z99" s="9"/>
      <c r="AA99" s="9"/>
      <c r="AB99" s="9"/>
      <c r="AG99" s="9"/>
      <c r="AH99" s="9"/>
      <c r="AI99" s="9"/>
    </row>
    <row r="100" spans="1:35" x14ac:dyDescent="0.2">
      <c r="A100" s="6"/>
      <c r="B100" s="2"/>
      <c r="C100" s="4"/>
      <c r="D100" s="3">
        <v>306583</v>
      </c>
      <c r="E100">
        <v>75</v>
      </c>
      <c r="F100" s="16">
        <v>3.129706343283583E-2</v>
      </c>
      <c r="G100" s="13">
        <v>0.12165352656716416</v>
      </c>
      <c r="I100" s="16"/>
      <c r="J100" s="16"/>
      <c r="K100" s="74"/>
      <c r="L100" s="23"/>
      <c r="M100" s="62"/>
      <c r="N100" s="21"/>
      <c r="O100" s="25"/>
      <c r="Q100" s="3">
        <v>5.0685000000000002</v>
      </c>
      <c r="R100" s="3">
        <v>5.1924999999999999</v>
      </c>
      <c r="S100" s="3">
        <v>0.99150000000000005</v>
      </c>
      <c r="T100" s="3">
        <v>2.089</v>
      </c>
      <c r="U100" s="3">
        <v>0.25700000000000001</v>
      </c>
      <c r="Z100" s="9"/>
      <c r="AA100" s="9"/>
      <c r="AB100" s="9"/>
      <c r="AG100" s="9"/>
      <c r="AH100" s="9"/>
      <c r="AI100" s="9"/>
    </row>
    <row r="101" spans="1:35" x14ac:dyDescent="0.2">
      <c r="A101" s="6"/>
      <c r="B101" s="2"/>
      <c r="C101" s="4"/>
      <c r="D101" s="3">
        <v>306582</v>
      </c>
      <c r="E101">
        <v>100</v>
      </c>
      <c r="F101" s="16">
        <v>3.49790708955224E-2</v>
      </c>
      <c r="G101" s="13">
        <v>0.15990958410447764</v>
      </c>
      <c r="I101" s="16"/>
      <c r="J101" s="16"/>
      <c r="K101" s="23"/>
      <c r="L101" s="23"/>
      <c r="M101" s="62"/>
      <c r="N101" s="21"/>
      <c r="O101" s="25"/>
      <c r="Q101" s="3">
        <v>5.4380000000000006</v>
      </c>
      <c r="R101" s="3">
        <v>5.0054999999999996</v>
      </c>
      <c r="S101" s="3">
        <v>1.0585</v>
      </c>
      <c r="T101" s="3">
        <v>2.0375000000000001</v>
      </c>
      <c r="U101" s="3">
        <v>0.2455</v>
      </c>
      <c r="Z101" s="9"/>
      <c r="AA101" s="9"/>
      <c r="AB101" s="9"/>
      <c r="AG101" s="9"/>
      <c r="AH101" s="9"/>
      <c r="AI101" s="9"/>
    </row>
    <row r="102" spans="1:35" x14ac:dyDescent="0.2">
      <c r="A102" s="6"/>
      <c r="B102" s="2"/>
      <c r="C102" s="4"/>
      <c r="D102" s="3">
        <v>306581</v>
      </c>
      <c r="E102">
        <v>140</v>
      </c>
      <c r="F102" s="16">
        <v>9.205018656716411E-3</v>
      </c>
      <c r="G102" s="13">
        <v>0.11907612134328359</v>
      </c>
      <c r="I102" s="16"/>
      <c r="J102" s="16"/>
      <c r="K102" s="23"/>
      <c r="L102" s="23"/>
      <c r="M102" s="62">
        <v>70.481595128051495</v>
      </c>
      <c r="N102" s="23">
        <v>5.0259999999999998</v>
      </c>
      <c r="O102" s="40">
        <v>224</v>
      </c>
      <c r="P102" s="13"/>
      <c r="Q102" s="3">
        <v>14.266</v>
      </c>
      <c r="R102" s="3">
        <v>13.343499999999999</v>
      </c>
      <c r="S102" s="3">
        <v>1.8774999999999999</v>
      </c>
      <c r="T102" s="3">
        <v>0.60549999999999993</v>
      </c>
      <c r="U102" s="3">
        <v>0.14050000000000001</v>
      </c>
      <c r="Z102" s="9"/>
      <c r="AA102" s="9"/>
      <c r="AB102" s="9"/>
      <c r="AG102" s="9"/>
      <c r="AH102" s="9"/>
      <c r="AI102" s="9"/>
    </row>
    <row r="103" spans="1:35" x14ac:dyDescent="0.2">
      <c r="A103" s="34">
        <v>39635</v>
      </c>
      <c r="B103" s="2" t="s">
        <v>106</v>
      </c>
      <c r="C103" s="4" t="s">
        <v>92</v>
      </c>
      <c r="D103" s="23">
        <v>321150</v>
      </c>
      <c r="E103" s="91">
        <v>1</v>
      </c>
      <c r="F103" s="16">
        <v>0.19600000000000001</v>
      </c>
      <c r="G103" s="3">
        <v>7.1999999999999995E-2</v>
      </c>
      <c r="H103" s="21">
        <v>27.638000000000002</v>
      </c>
      <c r="I103" s="18">
        <v>17.609499999999997</v>
      </c>
      <c r="J103" s="23">
        <v>24.193000000000001</v>
      </c>
      <c r="K103" s="18">
        <v>11.634499999999999</v>
      </c>
      <c r="L103" s="23">
        <v>188</v>
      </c>
      <c r="M103" s="71">
        <v>102.98413765982468</v>
      </c>
      <c r="N103" s="59">
        <v>6.2355</v>
      </c>
      <c r="O103" s="71">
        <v>278.5</v>
      </c>
      <c r="P103" s="59">
        <v>30.661825180053711</v>
      </c>
      <c r="Q103" s="16"/>
      <c r="R103" s="3"/>
      <c r="S103" s="3"/>
      <c r="T103" s="3"/>
      <c r="U103" s="3"/>
      <c r="Z103" s="9"/>
      <c r="AA103" s="9"/>
      <c r="AB103" s="9"/>
      <c r="AG103" s="9"/>
      <c r="AH103" s="9"/>
      <c r="AI103" s="9"/>
    </row>
    <row r="104" spans="1:35" x14ac:dyDescent="0.2">
      <c r="A104" s="34"/>
      <c r="B104" s="2"/>
      <c r="C104" s="4"/>
      <c r="D104" s="33">
        <v>321149</v>
      </c>
      <c r="E104" s="91">
        <v>5</v>
      </c>
      <c r="F104" s="16">
        <v>0.2</v>
      </c>
      <c r="G104" s="3">
        <v>8.3000000000000004E-2</v>
      </c>
      <c r="H104" s="21"/>
      <c r="I104" s="18"/>
      <c r="J104" s="18"/>
      <c r="K104" s="23"/>
      <c r="L104" s="23"/>
      <c r="M104" s="62"/>
      <c r="N104" s="21"/>
      <c r="O104" s="25"/>
      <c r="P104" s="25"/>
      <c r="Q104" s="16"/>
      <c r="R104" s="3"/>
      <c r="S104" s="3"/>
      <c r="T104" s="3"/>
      <c r="U104" s="3"/>
      <c r="Z104" s="9"/>
      <c r="AA104" s="9"/>
      <c r="AB104" s="9"/>
      <c r="AG104" s="9"/>
      <c r="AH104" s="9"/>
      <c r="AI104" s="9"/>
    </row>
    <row r="105" spans="1:35" x14ac:dyDescent="0.2">
      <c r="A105" s="34"/>
      <c r="B105" s="2"/>
      <c r="C105" s="4"/>
      <c r="D105" s="23">
        <v>321148</v>
      </c>
      <c r="E105" s="91">
        <v>10</v>
      </c>
      <c r="F105" s="16">
        <v>0.54200000000000004</v>
      </c>
      <c r="G105" s="3">
        <v>0.224</v>
      </c>
      <c r="H105" s="16"/>
      <c r="I105" s="18"/>
      <c r="J105" s="18"/>
      <c r="K105" s="23"/>
      <c r="L105" s="23"/>
      <c r="M105" s="62"/>
      <c r="N105" s="21"/>
      <c r="O105" s="25"/>
      <c r="P105" s="42"/>
      <c r="Q105" s="16"/>
      <c r="R105" s="3"/>
      <c r="S105" s="3"/>
      <c r="T105" s="3"/>
      <c r="U105" s="3"/>
      <c r="Z105" s="9"/>
      <c r="AA105" s="9"/>
      <c r="AB105" s="9"/>
      <c r="AG105" s="9"/>
      <c r="AH105" s="9"/>
      <c r="AI105" s="9"/>
    </row>
    <row r="106" spans="1:35" x14ac:dyDescent="0.2">
      <c r="A106" s="34"/>
      <c r="B106" s="2"/>
      <c r="C106" s="4"/>
      <c r="D106" s="33">
        <v>321147</v>
      </c>
      <c r="E106" s="91">
        <v>20</v>
      </c>
      <c r="F106" s="16">
        <v>0.70599999999999996</v>
      </c>
      <c r="G106" s="18">
        <v>0.40400000000000003</v>
      </c>
      <c r="H106" s="16"/>
      <c r="I106" s="18"/>
      <c r="J106" s="18"/>
      <c r="K106" s="23"/>
      <c r="L106" s="23"/>
      <c r="M106" s="71"/>
      <c r="N106" s="59"/>
      <c r="O106" s="78"/>
      <c r="P106" s="25"/>
      <c r="Q106" s="16"/>
      <c r="R106" s="3"/>
      <c r="S106" s="3"/>
      <c r="T106" s="3"/>
      <c r="U106" s="3"/>
      <c r="Z106" s="9"/>
      <c r="AA106" s="9"/>
      <c r="AB106" s="9"/>
      <c r="AG106" s="9"/>
      <c r="AH106" s="9"/>
      <c r="AI106" s="9"/>
    </row>
    <row r="107" spans="1:35" x14ac:dyDescent="0.2">
      <c r="A107" s="34"/>
      <c r="B107" s="2"/>
      <c r="C107" s="4"/>
      <c r="D107" s="23">
        <v>321146</v>
      </c>
      <c r="E107" s="91">
        <v>30</v>
      </c>
      <c r="F107" s="16">
        <v>0.85699999999999998</v>
      </c>
      <c r="G107" s="13">
        <v>0.39300000000000002</v>
      </c>
      <c r="H107" s="16"/>
      <c r="I107" s="18"/>
      <c r="J107" s="18"/>
      <c r="K107" s="23"/>
      <c r="L107" s="23"/>
      <c r="M107" s="62"/>
      <c r="N107" s="21"/>
      <c r="O107" s="25"/>
      <c r="P107" s="42"/>
      <c r="Q107" s="16"/>
      <c r="R107" s="3"/>
      <c r="S107" s="3"/>
      <c r="T107" s="3"/>
      <c r="U107" s="3"/>
      <c r="Z107" s="9"/>
      <c r="AA107" s="9"/>
      <c r="AB107" s="9"/>
      <c r="AG107" s="9"/>
      <c r="AH107" s="9"/>
      <c r="AI107" s="9"/>
    </row>
    <row r="108" spans="1:35" x14ac:dyDescent="0.2">
      <c r="A108" s="34"/>
      <c r="B108" s="2"/>
      <c r="C108" s="4"/>
      <c r="D108" s="33">
        <v>321145</v>
      </c>
      <c r="E108" s="91">
        <v>40</v>
      </c>
      <c r="F108" s="16">
        <v>0.26900000000000002</v>
      </c>
      <c r="G108" s="13">
        <v>9.5000000000000001E-2</v>
      </c>
      <c r="H108" s="16"/>
      <c r="I108" s="18"/>
      <c r="J108" s="18"/>
      <c r="K108" s="23"/>
      <c r="L108" s="23"/>
      <c r="M108" s="71">
        <v>89.428504964327701</v>
      </c>
      <c r="N108" s="59">
        <v>6.92</v>
      </c>
      <c r="O108" s="71">
        <v>309</v>
      </c>
      <c r="P108" s="59">
        <v>32.019565582275391</v>
      </c>
      <c r="Q108" s="16"/>
      <c r="R108" s="3"/>
      <c r="S108" s="3"/>
      <c r="T108" s="3"/>
      <c r="U108" s="3"/>
      <c r="Z108" s="9"/>
      <c r="AA108" s="9"/>
      <c r="AB108" s="9"/>
      <c r="AG108" s="9"/>
      <c r="AH108" s="9"/>
      <c r="AI108" s="9"/>
    </row>
    <row r="109" spans="1:35" x14ac:dyDescent="0.2">
      <c r="A109" s="34"/>
      <c r="B109" s="2"/>
      <c r="C109" s="4"/>
      <c r="D109" s="23">
        <v>321144</v>
      </c>
      <c r="E109" s="91">
        <v>50</v>
      </c>
      <c r="F109" s="16">
        <v>6.4000000000000001E-2</v>
      </c>
      <c r="G109" s="13">
        <v>8.8999999999999996E-2</v>
      </c>
      <c r="H109" s="16"/>
      <c r="I109" s="18"/>
      <c r="J109" s="18"/>
      <c r="K109" s="23"/>
      <c r="L109" s="23"/>
      <c r="M109" s="71"/>
      <c r="N109" s="59"/>
      <c r="O109" s="78"/>
      <c r="P109" s="42"/>
      <c r="Q109" s="16"/>
      <c r="R109" s="3"/>
      <c r="S109" s="3"/>
      <c r="T109" s="3"/>
      <c r="U109" s="3"/>
      <c r="Z109" s="9"/>
      <c r="AA109" s="9"/>
      <c r="AB109" s="9"/>
      <c r="AG109" s="9"/>
      <c r="AH109" s="9"/>
      <c r="AI109" s="9"/>
    </row>
    <row r="110" spans="1:35" x14ac:dyDescent="0.2">
      <c r="A110" s="34"/>
      <c r="B110" s="2"/>
      <c r="C110" s="4"/>
      <c r="D110" s="33">
        <v>321143</v>
      </c>
      <c r="E110" s="91">
        <v>75</v>
      </c>
      <c r="F110" s="16">
        <v>0.04</v>
      </c>
      <c r="G110" s="13">
        <v>0.115</v>
      </c>
      <c r="H110" s="16"/>
      <c r="I110" s="18"/>
      <c r="J110" s="18"/>
      <c r="K110" s="23"/>
      <c r="L110" s="23"/>
      <c r="M110" s="71"/>
      <c r="N110" s="59"/>
      <c r="O110" s="78"/>
      <c r="P110" s="25"/>
      <c r="Q110" s="16"/>
      <c r="R110" s="3"/>
      <c r="S110" s="3"/>
      <c r="T110" s="3"/>
      <c r="U110" s="3"/>
      <c r="Z110" s="9"/>
      <c r="AA110" s="9"/>
      <c r="AB110" s="9"/>
      <c r="AG110" s="9"/>
      <c r="AH110" s="9"/>
      <c r="AI110" s="9"/>
    </row>
    <row r="111" spans="1:35" x14ac:dyDescent="0.2">
      <c r="A111" s="34"/>
      <c r="B111" s="2"/>
      <c r="C111" s="4"/>
      <c r="D111" s="23">
        <v>321142</v>
      </c>
      <c r="E111" s="91">
        <v>100</v>
      </c>
      <c r="F111" s="16">
        <v>4.2000000000000003E-2</v>
      </c>
      <c r="G111" s="13">
        <v>2.3E-2</v>
      </c>
      <c r="H111" s="16"/>
      <c r="I111" s="18"/>
      <c r="J111" s="18"/>
      <c r="K111" s="23"/>
      <c r="L111" s="23"/>
      <c r="M111" s="71"/>
      <c r="N111" s="59"/>
      <c r="O111" s="78"/>
      <c r="P111" s="3"/>
      <c r="Q111" s="16"/>
      <c r="R111" s="3"/>
      <c r="S111" s="3"/>
      <c r="T111" s="3"/>
      <c r="U111" s="3"/>
      <c r="Z111" s="9"/>
      <c r="AA111" s="9"/>
      <c r="AB111" s="9"/>
      <c r="AG111" s="9"/>
      <c r="AH111" s="9"/>
      <c r="AI111" s="9"/>
    </row>
    <row r="112" spans="1:35" x14ac:dyDescent="0.2">
      <c r="A112" s="34"/>
      <c r="B112" s="2"/>
      <c r="C112" s="4"/>
      <c r="D112" s="33">
        <v>321141</v>
      </c>
      <c r="E112" s="91">
        <v>150</v>
      </c>
      <c r="F112" s="16">
        <v>1.4E-2</v>
      </c>
      <c r="G112" s="13">
        <v>6.2E-2</v>
      </c>
      <c r="H112" s="16"/>
      <c r="I112" s="18"/>
      <c r="J112" s="18"/>
      <c r="K112" s="23"/>
      <c r="L112" s="23"/>
      <c r="M112" s="71">
        <v>64.171587587017811</v>
      </c>
      <c r="N112" s="59">
        <v>4.4205000000000005</v>
      </c>
      <c r="O112" s="71">
        <v>197</v>
      </c>
      <c r="P112" s="59">
        <v>33.957012176513672</v>
      </c>
      <c r="Q112" s="16"/>
      <c r="R112" s="3"/>
      <c r="S112" s="3"/>
      <c r="T112" s="3"/>
      <c r="U112" s="3"/>
      <c r="Z112" s="9"/>
      <c r="AA112" s="9"/>
      <c r="AB112" s="9"/>
      <c r="AG112" s="9"/>
      <c r="AH112" s="9"/>
      <c r="AI112" s="9"/>
    </row>
    <row r="113" spans="1:35" x14ac:dyDescent="0.2">
      <c r="A113" s="34">
        <v>39647</v>
      </c>
      <c r="B113" s="2" t="s">
        <v>107</v>
      </c>
      <c r="C113" s="4" t="s">
        <v>92</v>
      </c>
      <c r="D113" s="33">
        <v>321499</v>
      </c>
      <c r="E113" s="91">
        <v>1</v>
      </c>
      <c r="F113" s="16">
        <v>0.40400000000000003</v>
      </c>
      <c r="G113" s="13">
        <v>9.7000000000000003E-2</v>
      </c>
      <c r="H113" s="16">
        <v>43.606000000000002</v>
      </c>
      <c r="I113" s="18">
        <v>30.482999999999993</v>
      </c>
      <c r="J113" s="18">
        <v>29.116</v>
      </c>
      <c r="K113" s="23">
        <v>19.127999999999997</v>
      </c>
      <c r="L113" s="23">
        <v>200</v>
      </c>
      <c r="M113" s="71">
        <v>104.6888804915728</v>
      </c>
      <c r="N113" s="59">
        <v>6.4945000000000004</v>
      </c>
      <c r="O113" s="71">
        <v>290</v>
      </c>
      <c r="P113" s="59">
        <v>30.956771850585938</v>
      </c>
      <c r="Q113" s="21"/>
      <c r="R113" s="3"/>
      <c r="S113" s="3"/>
      <c r="T113" s="3"/>
      <c r="U113" s="3"/>
      <c r="Z113" s="9"/>
      <c r="AA113" s="9"/>
      <c r="AB113" s="9"/>
      <c r="AG113" s="9"/>
      <c r="AH113" s="9"/>
      <c r="AI113" s="9"/>
    </row>
    <row r="114" spans="1:35" x14ac:dyDescent="0.2">
      <c r="A114" s="34"/>
      <c r="B114" s="2"/>
      <c r="C114" s="4"/>
      <c r="D114" s="33">
        <v>321498</v>
      </c>
      <c r="E114" s="91">
        <v>5</v>
      </c>
      <c r="F114" s="16">
        <v>0.502</v>
      </c>
      <c r="G114" s="13">
        <v>0.156</v>
      </c>
      <c r="H114" s="16"/>
      <c r="I114" s="23"/>
      <c r="J114" s="18"/>
      <c r="K114" s="23"/>
      <c r="L114" s="23"/>
      <c r="M114" s="71"/>
      <c r="N114" s="59"/>
      <c r="O114" s="71"/>
      <c r="P114" s="59"/>
      <c r="Q114" s="21"/>
      <c r="R114" s="3"/>
      <c r="S114" s="3"/>
      <c r="T114" s="3"/>
      <c r="U114" s="3"/>
      <c r="Z114" s="9"/>
      <c r="AA114" s="9"/>
      <c r="AB114" s="9"/>
      <c r="AG114" s="9"/>
      <c r="AH114" s="9"/>
      <c r="AI114" s="9"/>
    </row>
    <row r="115" spans="1:35" x14ac:dyDescent="0.2">
      <c r="A115" s="34"/>
      <c r="B115" s="2"/>
      <c r="C115" s="4"/>
      <c r="D115" s="33">
        <v>321497</v>
      </c>
      <c r="E115" s="91">
        <v>10</v>
      </c>
      <c r="F115" s="16">
        <v>0.42</v>
      </c>
      <c r="G115" s="13">
        <v>0.17199999999999999</v>
      </c>
      <c r="H115" s="16"/>
      <c r="I115" s="16"/>
      <c r="J115" s="16"/>
      <c r="K115" s="3"/>
      <c r="L115" s="23"/>
      <c r="M115" s="71"/>
      <c r="N115" s="59"/>
      <c r="O115" s="71"/>
      <c r="P115" s="59"/>
      <c r="Q115" s="21"/>
      <c r="R115" s="3"/>
      <c r="S115" s="3"/>
      <c r="T115" s="3"/>
      <c r="U115" s="3"/>
      <c r="Z115" s="9"/>
      <c r="AA115" s="9"/>
      <c r="AB115" s="9"/>
      <c r="AG115" s="9"/>
      <c r="AH115" s="9"/>
      <c r="AI115" s="9"/>
    </row>
    <row r="116" spans="1:35" x14ac:dyDescent="0.2">
      <c r="A116" s="34"/>
      <c r="B116" s="2"/>
      <c r="C116" s="4"/>
      <c r="D116" s="33">
        <v>321496</v>
      </c>
      <c r="E116" s="91">
        <v>20</v>
      </c>
      <c r="F116" s="16">
        <v>0.39600000000000002</v>
      </c>
      <c r="G116" s="13">
        <v>0.23200000000000001</v>
      </c>
      <c r="H116" s="16"/>
      <c r="I116" s="18"/>
      <c r="J116" s="16"/>
      <c r="K116" s="3"/>
      <c r="L116" s="23"/>
      <c r="M116" s="62"/>
      <c r="N116" s="21"/>
      <c r="O116" s="25"/>
      <c r="P116" s="25"/>
      <c r="Q116" s="21"/>
      <c r="R116" s="3"/>
      <c r="S116" s="3"/>
      <c r="T116" s="3"/>
      <c r="U116" s="3"/>
      <c r="Z116" s="9"/>
      <c r="AA116" s="9"/>
      <c r="AB116" s="9"/>
      <c r="AG116" s="9"/>
      <c r="AH116" s="9"/>
      <c r="AI116" s="9"/>
    </row>
    <row r="117" spans="1:35" x14ac:dyDescent="0.2">
      <c r="A117" s="34"/>
      <c r="B117" s="2"/>
      <c r="C117" s="4"/>
      <c r="D117" s="33">
        <v>321495</v>
      </c>
      <c r="E117" s="91">
        <v>30</v>
      </c>
      <c r="F117" s="16">
        <v>0.85699999999999998</v>
      </c>
      <c r="G117" s="13">
        <v>0.73699999999999999</v>
      </c>
      <c r="H117" s="16"/>
      <c r="I117" s="18"/>
      <c r="J117" s="16"/>
      <c r="K117" s="3"/>
      <c r="L117" s="23"/>
      <c r="M117" s="71"/>
      <c r="N117" s="59"/>
      <c r="O117" s="71"/>
      <c r="P117" s="59"/>
      <c r="Q117" s="21"/>
      <c r="R117" s="3"/>
      <c r="S117" s="3"/>
      <c r="T117" s="3"/>
      <c r="U117" s="3"/>
      <c r="Z117" s="9"/>
      <c r="AA117" s="9"/>
      <c r="AB117" s="9"/>
      <c r="AG117" s="9"/>
      <c r="AH117" s="9"/>
      <c r="AI117" s="9"/>
    </row>
    <row r="118" spans="1:35" x14ac:dyDescent="0.2">
      <c r="A118" s="34"/>
      <c r="B118" s="2"/>
      <c r="C118" s="4"/>
      <c r="D118" s="33">
        <v>321494</v>
      </c>
      <c r="E118" s="91">
        <v>40</v>
      </c>
      <c r="F118" s="16">
        <v>0.71899999999999997</v>
      </c>
      <c r="G118" s="18">
        <v>0.59399999999999997</v>
      </c>
      <c r="H118" s="16"/>
      <c r="I118" s="18"/>
      <c r="J118" s="16"/>
      <c r="K118" s="3"/>
      <c r="L118" s="23"/>
      <c r="M118" s="71">
        <v>95.152920633452283</v>
      </c>
      <c r="N118" s="59">
        <v>7.3905000000000003</v>
      </c>
      <c r="O118" s="71">
        <v>330</v>
      </c>
      <c r="P118" s="59"/>
      <c r="Q118" s="21"/>
      <c r="R118" s="3"/>
      <c r="S118" s="3"/>
      <c r="T118" s="3"/>
      <c r="U118" s="3"/>
      <c r="Z118" s="9"/>
      <c r="AA118" s="9"/>
      <c r="AB118" s="9"/>
      <c r="AG118" s="9"/>
      <c r="AH118" s="9"/>
      <c r="AI118" s="9"/>
    </row>
    <row r="119" spans="1:35" x14ac:dyDescent="0.2">
      <c r="A119" s="34"/>
      <c r="B119" s="2"/>
      <c r="C119" s="4"/>
      <c r="D119" s="33">
        <v>321493</v>
      </c>
      <c r="E119" s="91">
        <v>50</v>
      </c>
      <c r="F119" s="16">
        <v>0.55500000000000005</v>
      </c>
      <c r="G119" s="13">
        <v>0.24299999999999999</v>
      </c>
      <c r="H119" s="16"/>
      <c r="I119" s="18"/>
      <c r="J119" s="16"/>
      <c r="K119" s="3"/>
      <c r="L119" s="23"/>
      <c r="M119" s="71"/>
      <c r="N119" s="59"/>
      <c r="O119" s="71"/>
      <c r="P119" s="59"/>
      <c r="Q119" s="21"/>
      <c r="R119" s="3"/>
      <c r="S119" s="3"/>
      <c r="T119" s="3"/>
      <c r="U119" s="3"/>
      <c r="Z119" s="9"/>
      <c r="AA119" s="9"/>
      <c r="AB119" s="9"/>
      <c r="AG119" s="9"/>
      <c r="AH119" s="9"/>
      <c r="AI119" s="9"/>
    </row>
    <row r="120" spans="1:35" x14ac:dyDescent="0.2">
      <c r="A120" s="34"/>
      <c r="B120" s="2"/>
      <c r="C120" s="4"/>
      <c r="D120" s="33">
        <v>321492</v>
      </c>
      <c r="E120" s="91">
        <v>75</v>
      </c>
      <c r="F120" s="16">
        <v>0.20399999999999999</v>
      </c>
      <c r="G120" s="13">
        <v>0.15</v>
      </c>
      <c r="H120" s="16"/>
      <c r="I120" s="18"/>
      <c r="J120" s="16"/>
      <c r="K120" s="3"/>
      <c r="L120" s="23"/>
      <c r="M120" s="71"/>
      <c r="N120" s="59"/>
      <c r="O120" s="71"/>
      <c r="P120" s="59"/>
      <c r="Q120" s="21"/>
      <c r="R120" s="3"/>
      <c r="S120" s="3"/>
      <c r="T120" s="3"/>
      <c r="U120" s="3"/>
      <c r="Z120" s="9"/>
      <c r="AA120" s="9"/>
      <c r="AB120" s="9"/>
      <c r="AG120" s="9"/>
      <c r="AH120" s="9"/>
      <c r="AI120" s="9"/>
    </row>
    <row r="121" spans="1:35" x14ac:dyDescent="0.2">
      <c r="A121" s="34"/>
      <c r="B121" s="2"/>
      <c r="C121" s="4"/>
      <c r="D121" s="33">
        <v>321491</v>
      </c>
      <c r="E121" s="91">
        <v>100</v>
      </c>
      <c r="F121" s="16">
        <v>5.7000000000000002E-2</v>
      </c>
      <c r="G121" s="13">
        <v>0.10299999999999999</v>
      </c>
      <c r="H121" s="16"/>
      <c r="I121" s="18"/>
      <c r="J121" s="16"/>
      <c r="K121" s="3"/>
      <c r="L121" s="23"/>
      <c r="M121" s="62"/>
      <c r="N121" s="21"/>
      <c r="O121" s="25"/>
      <c r="P121" s="25"/>
      <c r="Q121" s="21"/>
      <c r="R121" s="3"/>
      <c r="S121" s="3"/>
      <c r="T121" s="3"/>
      <c r="U121" s="3"/>
      <c r="Z121" s="9"/>
      <c r="AA121" s="9"/>
      <c r="AB121" s="9"/>
      <c r="AG121" s="9"/>
      <c r="AH121" s="9"/>
      <c r="AI121" s="9"/>
    </row>
    <row r="122" spans="1:35" x14ac:dyDescent="0.2">
      <c r="A122" s="34"/>
      <c r="B122" s="2"/>
      <c r="C122" s="4"/>
      <c r="D122" s="33">
        <v>321490</v>
      </c>
      <c r="E122" s="91">
        <v>148</v>
      </c>
      <c r="F122" s="16">
        <v>0.03</v>
      </c>
      <c r="G122" s="13">
        <v>6.0999999999999999E-2</v>
      </c>
      <c r="H122" s="16"/>
      <c r="I122" s="18"/>
      <c r="J122" s="16"/>
      <c r="K122" s="3"/>
      <c r="L122" s="23"/>
      <c r="M122" s="71">
        <v>65.033374316761993</v>
      </c>
      <c r="N122" s="59">
        <v>4.5994999999999999</v>
      </c>
      <c r="O122" s="71">
        <v>205.5</v>
      </c>
      <c r="P122" s="59">
        <v>33.863399505615234</v>
      </c>
      <c r="Q122" s="21"/>
      <c r="R122" s="3"/>
      <c r="S122" s="3"/>
      <c r="T122" s="3"/>
      <c r="U122" s="3"/>
      <c r="Z122" s="9"/>
      <c r="AA122" s="9"/>
      <c r="AB122" s="9"/>
      <c r="AG122" s="9"/>
      <c r="AH122" s="9"/>
      <c r="AI122" s="9"/>
    </row>
    <row r="123" spans="1:35" x14ac:dyDescent="0.2">
      <c r="A123" s="34">
        <v>39661</v>
      </c>
      <c r="B123" s="2" t="s">
        <v>108</v>
      </c>
      <c r="C123" s="4" t="s">
        <v>92</v>
      </c>
      <c r="D123" s="3">
        <v>321814</v>
      </c>
      <c r="E123" s="91">
        <v>1</v>
      </c>
      <c r="F123" s="16">
        <v>0.374</v>
      </c>
      <c r="G123" s="13">
        <v>0.11799999999999999</v>
      </c>
      <c r="H123" s="16">
        <v>34.306000000000004</v>
      </c>
      <c r="I123" s="18">
        <v>33.932499999999997</v>
      </c>
      <c r="J123" s="18">
        <v>25.5685</v>
      </c>
      <c r="K123" s="18">
        <v>18.6325</v>
      </c>
      <c r="L123" s="23">
        <v>214</v>
      </c>
      <c r="M123" s="71">
        <v>105.50969940989681</v>
      </c>
      <c r="N123" s="59">
        <v>5.6890000000000001</v>
      </c>
      <c r="O123" s="71">
        <v>254</v>
      </c>
      <c r="P123" s="59">
        <v>30.637680053710938</v>
      </c>
      <c r="Q123" s="21"/>
      <c r="R123" s="3"/>
      <c r="S123" s="3"/>
      <c r="T123" s="3"/>
      <c r="U123" s="3"/>
      <c r="Z123" s="9"/>
      <c r="AA123" s="9"/>
      <c r="AB123" s="9"/>
      <c r="AG123" s="9"/>
      <c r="AH123" s="9"/>
      <c r="AI123" s="9"/>
    </row>
    <row r="124" spans="1:35" x14ac:dyDescent="0.2">
      <c r="A124" s="34"/>
      <c r="B124" s="2"/>
      <c r="C124" s="4"/>
      <c r="D124" s="3">
        <v>321813</v>
      </c>
      <c r="E124" s="91">
        <v>5</v>
      </c>
      <c r="F124" s="16">
        <v>0.36699999999999999</v>
      </c>
      <c r="G124" s="13">
        <v>0.153</v>
      </c>
      <c r="H124" s="16"/>
      <c r="I124" s="3"/>
      <c r="J124" s="16"/>
      <c r="K124" s="3"/>
      <c r="L124" s="23"/>
      <c r="M124" s="71"/>
      <c r="N124" s="59"/>
      <c r="O124" s="71"/>
      <c r="P124" s="59"/>
      <c r="Q124" s="21"/>
      <c r="R124" s="3"/>
      <c r="S124" s="3"/>
      <c r="T124" s="3"/>
      <c r="U124" s="3"/>
      <c r="Z124" s="9"/>
      <c r="AA124" s="9"/>
      <c r="AB124" s="9"/>
      <c r="AG124" s="9"/>
      <c r="AH124" s="9"/>
      <c r="AI124" s="9"/>
    </row>
    <row r="125" spans="1:35" x14ac:dyDescent="0.2">
      <c r="A125" s="34"/>
      <c r="B125" s="2"/>
      <c r="C125" s="4"/>
      <c r="D125" s="3">
        <v>321812</v>
      </c>
      <c r="E125" s="91">
        <v>10</v>
      </c>
      <c r="F125" s="16">
        <v>0.46400000000000002</v>
      </c>
      <c r="G125" s="13">
        <v>0.17599999999999999</v>
      </c>
      <c r="H125" s="16"/>
      <c r="I125" s="16"/>
      <c r="J125" s="16"/>
      <c r="K125" s="3"/>
      <c r="L125" s="23"/>
      <c r="M125" s="71"/>
      <c r="N125" s="59"/>
      <c r="O125" s="71"/>
      <c r="P125" s="59"/>
      <c r="Q125" s="21"/>
      <c r="R125" s="3"/>
      <c r="S125" s="3"/>
      <c r="T125" s="3"/>
      <c r="U125" s="3"/>
      <c r="Z125" s="9"/>
      <c r="AA125" s="9"/>
      <c r="AB125" s="9"/>
      <c r="AG125" s="9"/>
      <c r="AH125" s="9"/>
      <c r="AI125" s="9"/>
    </row>
    <row r="126" spans="1:35" x14ac:dyDescent="0.2">
      <c r="A126" s="34"/>
      <c r="B126" s="2"/>
      <c r="C126" s="4"/>
      <c r="D126" s="3">
        <v>321811</v>
      </c>
      <c r="E126" s="91">
        <v>20</v>
      </c>
      <c r="F126" s="16">
        <v>0.55400000000000005</v>
      </c>
      <c r="G126" s="13">
        <v>0.40400000000000003</v>
      </c>
      <c r="H126" s="16"/>
      <c r="I126" s="18"/>
      <c r="J126" s="16"/>
      <c r="K126" s="23"/>
      <c r="L126" s="23"/>
      <c r="M126" s="62"/>
      <c r="N126" s="21"/>
      <c r="O126" s="25"/>
      <c r="P126" s="59"/>
      <c r="Q126" s="21"/>
      <c r="R126" s="3"/>
      <c r="S126" s="3"/>
      <c r="T126" s="3"/>
      <c r="U126" s="3"/>
      <c r="Z126" s="9"/>
      <c r="AA126" s="9"/>
      <c r="AB126" s="9"/>
      <c r="AG126" s="9"/>
      <c r="AH126" s="9"/>
      <c r="AI126" s="9"/>
    </row>
    <row r="127" spans="1:35" x14ac:dyDescent="0.2">
      <c r="A127" s="34"/>
      <c r="B127" s="2"/>
      <c r="C127" s="4"/>
      <c r="D127" s="3">
        <v>321810</v>
      </c>
      <c r="E127" s="91">
        <v>30</v>
      </c>
      <c r="F127" s="16">
        <v>0.48299999999999998</v>
      </c>
      <c r="G127" s="13">
        <v>0.45200000000000001</v>
      </c>
      <c r="H127" s="16"/>
      <c r="I127" s="18"/>
      <c r="J127" s="16"/>
      <c r="K127" s="23"/>
      <c r="L127" s="23"/>
      <c r="M127" s="71"/>
      <c r="N127" s="59"/>
      <c r="O127" s="71"/>
      <c r="P127" s="59"/>
      <c r="Q127" s="21"/>
      <c r="R127" s="3"/>
      <c r="S127" s="3"/>
      <c r="T127" s="3"/>
      <c r="U127" s="3"/>
      <c r="Z127" s="9"/>
      <c r="AA127" s="9"/>
      <c r="AB127" s="9"/>
      <c r="AG127" s="9"/>
      <c r="AH127" s="9"/>
      <c r="AI127" s="9"/>
    </row>
    <row r="128" spans="1:35" x14ac:dyDescent="0.2">
      <c r="A128" s="34"/>
      <c r="B128" s="2"/>
      <c r="C128" s="4"/>
      <c r="D128" s="3">
        <v>321809</v>
      </c>
      <c r="E128" s="91">
        <v>40</v>
      </c>
      <c r="F128" s="16">
        <v>0.64400000000000002</v>
      </c>
      <c r="G128" s="13">
        <v>0.53</v>
      </c>
      <c r="H128" s="16"/>
      <c r="I128" s="18"/>
      <c r="J128" s="16"/>
      <c r="K128" s="23"/>
      <c r="L128" s="23"/>
      <c r="M128" s="71">
        <v>98.956530596386898</v>
      </c>
      <c r="N128" s="59">
        <v>7.3544999999999998</v>
      </c>
      <c r="O128" s="71">
        <v>328.5</v>
      </c>
      <c r="P128" s="59">
        <v>32.222923278808594</v>
      </c>
      <c r="Q128" s="21"/>
      <c r="R128" s="3"/>
      <c r="S128" s="3"/>
      <c r="T128" s="3"/>
      <c r="U128" s="3"/>
      <c r="Z128" s="9"/>
      <c r="AA128" s="9"/>
      <c r="AB128" s="9"/>
      <c r="AG128" s="9"/>
      <c r="AH128" s="9"/>
      <c r="AI128" s="9"/>
    </row>
    <row r="129" spans="1:35" x14ac:dyDescent="0.2">
      <c r="A129" s="34"/>
      <c r="B129" s="2"/>
      <c r="C129" s="4"/>
      <c r="D129" s="3">
        <v>321808</v>
      </c>
      <c r="E129" s="91">
        <v>50</v>
      </c>
      <c r="F129" s="16">
        <v>0.501</v>
      </c>
      <c r="G129" s="13">
        <v>0.48199999999999998</v>
      </c>
      <c r="H129" s="16"/>
      <c r="I129" s="18"/>
      <c r="J129" s="16"/>
      <c r="K129" s="23"/>
      <c r="L129" s="23"/>
      <c r="M129" s="71"/>
      <c r="N129" s="59"/>
      <c r="O129" s="71"/>
      <c r="P129" s="59"/>
      <c r="Q129" s="21"/>
      <c r="R129" s="3"/>
      <c r="S129" s="3"/>
      <c r="T129" s="3"/>
      <c r="U129" s="3"/>
      <c r="Z129" s="9"/>
      <c r="AA129" s="9"/>
      <c r="AB129" s="9"/>
      <c r="AG129" s="9"/>
      <c r="AH129" s="9"/>
      <c r="AI129" s="9"/>
    </row>
    <row r="130" spans="1:35" x14ac:dyDescent="0.2">
      <c r="A130" s="34"/>
      <c r="B130" s="2"/>
      <c r="C130" s="4"/>
      <c r="D130" s="3">
        <v>321807</v>
      </c>
      <c r="E130" s="91">
        <v>75</v>
      </c>
      <c r="F130" s="16">
        <v>5.1999999999999998E-2</v>
      </c>
      <c r="G130" s="13">
        <v>0.16200000000000001</v>
      </c>
      <c r="H130" s="16"/>
      <c r="I130" s="18"/>
      <c r="J130" s="16"/>
      <c r="K130" s="23"/>
      <c r="L130" s="23"/>
      <c r="M130" s="71"/>
      <c r="N130" s="59"/>
      <c r="O130" s="71"/>
      <c r="P130" s="59"/>
      <c r="Q130" s="21"/>
      <c r="R130" s="3"/>
      <c r="S130" s="3"/>
      <c r="T130" s="3"/>
      <c r="U130" s="3"/>
      <c r="Z130" s="9"/>
      <c r="AA130" s="9"/>
      <c r="AB130" s="9"/>
      <c r="AG130" s="9"/>
      <c r="AH130" s="9"/>
      <c r="AI130" s="9"/>
    </row>
    <row r="131" spans="1:35" x14ac:dyDescent="0.2">
      <c r="A131" s="34"/>
      <c r="B131" s="2"/>
      <c r="C131" s="4"/>
      <c r="D131" s="3">
        <v>321806</v>
      </c>
      <c r="E131" s="91">
        <v>100</v>
      </c>
      <c r="F131" s="16">
        <v>0.03</v>
      </c>
      <c r="G131" s="13">
        <v>0.114</v>
      </c>
      <c r="H131" s="16"/>
      <c r="I131" s="18"/>
      <c r="J131" s="16"/>
      <c r="K131" s="23"/>
      <c r="L131" s="23"/>
      <c r="M131" s="62"/>
      <c r="N131" s="21"/>
      <c r="O131" s="25"/>
      <c r="P131" s="25"/>
      <c r="Q131" s="21"/>
      <c r="R131" s="3"/>
      <c r="S131" s="3"/>
      <c r="T131" s="3"/>
      <c r="U131" s="3"/>
      <c r="Z131" s="9"/>
      <c r="AA131" s="9"/>
      <c r="AB131" s="9"/>
      <c r="AG131" s="9"/>
      <c r="AH131" s="9"/>
      <c r="AI131" s="9"/>
    </row>
    <row r="132" spans="1:35" x14ac:dyDescent="0.2">
      <c r="A132" s="34"/>
      <c r="B132" s="2"/>
      <c r="C132" s="4"/>
      <c r="D132" s="3">
        <v>321805</v>
      </c>
      <c r="E132" s="91">
        <v>131</v>
      </c>
      <c r="F132" s="16">
        <v>0.01</v>
      </c>
      <c r="G132" s="13">
        <v>7.5999999999999998E-2</v>
      </c>
      <c r="H132" s="16"/>
      <c r="I132" s="18"/>
      <c r="J132" s="16"/>
      <c r="K132" s="23"/>
      <c r="L132" s="23"/>
      <c r="M132" s="71">
        <v>62.228670951150498</v>
      </c>
      <c r="N132" s="59">
        <v>4.282</v>
      </c>
      <c r="O132" s="71">
        <v>191</v>
      </c>
      <c r="P132" s="59">
        <v>34.062885284423828</v>
      </c>
      <c r="Q132" s="21"/>
      <c r="R132" s="3"/>
      <c r="S132" s="3"/>
      <c r="T132" s="3"/>
      <c r="U132" s="3"/>
      <c r="Z132" s="9"/>
      <c r="AA132" s="9"/>
      <c r="AB132" s="9"/>
      <c r="AG132" s="9"/>
      <c r="AH132" s="9"/>
      <c r="AI132" s="9"/>
    </row>
    <row r="133" spans="1:35" x14ac:dyDescent="0.2">
      <c r="A133" s="6">
        <v>39719</v>
      </c>
      <c r="B133" s="2" t="s">
        <v>109</v>
      </c>
      <c r="C133" s="4" t="s">
        <v>93</v>
      </c>
      <c r="D133" s="3">
        <v>337010</v>
      </c>
      <c r="E133">
        <v>2</v>
      </c>
      <c r="F133" s="47">
        <v>0.56776432835820889</v>
      </c>
      <c r="G133" s="48">
        <v>0.24870847164179094</v>
      </c>
      <c r="H133" s="93">
        <v>35.208789481343274</v>
      </c>
      <c r="I133" s="18">
        <v>24.996501898656707</v>
      </c>
      <c r="J133" s="48">
        <v>31.293160522388057</v>
      </c>
      <c r="K133" s="18">
        <v>16.089066577611931</v>
      </c>
      <c r="L133" s="23">
        <v>272</v>
      </c>
      <c r="M133" s="95">
        <v>86.286630739745561</v>
      </c>
      <c r="N133" s="96">
        <v>4.968</v>
      </c>
      <c r="O133" s="95">
        <v>222</v>
      </c>
      <c r="P133" s="31">
        <v>29.282042923750055</v>
      </c>
      <c r="Q133" s="48">
        <v>0.63800000000000001</v>
      </c>
      <c r="R133" s="48">
        <v>0.23649999999999999</v>
      </c>
      <c r="S133" s="48">
        <v>0.13</v>
      </c>
      <c r="T133" s="48">
        <v>0.36399999999999999</v>
      </c>
      <c r="U133" s="48">
        <v>8.3999999999999991E-2</v>
      </c>
      <c r="Z133" s="9"/>
      <c r="AA133" s="9"/>
      <c r="AB133" s="9"/>
      <c r="AG133" s="9"/>
      <c r="AH133" s="9"/>
      <c r="AI133" s="9"/>
    </row>
    <row r="134" spans="1:35" x14ac:dyDescent="0.2">
      <c r="A134" s="6"/>
      <c r="B134" s="2"/>
      <c r="C134" s="4"/>
      <c r="D134" s="3">
        <v>337009</v>
      </c>
      <c r="E134">
        <v>10</v>
      </c>
      <c r="F134" s="47">
        <v>0.6093080597014926</v>
      </c>
      <c r="G134" s="48">
        <v>0.26283334029850725</v>
      </c>
      <c r="H134" s="51"/>
      <c r="I134" s="16"/>
      <c r="J134" s="16"/>
      <c r="K134" s="23"/>
      <c r="L134" s="23"/>
      <c r="M134" s="71"/>
      <c r="N134" s="59"/>
      <c r="O134" s="71"/>
      <c r="P134" s="74"/>
      <c r="Q134" s="48">
        <v>0.64600000000000002</v>
      </c>
      <c r="R134" s="48">
        <v>0.26250000000000001</v>
      </c>
      <c r="S134" s="48">
        <v>0.13900000000000001</v>
      </c>
      <c r="T134" s="48">
        <v>0.28249999999999997</v>
      </c>
      <c r="U134" s="48">
        <v>8.4499999999999992E-2</v>
      </c>
      <c r="Z134" s="9"/>
      <c r="AA134" s="9"/>
      <c r="AB134" s="9"/>
      <c r="AG134" s="9"/>
      <c r="AH134" s="9"/>
      <c r="AI134" s="9"/>
    </row>
    <row r="135" spans="1:35" x14ac:dyDescent="0.2">
      <c r="A135" s="6"/>
      <c r="B135" s="2"/>
      <c r="C135" s="4"/>
      <c r="D135" s="3">
        <v>337008</v>
      </c>
      <c r="E135">
        <v>19</v>
      </c>
      <c r="F135" s="47">
        <v>1.215961791044776</v>
      </c>
      <c r="G135" s="48">
        <v>0.5571966089552236</v>
      </c>
      <c r="H135" s="16"/>
      <c r="I135" s="16"/>
      <c r="J135" s="16"/>
      <c r="K135" s="23"/>
      <c r="L135" s="23"/>
      <c r="M135" s="71"/>
      <c r="N135" s="59"/>
      <c r="O135" s="71"/>
      <c r="P135" s="74"/>
      <c r="Q135" s="48">
        <v>0.67</v>
      </c>
      <c r="R135" s="48">
        <v>0.56800000000000006</v>
      </c>
      <c r="S135" s="48">
        <v>0.2185</v>
      </c>
      <c r="T135" s="48">
        <v>0.33699999999999997</v>
      </c>
      <c r="U135" s="48">
        <v>8.7999999999999995E-2</v>
      </c>
      <c r="Z135" s="9"/>
      <c r="AA135" s="9"/>
      <c r="AB135" s="9"/>
      <c r="AG135" s="9"/>
      <c r="AH135" s="9"/>
      <c r="AI135" s="9"/>
    </row>
    <row r="136" spans="1:35" x14ac:dyDescent="0.2">
      <c r="A136" s="6"/>
      <c r="B136" s="2"/>
      <c r="C136" s="4"/>
      <c r="D136" s="3">
        <v>337007</v>
      </c>
      <c r="E136">
        <v>29</v>
      </c>
      <c r="F136" s="47">
        <v>0.67854761194029845</v>
      </c>
      <c r="G136" s="48">
        <v>0.34204338805970141</v>
      </c>
      <c r="H136" s="51"/>
      <c r="I136" s="16"/>
      <c r="J136" s="16"/>
      <c r="K136" s="23"/>
      <c r="L136" s="23"/>
      <c r="M136" s="62"/>
      <c r="N136" s="21"/>
      <c r="O136" s="25"/>
      <c r="P136" s="94"/>
      <c r="Q136" s="48">
        <v>1.623</v>
      </c>
      <c r="R136" s="48">
        <v>2.839</v>
      </c>
      <c r="S136" s="48">
        <v>0.66300000000000003</v>
      </c>
      <c r="T136" s="48">
        <v>0.96750000000000003</v>
      </c>
      <c r="U136" s="48">
        <v>0.1915</v>
      </c>
      <c r="Z136" s="9"/>
      <c r="AA136" s="9"/>
      <c r="AB136" s="9"/>
      <c r="AG136" s="9"/>
      <c r="AH136" s="9"/>
      <c r="AI136" s="9"/>
    </row>
    <row r="137" spans="1:35" x14ac:dyDescent="0.2">
      <c r="A137" s="6"/>
      <c r="B137" s="2"/>
      <c r="C137" s="4"/>
      <c r="D137" s="3">
        <v>337006</v>
      </c>
      <c r="E137">
        <v>39</v>
      </c>
      <c r="F137" s="47">
        <v>0.3046540298507463</v>
      </c>
      <c r="G137" s="48">
        <v>0.2520319701492536</v>
      </c>
      <c r="H137" s="51"/>
      <c r="I137" s="16"/>
      <c r="J137" s="16"/>
      <c r="K137" s="23"/>
      <c r="L137" s="23"/>
      <c r="M137" s="95">
        <v>73.915869741813623</v>
      </c>
      <c r="N137" s="96">
        <v>5.6609999999999996</v>
      </c>
      <c r="O137" s="95">
        <v>253</v>
      </c>
      <c r="P137" s="31">
        <v>31.768964798597533</v>
      </c>
      <c r="Q137" s="48">
        <v>4.5765000000000002</v>
      </c>
      <c r="R137" s="48">
        <v>5.5129999999999999</v>
      </c>
      <c r="S137" s="48">
        <v>0.91650000000000009</v>
      </c>
      <c r="T137" s="48">
        <v>0.85699999999999998</v>
      </c>
      <c r="U137" s="48">
        <v>0.28549999999999998</v>
      </c>
      <c r="Z137" s="9"/>
      <c r="AA137" s="9"/>
      <c r="AB137" s="9"/>
      <c r="AG137" s="9"/>
      <c r="AH137" s="9"/>
      <c r="AI137" s="9"/>
    </row>
    <row r="138" spans="1:35" x14ac:dyDescent="0.2">
      <c r="A138" s="6"/>
      <c r="B138" s="2"/>
      <c r="C138" s="4"/>
      <c r="D138" s="3">
        <v>337005</v>
      </c>
      <c r="E138">
        <v>49</v>
      </c>
      <c r="F138" s="47">
        <v>8.6387910447761215E-2</v>
      </c>
      <c r="G138" s="48">
        <v>0.14513168955223876</v>
      </c>
      <c r="H138" s="51"/>
      <c r="I138" s="16"/>
      <c r="J138" s="16"/>
      <c r="K138" s="23"/>
      <c r="L138" s="23"/>
      <c r="M138" s="71"/>
      <c r="N138" s="59"/>
      <c r="O138" s="71"/>
      <c r="P138" s="94"/>
      <c r="Q138" s="48">
        <v>5.4535</v>
      </c>
      <c r="R138" s="48">
        <v>6.1624999999999996</v>
      </c>
      <c r="S138" s="48">
        <v>0.93</v>
      </c>
      <c r="T138" s="48">
        <v>0.41300000000000003</v>
      </c>
      <c r="U138" s="48">
        <v>0.24299999999999999</v>
      </c>
      <c r="Z138" s="9"/>
      <c r="AA138" s="9"/>
      <c r="AB138" s="9"/>
      <c r="AG138" s="9"/>
      <c r="AH138" s="9"/>
      <c r="AI138" s="9"/>
    </row>
    <row r="139" spans="1:35" x14ac:dyDescent="0.2">
      <c r="A139" s="6"/>
      <c r="B139" s="2"/>
      <c r="C139" s="4"/>
      <c r="D139" s="3">
        <v>337004</v>
      </c>
      <c r="E139">
        <v>59</v>
      </c>
      <c r="F139" s="47">
        <v>6.8651321641791038E-2</v>
      </c>
      <c r="G139" s="48">
        <v>0.11924880635820895</v>
      </c>
      <c r="H139" s="51"/>
      <c r="I139" s="16"/>
      <c r="J139" s="16"/>
      <c r="K139" s="23"/>
      <c r="L139" s="23"/>
      <c r="M139" s="71"/>
      <c r="N139" s="59"/>
      <c r="O139" s="71"/>
      <c r="P139" s="74"/>
      <c r="Q139" s="48">
        <v>6.2614999999999998</v>
      </c>
      <c r="R139" s="48">
        <v>7.3719999999999999</v>
      </c>
      <c r="S139" s="48">
        <v>0.9544999999999999</v>
      </c>
      <c r="T139" s="48">
        <v>0.26</v>
      </c>
      <c r="U139" s="48">
        <v>0.17699999999999999</v>
      </c>
      <c r="Z139" s="9"/>
      <c r="AA139" s="9"/>
      <c r="AB139" s="9"/>
      <c r="AG139" s="9"/>
      <c r="AH139" s="9"/>
      <c r="AI139" s="9"/>
    </row>
    <row r="140" spans="1:35" x14ac:dyDescent="0.2">
      <c r="A140" s="6"/>
      <c r="B140" s="2"/>
      <c r="C140" s="4"/>
      <c r="D140" s="3">
        <v>337003</v>
      </c>
      <c r="E140">
        <v>80</v>
      </c>
      <c r="F140" s="47">
        <v>6.4269322388059699E-2</v>
      </c>
      <c r="G140" s="48">
        <v>0.10992975461194029</v>
      </c>
      <c r="H140" s="51"/>
      <c r="I140" s="16"/>
      <c r="J140" s="16"/>
      <c r="K140" s="23"/>
      <c r="L140" s="23"/>
      <c r="M140" s="71"/>
      <c r="N140" s="59"/>
      <c r="O140" s="71"/>
      <c r="P140" s="74"/>
      <c r="Q140" s="48">
        <v>6.4135</v>
      </c>
      <c r="R140" s="48">
        <v>6.8574999999999999</v>
      </c>
      <c r="S140" s="48">
        <v>0.90849999999999997</v>
      </c>
      <c r="T140" s="48">
        <v>0.3145</v>
      </c>
      <c r="U140" s="48">
        <v>0.11349999999999999</v>
      </c>
      <c r="Z140" s="9"/>
      <c r="AA140" s="9"/>
      <c r="AB140" s="9"/>
      <c r="AG140" s="9"/>
      <c r="AH140" s="9"/>
      <c r="AI140" s="9"/>
    </row>
    <row r="141" spans="1:35" x14ac:dyDescent="0.2">
      <c r="A141" s="6"/>
      <c r="B141" s="2"/>
      <c r="C141" s="4"/>
      <c r="D141" s="3">
        <v>337002</v>
      </c>
      <c r="E141">
        <v>101</v>
      </c>
      <c r="F141" s="47">
        <v>2.9213328358208959E-2</v>
      </c>
      <c r="G141" s="48">
        <v>9.2138837641791038E-2</v>
      </c>
      <c r="H141" s="51"/>
      <c r="I141" s="16"/>
      <c r="J141" s="16"/>
      <c r="K141" s="23"/>
      <c r="L141" s="23"/>
      <c r="M141" s="62"/>
      <c r="N141" s="21"/>
      <c r="O141" s="25"/>
      <c r="P141" s="94"/>
      <c r="Q141" s="48">
        <v>10.99</v>
      </c>
      <c r="R141" s="48">
        <v>12.246500000000001</v>
      </c>
      <c r="S141" s="48">
        <v>1.1695</v>
      </c>
      <c r="T141" s="48">
        <v>0.32550000000000001</v>
      </c>
      <c r="U141" s="48">
        <v>0.1075</v>
      </c>
      <c r="Z141" s="9"/>
      <c r="AA141" s="9"/>
      <c r="AB141" s="9"/>
      <c r="AG141" s="9"/>
      <c r="AH141" s="9"/>
      <c r="AI141" s="9"/>
    </row>
    <row r="142" spans="1:35" x14ac:dyDescent="0.2">
      <c r="A142" s="6"/>
      <c r="B142" s="2"/>
      <c r="C142" s="4"/>
      <c r="D142" s="3">
        <v>337001</v>
      </c>
      <c r="E142">
        <v>151</v>
      </c>
      <c r="F142" s="47">
        <v>1.4606664179104478E-2</v>
      </c>
      <c r="G142" s="48">
        <v>7.1514227820895504E-2</v>
      </c>
      <c r="H142" s="51"/>
      <c r="I142" s="16"/>
      <c r="J142" s="16"/>
      <c r="K142" s="23"/>
      <c r="L142" s="23"/>
      <c r="M142" s="95">
        <v>53.772105194687882</v>
      </c>
      <c r="N142" s="96">
        <v>3.7814999999999999</v>
      </c>
      <c r="O142" s="95">
        <v>168.5</v>
      </c>
      <c r="P142" s="31">
        <v>33.758183974882485</v>
      </c>
      <c r="Q142" s="48">
        <v>14.353</v>
      </c>
      <c r="R142" s="48">
        <v>15.116</v>
      </c>
      <c r="S142" s="48">
        <v>1.373</v>
      </c>
      <c r="T142" s="48">
        <v>0.49249999999999999</v>
      </c>
      <c r="U142" s="48">
        <v>0.13300000000000001</v>
      </c>
      <c r="Z142" s="9"/>
      <c r="AA142" s="9"/>
      <c r="AB142" s="9"/>
      <c r="AG142" s="9"/>
      <c r="AH142" s="9"/>
      <c r="AI142" s="9"/>
    </row>
    <row r="143" spans="1:35" x14ac:dyDescent="0.2">
      <c r="A143" s="6">
        <v>39727</v>
      </c>
      <c r="B143" s="2" t="s">
        <v>110</v>
      </c>
      <c r="C143" s="4" t="s">
        <v>93</v>
      </c>
      <c r="D143" s="3">
        <v>337192</v>
      </c>
      <c r="E143">
        <v>3</v>
      </c>
      <c r="F143" s="47">
        <v>0.83087462686567159</v>
      </c>
      <c r="G143" s="48">
        <v>0.70928997313432807</v>
      </c>
      <c r="H143" s="93">
        <v>34.485458373134328</v>
      </c>
      <c r="I143" s="18">
        <v>36.250869041865656</v>
      </c>
      <c r="J143" s="48">
        <v>31.448316492537316</v>
      </c>
      <c r="K143" s="18">
        <v>29.033195507462676</v>
      </c>
      <c r="L143" s="23">
        <v>280</v>
      </c>
      <c r="M143" s="49">
        <v>98.172244975344441</v>
      </c>
      <c r="N143" s="50">
        <v>5.8659999999999997</v>
      </c>
      <c r="O143" s="49">
        <v>262</v>
      </c>
      <c r="P143" s="31">
        <v>29.796239831451174</v>
      </c>
      <c r="Q143" s="48">
        <v>0.74199999999999999</v>
      </c>
      <c r="R143" s="48">
        <v>0.88100000000000001</v>
      </c>
      <c r="S143" s="48">
        <v>0.24199999999999999</v>
      </c>
      <c r="T143" s="48">
        <v>0.19400000000000001</v>
      </c>
      <c r="U143" s="48">
        <v>4.4499999999999998E-2</v>
      </c>
      <c r="Z143" s="9"/>
      <c r="AA143" s="9"/>
      <c r="AB143" s="9"/>
      <c r="AG143" s="9"/>
      <c r="AH143" s="9"/>
      <c r="AI143" s="9"/>
    </row>
    <row r="144" spans="1:35" x14ac:dyDescent="0.2">
      <c r="A144" s="6"/>
      <c r="B144" s="2"/>
      <c r="C144" s="4"/>
      <c r="D144" s="3">
        <v>337191</v>
      </c>
      <c r="E144">
        <v>10</v>
      </c>
      <c r="F144" s="47">
        <v>0.94165791044776115</v>
      </c>
      <c r="G144" s="48">
        <v>0.78406868955223863</v>
      </c>
      <c r="H144" s="52"/>
      <c r="I144" s="16"/>
      <c r="J144" s="16"/>
      <c r="K144" s="18"/>
      <c r="L144" s="23"/>
      <c r="M144" s="62"/>
      <c r="N144" s="21"/>
      <c r="O144" s="25"/>
      <c r="P144" s="94"/>
      <c r="Q144" s="48">
        <v>0.8075</v>
      </c>
      <c r="R144" s="48">
        <v>1.048</v>
      </c>
      <c r="S144" s="48">
        <v>0.26550000000000001</v>
      </c>
      <c r="T144" s="48">
        <v>0.33699999999999997</v>
      </c>
      <c r="U144" s="48">
        <v>5.2999999999999999E-2</v>
      </c>
      <c r="Z144" s="9"/>
      <c r="AA144" s="9"/>
      <c r="AB144" s="9"/>
      <c r="AG144" s="9"/>
      <c r="AH144" s="9"/>
      <c r="AI144" s="9"/>
    </row>
    <row r="145" spans="1:35" x14ac:dyDescent="0.2">
      <c r="A145" s="6"/>
      <c r="B145" s="2"/>
      <c r="C145" s="4"/>
      <c r="D145" s="3">
        <v>337190</v>
      </c>
      <c r="E145">
        <v>20</v>
      </c>
      <c r="F145" s="47">
        <v>0.6508517910447762</v>
      </c>
      <c r="G145" s="48">
        <v>0.61096980895522357</v>
      </c>
      <c r="H145" s="16"/>
      <c r="I145" s="16"/>
      <c r="J145" s="16"/>
      <c r="K145" s="23"/>
      <c r="L145" s="23"/>
      <c r="M145" s="62"/>
      <c r="N145" s="21"/>
      <c r="O145" s="25"/>
      <c r="P145" s="94"/>
      <c r="Q145" s="48">
        <v>1.2715000000000001</v>
      </c>
      <c r="R145" s="48">
        <v>1.8980000000000001</v>
      </c>
      <c r="S145" s="48">
        <v>0.42149999999999999</v>
      </c>
      <c r="T145" s="48">
        <v>0.91700000000000004</v>
      </c>
      <c r="U145" s="48">
        <v>0.11699999999999999</v>
      </c>
      <c r="Z145" s="9"/>
      <c r="AA145" s="9"/>
      <c r="AB145" s="9"/>
      <c r="AG145" s="9"/>
      <c r="AH145" s="9"/>
      <c r="AI145" s="9"/>
    </row>
    <row r="146" spans="1:35" x14ac:dyDescent="0.2">
      <c r="A146" s="6"/>
      <c r="B146" s="2"/>
      <c r="C146" s="4"/>
      <c r="D146" s="3">
        <v>337189</v>
      </c>
      <c r="E146">
        <v>31</v>
      </c>
      <c r="F146" s="47">
        <v>0.4362091791044776</v>
      </c>
      <c r="G146" s="48">
        <v>0.3895417208955223</v>
      </c>
      <c r="H146" s="52"/>
      <c r="I146" s="16"/>
      <c r="J146" s="16"/>
      <c r="K146" s="23"/>
      <c r="L146" s="23"/>
      <c r="M146" s="62"/>
      <c r="N146" s="21"/>
      <c r="O146" s="25"/>
      <c r="P146" s="94"/>
      <c r="Q146" s="48">
        <v>2.1659999999999999</v>
      </c>
      <c r="R146" s="48">
        <v>3.0315000000000003</v>
      </c>
      <c r="S146" s="48">
        <v>0.59699999999999998</v>
      </c>
      <c r="T146" s="48">
        <v>1.3765000000000001</v>
      </c>
      <c r="U146" s="48">
        <v>0.185</v>
      </c>
      <c r="Z146" s="9"/>
      <c r="AA146" s="9"/>
      <c r="AB146" s="9"/>
      <c r="AG146" s="9"/>
      <c r="AH146" s="9"/>
      <c r="AI146" s="9"/>
    </row>
    <row r="147" spans="1:35" x14ac:dyDescent="0.2">
      <c r="A147" s="6"/>
      <c r="B147" s="2"/>
      <c r="C147" s="4"/>
      <c r="D147" s="3">
        <v>337188</v>
      </c>
      <c r="E147">
        <v>39</v>
      </c>
      <c r="F147" s="47">
        <v>0.60930805970149249</v>
      </c>
      <c r="G147" s="48">
        <v>0.6710697402985073</v>
      </c>
      <c r="H147" s="52"/>
      <c r="I147" s="16"/>
      <c r="J147" s="16"/>
      <c r="K147" s="3"/>
      <c r="L147" s="23"/>
      <c r="M147" s="49">
        <v>88.010839886346503</v>
      </c>
      <c r="N147" s="50">
        <v>6.6014999999999997</v>
      </c>
      <c r="O147" s="49">
        <v>295</v>
      </c>
      <c r="P147" s="31">
        <v>32.396853976598472</v>
      </c>
      <c r="Q147" s="48">
        <v>3.6660000000000004</v>
      </c>
      <c r="R147" s="48">
        <v>3.9820000000000002</v>
      </c>
      <c r="S147" s="48">
        <v>0.74950000000000006</v>
      </c>
      <c r="T147" s="48">
        <v>0.73849999999999993</v>
      </c>
      <c r="U147" s="48">
        <v>0.20699999999999999</v>
      </c>
      <c r="Z147" s="9"/>
      <c r="AA147" s="9"/>
      <c r="AB147" s="9"/>
      <c r="AG147" s="9"/>
      <c r="AH147" s="9"/>
      <c r="AI147" s="9"/>
    </row>
    <row r="148" spans="1:35" x14ac:dyDescent="0.2">
      <c r="A148" s="6"/>
      <c r="B148" s="2"/>
      <c r="C148" s="4"/>
      <c r="D148" s="3">
        <v>337187</v>
      </c>
      <c r="E148">
        <v>50</v>
      </c>
      <c r="F148" s="47">
        <v>0.21596977611940299</v>
      </c>
      <c r="G148" s="48">
        <v>0.20848282388059694</v>
      </c>
      <c r="H148" s="52"/>
      <c r="I148" s="16"/>
      <c r="J148" s="16"/>
      <c r="K148" s="23"/>
      <c r="L148" s="23"/>
      <c r="M148" s="62"/>
      <c r="N148" s="23"/>
      <c r="O148" s="40"/>
      <c r="P148" s="94"/>
      <c r="Q148" s="48">
        <v>8.2449999999999992</v>
      </c>
      <c r="R148" s="48">
        <v>8.3484999999999996</v>
      </c>
      <c r="S148" s="48">
        <v>0.97599999999999998</v>
      </c>
      <c r="T148" s="48">
        <v>0.23499999999999999</v>
      </c>
      <c r="U148" s="48">
        <v>9.1999999999999998E-2</v>
      </c>
      <c r="Z148" s="9"/>
      <c r="AA148" s="9"/>
      <c r="AB148" s="9"/>
      <c r="AG148" s="9"/>
      <c r="AH148" s="9"/>
      <c r="AI148" s="9"/>
    </row>
    <row r="149" spans="1:35" x14ac:dyDescent="0.2">
      <c r="A149" s="6"/>
      <c r="B149" s="2"/>
      <c r="C149" s="4"/>
      <c r="D149" s="3">
        <v>337186</v>
      </c>
      <c r="E149">
        <v>60</v>
      </c>
      <c r="F149" s="47">
        <v>5.8426656716417925E-2</v>
      </c>
      <c r="G149" s="48">
        <v>0.11577242028358206</v>
      </c>
      <c r="H149" s="52"/>
      <c r="I149" s="16"/>
      <c r="J149" s="16"/>
      <c r="K149" s="23"/>
      <c r="L149" s="23"/>
      <c r="M149" s="62"/>
      <c r="N149" s="23"/>
      <c r="O149" s="40"/>
      <c r="P149" s="94"/>
      <c r="Q149" s="48">
        <v>9.3835000000000015</v>
      </c>
      <c r="R149" s="48">
        <v>9.5984999999999996</v>
      </c>
      <c r="S149" s="48">
        <v>1.0129999999999999</v>
      </c>
      <c r="T149" s="48">
        <v>0.17349999999999999</v>
      </c>
      <c r="U149" s="48">
        <v>6.0999999999999999E-2</v>
      </c>
      <c r="Z149" s="9"/>
      <c r="AA149" s="9"/>
      <c r="AB149" s="9"/>
      <c r="AG149" s="9"/>
      <c r="AH149" s="9"/>
      <c r="AI149" s="9"/>
    </row>
    <row r="150" spans="1:35" x14ac:dyDescent="0.2">
      <c r="A150" s="6"/>
      <c r="B150" s="2"/>
      <c r="C150" s="4"/>
      <c r="D150" s="3">
        <v>337185</v>
      </c>
      <c r="E150">
        <v>80</v>
      </c>
      <c r="F150" s="47">
        <v>3.7977326865671637E-2</v>
      </c>
      <c r="G150" s="48">
        <v>0.11273423413432837</v>
      </c>
      <c r="H150" s="52"/>
      <c r="I150" s="16"/>
      <c r="J150" s="16"/>
      <c r="K150" s="23"/>
      <c r="L150" s="23"/>
      <c r="N150" s="40"/>
      <c r="O150" s="40"/>
      <c r="P150" s="94"/>
      <c r="Q150" s="48">
        <v>11.588000000000001</v>
      </c>
      <c r="R150" s="48">
        <v>10.486000000000001</v>
      </c>
      <c r="S150" s="48">
        <v>1.0865</v>
      </c>
      <c r="T150" s="48">
        <v>0.28349999999999997</v>
      </c>
      <c r="U150" s="48">
        <v>6.6000000000000003E-2</v>
      </c>
      <c r="Z150" s="9"/>
      <c r="AA150" s="9"/>
      <c r="AB150" s="9"/>
      <c r="AG150" s="9"/>
      <c r="AH150" s="9"/>
      <c r="AI150" s="9"/>
    </row>
    <row r="151" spans="1:35" x14ac:dyDescent="0.2">
      <c r="A151" s="6"/>
      <c r="B151" s="2"/>
      <c r="C151" s="4"/>
      <c r="D151" s="3">
        <v>337184</v>
      </c>
      <c r="E151">
        <v>100</v>
      </c>
      <c r="F151" s="47">
        <v>8.7639985074626815E-3</v>
      </c>
      <c r="G151" s="48">
        <v>5.3869377492537306E-2</v>
      </c>
      <c r="H151" s="52"/>
      <c r="I151" s="16"/>
      <c r="J151" s="16"/>
      <c r="K151" s="23"/>
      <c r="L151" s="23"/>
      <c r="N151" s="40"/>
      <c r="O151" s="40"/>
      <c r="P151" s="94"/>
      <c r="Q151" s="48">
        <v>15.623999999999999</v>
      </c>
      <c r="R151" s="48">
        <v>12.943000000000001</v>
      </c>
      <c r="S151" s="48">
        <v>1.2210000000000001</v>
      </c>
      <c r="T151" s="48">
        <v>0.192</v>
      </c>
      <c r="U151" s="48">
        <v>7.1000000000000008E-2</v>
      </c>
      <c r="Z151" s="9"/>
      <c r="AA151" s="9"/>
      <c r="AB151" s="9"/>
      <c r="AG151" s="9"/>
      <c r="AH151" s="9"/>
      <c r="AI151" s="9"/>
    </row>
    <row r="152" spans="1:35" x14ac:dyDescent="0.2">
      <c r="A152" s="6"/>
      <c r="B152" s="2"/>
      <c r="C152" s="4"/>
      <c r="D152" s="3">
        <v>337183</v>
      </c>
      <c r="E152">
        <v>141</v>
      </c>
      <c r="F152" s="47">
        <v>2.9213328358208951E-3</v>
      </c>
      <c r="G152" s="48">
        <v>2.8395355164179105E-2</v>
      </c>
      <c r="H152" s="52"/>
      <c r="I152" s="16"/>
      <c r="J152" s="16"/>
      <c r="K152" s="23"/>
      <c r="L152" s="23"/>
      <c r="M152" s="49">
        <v>54.282073652548284</v>
      </c>
      <c r="N152" s="50">
        <v>3.5514999999999999</v>
      </c>
      <c r="O152" s="49">
        <v>159</v>
      </c>
      <c r="P152" s="31">
        <v>34.654885252145561</v>
      </c>
      <c r="Q152" s="48">
        <v>18.815000000000001</v>
      </c>
      <c r="R152" s="48">
        <v>15.234500000000001</v>
      </c>
      <c r="S152" s="48">
        <v>1.3474999999999999</v>
      </c>
      <c r="T152" s="48">
        <v>0.151</v>
      </c>
      <c r="U152" s="48">
        <v>8.8999999999999996E-2</v>
      </c>
      <c r="Z152" s="9"/>
      <c r="AA152" s="9"/>
      <c r="AB152" s="9"/>
      <c r="AG152" s="9"/>
      <c r="AH152" s="9"/>
      <c r="AI152" s="9"/>
    </row>
    <row r="153" spans="1:35" x14ac:dyDescent="0.2">
      <c r="A153" s="6">
        <v>39730</v>
      </c>
      <c r="B153" s="2" t="s">
        <v>112</v>
      </c>
      <c r="C153" s="4" t="s">
        <v>93</v>
      </c>
      <c r="D153" s="53">
        <v>337211</v>
      </c>
      <c r="E153">
        <v>2</v>
      </c>
      <c r="F153" s="47">
        <v>0.73393925373134339</v>
      </c>
      <c r="G153" s="48">
        <v>0.50932614626865635</v>
      </c>
      <c r="H153" s="93">
        <v>22.252250955223882</v>
      </c>
      <c r="I153" s="18">
        <v>27.787737029776114</v>
      </c>
      <c r="J153" s="48">
        <v>19.885971358208955</v>
      </c>
      <c r="K153" s="18">
        <v>20.181608791791042</v>
      </c>
      <c r="L153" s="23">
        <v>283</v>
      </c>
      <c r="M153" s="49">
        <v>96.474367634138204</v>
      </c>
      <c r="N153" s="50">
        <v>5.8170000000000002</v>
      </c>
      <c r="O153" s="49">
        <v>260</v>
      </c>
      <c r="P153" s="31">
        <v>29.970488691474674</v>
      </c>
      <c r="Q153" s="48">
        <v>0.82699999999999996</v>
      </c>
      <c r="R153" s="48">
        <v>0.92249999999999999</v>
      </c>
      <c r="S153" s="48">
        <v>0.24299999999999999</v>
      </c>
      <c r="T153" s="48">
        <v>0.23799999999999999</v>
      </c>
      <c r="U153" s="48">
        <v>3.95E-2</v>
      </c>
      <c r="Z153" s="9"/>
      <c r="AA153" s="9"/>
      <c r="AB153" s="9"/>
      <c r="AG153" s="9"/>
      <c r="AH153" s="9"/>
      <c r="AI153" s="9"/>
    </row>
    <row r="154" spans="1:35" x14ac:dyDescent="0.2">
      <c r="A154" s="6"/>
      <c r="B154" s="2"/>
      <c r="C154" s="4"/>
      <c r="D154" s="70">
        <v>337210</v>
      </c>
      <c r="E154">
        <v>10</v>
      </c>
      <c r="F154" s="47">
        <v>0.6508517910447762</v>
      </c>
      <c r="G154" s="48">
        <v>0.61096980895522357</v>
      </c>
      <c r="H154" s="52"/>
      <c r="I154" s="16"/>
      <c r="J154" s="52"/>
      <c r="K154" s="16"/>
      <c r="L154" s="23"/>
      <c r="M154" s="49"/>
      <c r="N154" s="50"/>
      <c r="O154" s="49"/>
      <c r="P154" s="94"/>
      <c r="Q154" s="48">
        <v>0.8294999999999999</v>
      </c>
      <c r="R154" s="48">
        <v>0.98799999999999999</v>
      </c>
      <c r="S154" s="48">
        <v>0.24</v>
      </c>
      <c r="T154" s="48">
        <v>0.3175</v>
      </c>
      <c r="U154" s="48">
        <v>3.5500000000000004E-2</v>
      </c>
      <c r="Z154" s="9"/>
      <c r="AA154" s="9"/>
      <c r="AB154" s="9"/>
      <c r="AG154" s="9"/>
      <c r="AH154" s="9"/>
      <c r="AI154" s="9"/>
    </row>
    <row r="155" spans="1:35" x14ac:dyDescent="0.2">
      <c r="A155" s="6"/>
      <c r="B155" s="2"/>
      <c r="C155" s="4"/>
      <c r="D155" s="53">
        <v>337209</v>
      </c>
      <c r="E155">
        <v>20</v>
      </c>
      <c r="F155" s="47">
        <v>0.70624343283582092</v>
      </c>
      <c r="G155" s="48">
        <v>0.66691536716417898</v>
      </c>
      <c r="H155" s="16"/>
      <c r="I155" s="16"/>
      <c r="J155" s="16"/>
      <c r="K155" s="23"/>
      <c r="L155" s="23"/>
      <c r="M155" s="49"/>
      <c r="N155" s="50"/>
      <c r="O155" s="49"/>
      <c r="P155" s="94"/>
      <c r="Q155" s="48">
        <v>1.736</v>
      </c>
      <c r="R155" s="48">
        <v>2.492</v>
      </c>
      <c r="S155" s="48">
        <v>0.45650000000000002</v>
      </c>
      <c r="T155" s="48">
        <v>0.748</v>
      </c>
      <c r="U155" s="48">
        <v>0.126</v>
      </c>
      <c r="Z155" s="9"/>
      <c r="AA155" s="9"/>
      <c r="AB155" s="9"/>
      <c r="AG155" s="9"/>
      <c r="AH155" s="9"/>
      <c r="AI155" s="9"/>
    </row>
    <row r="156" spans="1:35" x14ac:dyDescent="0.2">
      <c r="A156" s="6"/>
      <c r="B156" s="2"/>
      <c r="C156" s="4"/>
      <c r="D156" s="70">
        <v>337208</v>
      </c>
      <c r="E156">
        <v>30</v>
      </c>
      <c r="F156" s="47">
        <v>0.14397985074626868</v>
      </c>
      <c r="G156" s="48">
        <v>0.23706282425373129</v>
      </c>
      <c r="H156" s="16"/>
      <c r="I156" s="16"/>
      <c r="J156" s="16"/>
      <c r="K156" s="23"/>
      <c r="L156" s="23"/>
      <c r="M156" s="49"/>
      <c r="N156" s="50"/>
      <c r="O156" s="49"/>
      <c r="P156" s="94"/>
      <c r="Q156" s="48">
        <v>5.7149999999999999</v>
      </c>
      <c r="R156" s="48">
        <v>6.4455</v>
      </c>
      <c r="S156" s="48">
        <v>0.83099999999999996</v>
      </c>
      <c r="T156" s="48">
        <v>0.749</v>
      </c>
      <c r="U156" s="48">
        <v>0.20250000000000001</v>
      </c>
      <c r="Z156" s="9"/>
      <c r="AA156" s="9"/>
      <c r="AB156" s="9"/>
      <c r="AG156" s="9"/>
      <c r="AH156" s="9"/>
      <c r="AI156" s="9"/>
    </row>
    <row r="157" spans="1:35" x14ac:dyDescent="0.2">
      <c r="A157" s="6"/>
      <c r="B157" s="2"/>
      <c r="C157" s="4"/>
      <c r="D157" s="53">
        <v>337207</v>
      </c>
      <c r="E157">
        <v>40</v>
      </c>
      <c r="F157" s="47">
        <v>7.3033320895522377E-2</v>
      </c>
      <c r="G157" s="48">
        <v>0.18728664810447759</v>
      </c>
      <c r="H157" s="52"/>
      <c r="I157" s="16"/>
      <c r="J157" s="16"/>
      <c r="K157" s="23"/>
      <c r="L157" s="23"/>
      <c r="M157" s="62"/>
      <c r="N157" s="21"/>
      <c r="O157" s="25"/>
      <c r="P157" s="94"/>
      <c r="Q157" s="48">
        <v>7.3834999999999997</v>
      </c>
      <c r="R157" s="48">
        <v>8.3365000000000009</v>
      </c>
      <c r="S157" s="48">
        <v>0.92149999999999999</v>
      </c>
      <c r="T157" s="48">
        <v>0.29800000000000004</v>
      </c>
      <c r="U157" s="48">
        <v>0.16200000000000001</v>
      </c>
      <c r="Z157" s="9"/>
      <c r="AA157" s="9"/>
      <c r="AB157" s="9"/>
      <c r="AG157" s="9"/>
      <c r="AH157" s="9"/>
      <c r="AI157" s="9"/>
    </row>
    <row r="158" spans="1:35" x14ac:dyDescent="0.2">
      <c r="A158" s="6"/>
      <c r="B158" s="2"/>
      <c r="C158" s="4"/>
      <c r="D158" s="70">
        <v>337206</v>
      </c>
      <c r="E158">
        <v>50</v>
      </c>
      <c r="F158" s="47">
        <v>7.0111988059701494E-2</v>
      </c>
      <c r="G158" s="48">
        <v>0.1530194139402985</v>
      </c>
      <c r="H158" s="52"/>
      <c r="I158" s="16"/>
      <c r="J158" s="16"/>
      <c r="K158" s="23"/>
      <c r="L158" s="23"/>
      <c r="M158" s="49"/>
      <c r="N158" s="50"/>
      <c r="O158" s="49"/>
      <c r="P158" s="94"/>
      <c r="Q158" s="48">
        <v>8.3230000000000004</v>
      </c>
      <c r="R158" s="48">
        <v>8.7584999999999997</v>
      </c>
      <c r="S158" s="48">
        <v>0.95299999999999996</v>
      </c>
      <c r="T158" s="48">
        <v>0.218</v>
      </c>
      <c r="U158" s="48">
        <v>6.3E-2</v>
      </c>
      <c r="Z158" s="9"/>
      <c r="AA158" s="9"/>
      <c r="AB158" s="9"/>
      <c r="AG158" s="9"/>
      <c r="AH158" s="9"/>
      <c r="AI158" s="9"/>
    </row>
    <row r="159" spans="1:35" x14ac:dyDescent="0.2">
      <c r="A159" s="6"/>
      <c r="B159" s="2"/>
      <c r="C159" s="4"/>
      <c r="D159" s="53">
        <v>337205</v>
      </c>
      <c r="E159">
        <v>59</v>
      </c>
      <c r="F159" s="47">
        <v>5.5505323880597028E-2</v>
      </c>
      <c r="G159" s="48">
        <v>0.12260833911940291</v>
      </c>
      <c r="H159" s="52"/>
      <c r="I159" s="16"/>
      <c r="J159" s="16"/>
      <c r="K159" s="23"/>
      <c r="L159" s="23"/>
      <c r="M159" s="49"/>
      <c r="N159" s="50"/>
      <c r="O159" s="49"/>
      <c r="P159" s="94"/>
      <c r="Q159" s="48">
        <v>8.9064999999999994</v>
      </c>
      <c r="R159" s="48">
        <v>9.1805000000000003</v>
      </c>
      <c r="S159" s="48">
        <v>0.98199999999999998</v>
      </c>
      <c r="T159" s="48">
        <v>0.27400000000000002</v>
      </c>
      <c r="U159" s="48">
        <v>5.7999999999999996E-2</v>
      </c>
      <c r="Z159" s="9"/>
      <c r="AA159" s="9"/>
      <c r="AB159" s="9"/>
      <c r="AG159" s="9"/>
      <c r="AH159" s="9"/>
      <c r="AI159" s="9"/>
    </row>
    <row r="160" spans="1:35" x14ac:dyDescent="0.2">
      <c r="A160" s="6"/>
      <c r="B160" s="2"/>
      <c r="C160" s="4"/>
      <c r="D160" s="70">
        <v>337204</v>
      </c>
      <c r="E160">
        <v>80</v>
      </c>
      <c r="F160" s="47">
        <v>2.6291995522388062E-2</v>
      </c>
      <c r="G160" s="48">
        <v>6.7658068477611924E-2</v>
      </c>
      <c r="H160" s="52"/>
      <c r="I160" s="16"/>
      <c r="J160" s="16"/>
      <c r="K160" s="23"/>
      <c r="L160" s="23"/>
      <c r="M160" s="49"/>
      <c r="N160" s="50"/>
      <c r="O160" s="49"/>
      <c r="P160" s="94"/>
      <c r="Q160" s="48">
        <v>11.141500000000001</v>
      </c>
      <c r="R160" s="48">
        <v>9.4604999999999997</v>
      </c>
      <c r="S160" s="48">
        <v>1.0275000000000001</v>
      </c>
      <c r="T160" s="48">
        <v>0.80300000000000005</v>
      </c>
      <c r="U160" s="48">
        <v>5.2000000000000005E-2</v>
      </c>
      <c r="Z160" s="9"/>
      <c r="AA160" s="9"/>
      <c r="AB160" s="9"/>
      <c r="AG160" s="9"/>
      <c r="AH160" s="9"/>
      <c r="AI160" s="9"/>
    </row>
    <row r="161" spans="1:35" x14ac:dyDescent="0.2">
      <c r="A161" s="6"/>
      <c r="B161" s="2"/>
      <c r="C161" s="4"/>
      <c r="D161" s="53">
        <v>337203</v>
      </c>
      <c r="E161">
        <v>101</v>
      </c>
      <c r="F161" s="47">
        <v>1.3145997761194031E-2</v>
      </c>
      <c r="G161" s="48">
        <v>7.297489423880596E-2</v>
      </c>
      <c r="H161" s="52"/>
      <c r="I161" s="16"/>
      <c r="J161" s="16"/>
      <c r="K161" s="23"/>
      <c r="L161" s="23"/>
      <c r="M161" s="62"/>
      <c r="N161" s="21"/>
      <c r="O161" s="25"/>
      <c r="P161" s="94"/>
      <c r="Q161" s="48">
        <v>13.682</v>
      </c>
      <c r="R161" s="48">
        <v>11.842499999999999</v>
      </c>
      <c r="S161" s="48">
        <v>1.101</v>
      </c>
      <c r="T161" s="48">
        <v>0.26450000000000001</v>
      </c>
      <c r="U161" s="48">
        <v>5.8999999999999997E-2</v>
      </c>
      <c r="Z161" s="9"/>
      <c r="AA161" s="9"/>
      <c r="AB161" s="9"/>
      <c r="AG161" s="9"/>
      <c r="AH161" s="9"/>
      <c r="AI161" s="9"/>
    </row>
    <row r="162" spans="1:35" x14ac:dyDescent="0.2">
      <c r="A162" s="6"/>
      <c r="B162" s="2"/>
      <c r="C162" s="4"/>
      <c r="D162" s="53">
        <v>337202</v>
      </c>
      <c r="E162">
        <v>133</v>
      </c>
      <c r="F162" s="16"/>
      <c r="G162" s="18"/>
      <c r="H162" s="52"/>
      <c r="I162" s="16"/>
      <c r="J162" s="16"/>
      <c r="K162" s="23"/>
      <c r="L162" s="23"/>
      <c r="M162" s="49">
        <v>56.753892464451155</v>
      </c>
      <c r="N162" s="50">
        <v>3.8254999999999999</v>
      </c>
      <c r="O162" s="49">
        <v>170.5</v>
      </c>
      <c r="P162" s="31">
        <v>34.257746091695367</v>
      </c>
      <c r="Q162" s="48">
        <v>16.805</v>
      </c>
      <c r="R162" s="48">
        <v>15.123999999999999</v>
      </c>
      <c r="S162" s="48">
        <v>1.2435</v>
      </c>
      <c r="T162" s="48">
        <v>0.439</v>
      </c>
      <c r="U162" s="48">
        <v>7.0000000000000007E-2</v>
      </c>
      <c r="Z162" s="9"/>
      <c r="AA162" s="9"/>
      <c r="AB162" s="9"/>
      <c r="AG162" s="9"/>
      <c r="AH162" s="9"/>
      <c r="AI162" s="9"/>
    </row>
    <row r="163" spans="1:35" x14ac:dyDescent="0.2">
      <c r="A163" s="6">
        <v>39741</v>
      </c>
      <c r="B163" s="2" t="s">
        <v>111</v>
      </c>
      <c r="C163" s="4" t="s">
        <v>93</v>
      </c>
      <c r="D163" s="70">
        <v>337772</v>
      </c>
      <c r="E163">
        <v>3</v>
      </c>
      <c r="F163" s="47">
        <v>0.9555058208955225</v>
      </c>
      <c r="G163" s="48">
        <v>0.60321497910447719</v>
      </c>
      <c r="H163" s="93">
        <v>30.541685238805975</v>
      </c>
      <c r="I163" s="18">
        <v>36.292388561194024</v>
      </c>
      <c r="J163" s="48">
        <v>24.172398638059704</v>
      </c>
      <c r="K163" s="18">
        <v>20.533084911940289</v>
      </c>
      <c r="L163" s="23">
        <v>295</v>
      </c>
      <c r="M163" s="49">
        <v>98.666201962626076</v>
      </c>
      <c r="N163" s="50">
        <v>6.1574999999999998</v>
      </c>
      <c r="O163" s="49">
        <v>275</v>
      </c>
      <c r="P163" s="31">
        <v>30.225114999162511</v>
      </c>
      <c r="Q163" s="48">
        <v>0.59349999999999992</v>
      </c>
      <c r="R163" s="48">
        <v>1.1685000000000001</v>
      </c>
      <c r="S163" s="48">
        <v>0.26400000000000001</v>
      </c>
      <c r="T163" s="48">
        <v>0.10049999999999999</v>
      </c>
      <c r="U163" s="48">
        <v>4.2500000000000003E-2</v>
      </c>
      <c r="Z163" s="9"/>
      <c r="AA163" s="9"/>
      <c r="AB163" s="9"/>
      <c r="AG163" s="9"/>
      <c r="AH163" s="9"/>
      <c r="AI163" s="9"/>
    </row>
    <row r="164" spans="1:35" x14ac:dyDescent="0.2">
      <c r="A164" s="6"/>
      <c r="B164" s="2"/>
      <c r="C164" s="4"/>
      <c r="D164" s="3">
        <v>337771</v>
      </c>
      <c r="E164">
        <v>10</v>
      </c>
      <c r="F164" s="47">
        <v>0.94165791044776115</v>
      </c>
      <c r="G164" s="48">
        <v>0.5985066895522384</v>
      </c>
      <c r="H164" s="92"/>
      <c r="I164" s="16"/>
      <c r="J164" s="92"/>
      <c r="K164" s="16"/>
      <c r="L164" s="23"/>
      <c r="M164" s="49"/>
      <c r="N164" s="50"/>
      <c r="O164" s="49"/>
      <c r="P164" s="94"/>
      <c r="Q164" s="48">
        <v>0.63700000000000001</v>
      </c>
      <c r="R164" s="48">
        <v>1.3385</v>
      </c>
      <c r="S164" s="48">
        <v>0.28399999999999997</v>
      </c>
      <c r="T164" s="48">
        <v>0.53049999999999997</v>
      </c>
      <c r="U164" s="48">
        <v>5.6500000000000002E-2</v>
      </c>
      <c r="Z164" s="9"/>
      <c r="AA164" s="9"/>
      <c r="AB164" s="9"/>
      <c r="AG164" s="9"/>
      <c r="AH164" s="9"/>
      <c r="AI164" s="9"/>
    </row>
    <row r="165" spans="1:35" x14ac:dyDescent="0.2">
      <c r="A165" s="6"/>
      <c r="B165" s="2"/>
      <c r="C165" s="4"/>
      <c r="D165" s="70">
        <v>337770</v>
      </c>
      <c r="E165">
        <v>20</v>
      </c>
      <c r="F165" s="47">
        <v>0.80317880597014923</v>
      </c>
      <c r="G165" s="48">
        <v>0.60709239402985071</v>
      </c>
      <c r="H165" s="16"/>
      <c r="I165" s="16"/>
      <c r="J165" s="16"/>
      <c r="K165" s="3"/>
      <c r="L165" s="23"/>
      <c r="M165" s="62"/>
      <c r="N165" s="21"/>
      <c r="O165" s="25"/>
      <c r="P165" s="80"/>
      <c r="Q165" s="48">
        <v>1.1755</v>
      </c>
      <c r="R165" s="48">
        <v>2.5685000000000002</v>
      </c>
      <c r="S165" s="48">
        <v>0.39350000000000002</v>
      </c>
      <c r="T165" s="48">
        <v>0.63400000000000001</v>
      </c>
      <c r="U165" s="48">
        <v>9.1999999999999998E-2</v>
      </c>
      <c r="Z165" s="9"/>
      <c r="AA165" s="9"/>
      <c r="AB165" s="9"/>
      <c r="AG165" s="9"/>
      <c r="AH165" s="9"/>
      <c r="AI165" s="9"/>
    </row>
    <row r="166" spans="1:35" x14ac:dyDescent="0.2">
      <c r="A166" s="6"/>
      <c r="B166" s="2"/>
      <c r="C166" s="4"/>
      <c r="D166" s="3">
        <v>337769</v>
      </c>
      <c r="E166">
        <v>32</v>
      </c>
      <c r="F166" s="47">
        <v>9.358690298507466E-2</v>
      </c>
      <c r="G166" s="48">
        <v>0.24886917201492531</v>
      </c>
      <c r="H166" s="16"/>
      <c r="I166" s="16"/>
      <c r="J166" s="16"/>
      <c r="K166" s="23"/>
      <c r="L166" s="23"/>
      <c r="M166" s="49"/>
      <c r="N166" s="50"/>
      <c r="O166" s="49"/>
      <c r="P166" s="31"/>
      <c r="Q166" s="48">
        <v>4.7989999999999995</v>
      </c>
      <c r="R166" s="48">
        <v>5.8079999999999998</v>
      </c>
      <c r="S166" s="48">
        <v>0.82599999999999996</v>
      </c>
      <c r="T166" s="48">
        <v>1.0834999999999999</v>
      </c>
      <c r="U166" s="48">
        <v>0.19350000000000001</v>
      </c>
      <c r="Z166" s="9"/>
      <c r="AA166" s="9"/>
      <c r="AB166" s="9"/>
      <c r="AG166" s="9"/>
      <c r="AH166" s="9"/>
      <c r="AI166" s="9"/>
    </row>
    <row r="167" spans="1:35" x14ac:dyDescent="0.2">
      <c r="A167" s="6"/>
      <c r="B167" s="2"/>
      <c r="C167" s="4"/>
      <c r="D167" s="70">
        <v>337768</v>
      </c>
      <c r="E167">
        <v>39</v>
      </c>
      <c r="F167" s="47">
        <v>6.8390429104477624E-2</v>
      </c>
      <c r="G167" s="48">
        <v>0.19206912089552236</v>
      </c>
      <c r="H167" s="92"/>
      <c r="I167" s="16"/>
      <c r="J167" s="16"/>
      <c r="K167" s="23"/>
      <c r="L167" s="23"/>
      <c r="M167" s="49"/>
      <c r="N167" s="50"/>
      <c r="O167" s="49"/>
      <c r="P167" s="31">
        <v>31.577513932205822</v>
      </c>
      <c r="Q167" s="48">
        <v>5.6240000000000006</v>
      </c>
      <c r="R167" s="48">
        <v>6.4039999999999999</v>
      </c>
      <c r="S167" s="48">
        <v>0.86699999999999999</v>
      </c>
      <c r="T167" s="48">
        <v>0.45950000000000002</v>
      </c>
      <c r="U167" s="48">
        <v>0.18099999999999999</v>
      </c>
      <c r="Z167" s="9"/>
      <c r="AA167" s="9"/>
      <c r="AB167" s="9"/>
      <c r="AG167" s="9"/>
      <c r="AH167" s="9"/>
      <c r="AI167" s="9"/>
    </row>
    <row r="168" spans="1:35" x14ac:dyDescent="0.2">
      <c r="A168" s="6"/>
      <c r="B168" s="2"/>
      <c r="C168" s="4"/>
      <c r="D168" s="3">
        <v>337767</v>
      </c>
      <c r="E168">
        <v>50</v>
      </c>
      <c r="F168" s="47">
        <v>6.1191436567164206E-2</v>
      </c>
      <c r="G168" s="48">
        <v>0.20891476343283583</v>
      </c>
      <c r="H168" s="92"/>
      <c r="I168" s="16"/>
      <c r="J168" s="16"/>
      <c r="K168" s="23"/>
      <c r="L168" s="23"/>
      <c r="M168" s="49"/>
      <c r="N168" s="50"/>
      <c r="O168" s="49"/>
      <c r="P168" s="33"/>
      <c r="Q168" s="48">
        <v>5.8140000000000001</v>
      </c>
      <c r="R168" s="48">
        <v>6.4504999999999999</v>
      </c>
      <c r="S168" s="48">
        <v>0.877</v>
      </c>
      <c r="T168" s="48">
        <v>0.73499999999999999</v>
      </c>
      <c r="U168" s="48">
        <v>0.1915</v>
      </c>
      <c r="Z168" s="9"/>
      <c r="AA168" s="9"/>
      <c r="AB168" s="9"/>
      <c r="AG168" s="9"/>
      <c r="AH168" s="9"/>
      <c r="AI168" s="9"/>
    </row>
    <row r="169" spans="1:35" x14ac:dyDescent="0.2">
      <c r="A169" s="6"/>
      <c r="B169" s="2"/>
      <c r="C169" s="4"/>
      <c r="D169" s="70">
        <v>337766</v>
      </c>
      <c r="E169">
        <v>61</v>
      </c>
      <c r="F169" s="47">
        <v>9.3586902985074633E-2</v>
      </c>
      <c r="G169" s="48">
        <v>0.21510589701492541</v>
      </c>
      <c r="H169" s="92"/>
      <c r="I169" s="16"/>
      <c r="J169" s="16"/>
      <c r="K169" s="23"/>
      <c r="L169" s="23"/>
      <c r="M169" s="49"/>
      <c r="N169" s="50"/>
      <c r="O169" s="49"/>
      <c r="P169" s="94"/>
      <c r="Q169" s="48">
        <v>6.6159999999999997</v>
      </c>
      <c r="R169" s="48">
        <v>7.0984999999999996</v>
      </c>
      <c r="S169" s="48">
        <v>0.91549999999999998</v>
      </c>
      <c r="T169" s="48">
        <v>0.11899999999999999</v>
      </c>
      <c r="U169" s="48">
        <v>7.4499999999999997E-2</v>
      </c>
      <c r="Z169" s="9"/>
      <c r="AA169" s="9"/>
      <c r="AB169" s="9"/>
      <c r="AG169" s="9"/>
      <c r="AH169" s="9"/>
      <c r="AI169" s="9"/>
    </row>
    <row r="170" spans="1:35" x14ac:dyDescent="0.2">
      <c r="A170" s="6"/>
      <c r="B170" s="2"/>
      <c r="C170" s="4"/>
      <c r="D170" s="3">
        <v>337765</v>
      </c>
      <c r="E170">
        <v>80</v>
      </c>
      <c r="F170" s="47">
        <v>8.471865223880598E-2</v>
      </c>
      <c r="G170" s="48">
        <v>0.179515902761194</v>
      </c>
      <c r="H170" s="92"/>
      <c r="I170" s="16"/>
      <c r="J170" s="16"/>
      <c r="K170" s="23"/>
      <c r="L170" s="23"/>
      <c r="M170" s="49"/>
      <c r="N170" s="50"/>
      <c r="O170" s="49"/>
      <c r="P170" s="94"/>
      <c r="Q170" s="48">
        <v>7.8535000000000004</v>
      </c>
      <c r="R170" s="48">
        <v>8.5205000000000002</v>
      </c>
      <c r="S170" s="48">
        <v>0.98550000000000004</v>
      </c>
      <c r="T170" s="48">
        <v>0.25900000000000001</v>
      </c>
      <c r="U170" s="48">
        <v>5.7000000000000002E-2</v>
      </c>
      <c r="Z170" s="9"/>
      <c r="AA170" s="9"/>
      <c r="AB170" s="9"/>
      <c r="AG170" s="9"/>
      <c r="AH170" s="9"/>
      <c r="AI170" s="9"/>
    </row>
    <row r="171" spans="1:35" x14ac:dyDescent="0.2">
      <c r="A171" s="6"/>
      <c r="B171" s="2"/>
      <c r="C171" s="4"/>
      <c r="D171" s="70">
        <v>337764</v>
      </c>
      <c r="E171">
        <v>100</v>
      </c>
      <c r="F171" s="47">
        <v>8.3257985820895539E-2</v>
      </c>
      <c r="G171" s="48">
        <v>0.18880574117910442</v>
      </c>
      <c r="H171" s="92"/>
      <c r="I171" s="16"/>
      <c r="J171" s="16"/>
      <c r="K171" s="23"/>
      <c r="L171" s="23"/>
      <c r="M171" s="62"/>
      <c r="N171" s="21"/>
      <c r="O171" s="25"/>
      <c r="P171" s="94"/>
      <c r="Q171" s="48">
        <v>7.952</v>
      </c>
      <c r="R171" s="48">
        <v>8.6289999999999996</v>
      </c>
      <c r="S171" s="48">
        <v>1.0190000000000001</v>
      </c>
      <c r="T171" s="48">
        <v>0.27050000000000002</v>
      </c>
      <c r="U171" s="48">
        <v>5.9499999999999997E-2</v>
      </c>
      <c r="Z171" s="9"/>
      <c r="AA171" s="9"/>
      <c r="AB171" s="9"/>
      <c r="AG171" s="9"/>
      <c r="AH171" s="9"/>
      <c r="AI171" s="9"/>
    </row>
    <row r="172" spans="1:35" x14ac:dyDescent="0.2">
      <c r="A172" s="6"/>
      <c r="B172" s="2"/>
      <c r="C172" s="4"/>
      <c r="D172" s="3">
        <v>337763</v>
      </c>
      <c r="E172">
        <v>151</v>
      </c>
      <c r="F172" s="47">
        <v>2.3370662686567154E-2</v>
      </c>
      <c r="G172" s="48">
        <v>0.11168255431343285</v>
      </c>
      <c r="H172" s="52"/>
      <c r="I172" s="16"/>
      <c r="J172" s="16"/>
      <c r="K172" s="23"/>
      <c r="L172" s="23"/>
      <c r="M172" s="49">
        <v>63.325672299181292</v>
      </c>
      <c r="N172" s="50">
        <v>4.3734999999999999</v>
      </c>
      <c r="O172" s="49">
        <v>195.5</v>
      </c>
      <c r="P172" s="31">
        <v>33.917526746389555</v>
      </c>
      <c r="Q172" s="48">
        <v>14.8385</v>
      </c>
      <c r="R172" s="48">
        <v>14.36</v>
      </c>
      <c r="S172" s="48">
        <v>1.7364999999999999</v>
      </c>
      <c r="T172" s="48">
        <v>0.373</v>
      </c>
      <c r="U172" s="48">
        <v>7.0500000000000007E-2</v>
      </c>
      <c r="Z172" s="9"/>
      <c r="AA172" s="9"/>
      <c r="AB172" s="9"/>
      <c r="AG172" s="9"/>
      <c r="AH172" s="9"/>
      <c r="AI172" s="9"/>
    </row>
    <row r="173" spans="1:35" x14ac:dyDescent="0.2">
      <c r="A173" s="6">
        <v>39765</v>
      </c>
      <c r="B173" s="2" t="s">
        <v>113</v>
      </c>
      <c r="C173" s="4" t="s">
        <v>114</v>
      </c>
      <c r="D173" s="53">
        <v>306600</v>
      </c>
      <c r="E173">
        <v>1</v>
      </c>
      <c r="F173" s="16">
        <v>0.89171026119402996</v>
      </c>
      <c r="G173" s="18">
        <v>0.63067033880597001</v>
      </c>
      <c r="H173" s="93">
        <v>31.33807673507463</v>
      </c>
      <c r="I173" s="18">
        <v>33.416591164925357</v>
      </c>
      <c r="J173" s="48">
        <v>27.288687089552241</v>
      </c>
      <c r="K173" s="18">
        <v>24.77797431044775</v>
      </c>
      <c r="L173" s="23">
        <v>318</v>
      </c>
      <c r="M173" s="41">
        <v>99.047686206060021</v>
      </c>
      <c r="N173" s="41">
        <v>6.37</v>
      </c>
      <c r="O173" s="41">
        <v>284.5</v>
      </c>
      <c r="P173" s="31"/>
      <c r="Q173" s="3">
        <v>0.9305000000000001</v>
      </c>
      <c r="R173" s="3">
        <v>1.5145</v>
      </c>
      <c r="S173" s="3">
        <v>0.374</v>
      </c>
      <c r="T173" s="3">
        <v>0.47299999999999998</v>
      </c>
      <c r="U173" s="3">
        <v>7.7499999999999999E-2</v>
      </c>
      <c r="Z173" s="9"/>
      <c r="AA173" s="9"/>
      <c r="AB173" s="9"/>
      <c r="AG173" s="9"/>
      <c r="AH173" s="9"/>
      <c r="AI173" s="9"/>
    </row>
    <row r="174" spans="1:35" x14ac:dyDescent="0.2">
      <c r="A174" s="6"/>
      <c r="B174" s="2"/>
      <c r="C174" s="4"/>
      <c r="D174" s="53">
        <v>306599</v>
      </c>
      <c r="E174">
        <v>5</v>
      </c>
      <c r="F174" s="16">
        <v>0.91152604477611954</v>
      </c>
      <c r="G174" s="18">
        <v>0.63740770522388002</v>
      </c>
      <c r="H174" s="16"/>
      <c r="I174" s="13"/>
      <c r="J174" s="18"/>
      <c r="K174" s="23"/>
      <c r="L174" s="23"/>
      <c r="M174" s="41"/>
      <c r="N174" s="41"/>
      <c r="O174" s="41"/>
      <c r="P174" s="25"/>
      <c r="Q174" s="3">
        <v>0.92700000000000005</v>
      </c>
      <c r="R174" s="3">
        <v>2.0259999999999998</v>
      </c>
      <c r="S174" s="3">
        <v>0.40100000000000002</v>
      </c>
      <c r="T174" s="3">
        <v>0.44650000000000001</v>
      </c>
      <c r="U174" s="3">
        <v>7.3999999999999996E-2</v>
      </c>
      <c r="Z174" s="9"/>
      <c r="AA174" s="9"/>
      <c r="AB174" s="9"/>
      <c r="AG174" s="9"/>
      <c r="AH174" s="9"/>
      <c r="AI174" s="9"/>
    </row>
    <row r="175" spans="1:35" x14ac:dyDescent="0.2">
      <c r="A175" s="6"/>
      <c r="B175" s="2"/>
      <c r="C175" s="4"/>
      <c r="D175" s="53">
        <v>306598</v>
      </c>
      <c r="E175">
        <v>10</v>
      </c>
      <c r="F175" s="16">
        <v>0.91152604477611943</v>
      </c>
      <c r="G175" s="18">
        <v>0.69051400522388029</v>
      </c>
      <c r="H175" s="16"/>
      <c r="I175" s="16"/>
      <c r="J175" s="18"/>
      <c r="K175" s="23"/>
      <c r="L175" s="23"/>
      <c r="M175" s="62"/>
      <c r="N175" s="21"/>
      <c r="O175" s="25"/>
      <c r="P175" s="25"/>
      <c r="Q175" s="3">
        <v>0.93</v>
      </c>
      <c r="R175" s="3">
        <v>1.5630000000000002</v>
      </c>
      <c r="S175" s="3">
        <v>0.35299999999999998</v>
      </c>
      <c r="T175" s="3">
        <v>0.33650000000000002</v>
      </c>
      <c r="U175" s="3">
        <v>7.5999999999999998E-2</v>
      </c>
      <c r="Z175" s="9"/>
      <c r="AA175" s="9"/>
      <c r="AB175" s="9"/>
      <c r="AG175" s="9"/>
      <c r="AH175" s="9"/>
      <c r="AI175" s="9"/>
    </row>
    <row r="176" spans="1:35" x14ac:dyDescent="0.2">
      <c r="A176" s="6"/>
      <c r="B176" s="2"/>
      <c r="C176" s="4"/>
      <c r="D176" s="53">
        <v>306597</v>
      </c>
      <c r="E176">
        <v>20</v>
      </c>
      <c r="F176" s="16">
        <v>0.85207869402985081</v>
      </c>
      <c r="G176" s="18">
        <v>0.59064245597014908</v>
      </c>
      <c r="H176" s="52"/>
      <c r="I176" s="16"/>
      <c r="J176" s="18"/>
      <c r="K176" s="23"/>
      <c r="L176" s="23"/>
      <c r="M176" s="95"/>
      <c r="N176" s="96"/>
      <c r="O176" s="95"/>
      <c r="P176" s="25"/>
      <c r="Q176" s="3">
        <v>0.9395</v>
      </c>
      <c r="R176" s="3">
        <v>1.5175000000000001</v>
      </c>
      <c r="S176" s="3">
        <v>0.35799999999999998</v>
      </c>
      <c r="T176" s="3">
        <v>0.5585</v>
      </c>
      <c r="U176" s="3">
        <v>8.5000000000000006E-2</v>
      </c>
      <c r="Z176" s="9"/>
      <c r="AA176" s="9"/>
      <c r="AB176" s="9"/>
      <c r="AG176" s="9"/>
      <c r="AH176" s="9"/>
      <c r="AI176" s="9"/>
    </row>
    <row r="177" spans="1:36" x14ac:dyDescent="0.2">
      <c r="A177" s="6"/>
      <c r="B177" s="2"/>
      <c r="C177" s="4"/>
      <c r="D177" s="53">
        <v>306596</v>
      </c>
      <c r="E177">
        <v>30</v>
      </c>
      <c r="F177" s="16">
        <v>0.33686832089552232</v>
      </c>
      <c r="G177" s="13">
        <v>0.52168352910447757</v>
      </c>
      <c r="H177" s="52"/>
      <c r="I177" s="16"/>
      <c r="J177" s="18"/>
      <c r="K177" s="23"/>
      <c r="L177" s="23"/>
      <c r="M177" s="95"/>
      <c r="N177" s="96"/>
      <c r="O177" s="95"/>
      <c r="P177" s="13"/>
      <c r="Q177" s="3">
        <v>1.3330000000000002</v>
      </c>
      <c r="R177" s="3">
        <v>2.0819999999999999</v>
      </c>
      <c r="S177" s="3">
        <v>0.46950000000000003</v>
      </c>
      <c r="T177" s="3">
        <v>0.879</v>
      </c>
      <c r="U177" s="3">
        <v>0.17099999999999999</v>
      </c>
      <c r="Z177" s="9"/>
      <c r="AA177" s="9"/>
      <c r="AB177" s="9"/>
      <c r="AG177" s="9"/>
      <c r="AH177" s="9"/>
      <c r="AI177" s="9"/>
    </row>
    <row r="178" spans="1:36" x14ac:dyDescent="0.2">
      <c r="A178" s="6"/>
      <c r="B178" s="2"/>
      <c r="C178" s="4"/>
      <c r="D178" s="53">
        <v>306595</v>
      </c>
      <c r="E178">
        <v>40</v>
      </c>
      <c r="F178" s="16">
        <v>0.12702925746268662</v>
      </c>
      <c r="G178" s="13">
        <v>0.26768194253731342</v>
      </c>
      <c r="H178" s="52"/>
      <c r="I178" s="16"/>
      <c r="J178" s="18"/>
      <c r="K178" s="23"/>
      <c r="L178" s="23"/>
      <c r="M178" s="62">
        <v>91.099438201431141</v>
      </c>
      <c r="N178" s="23">
        <v>6.0434999999999999</v>
      </c>
      <c r="O178" s="40">
        <v>269.5</v>
      </c>
      <c r="P178" s="3"/>
      <c r="Q178" s="3">
        <v>2.7560000000000002</v>
      </c>
      <c r="R178" s="3">
        <v>3.5354999999999999</v>
      </c>
      <c r="S178" s="3">
        <v>0.67799999999999994</v>
      </c>
      <c r="T178" s="3">
        <v>0.74</v>
      </c>
      <c r="U178" s="3">
        <v>0.27050000000000002</v>
      </c>
      <c r="Z178" s="9"/>
      <c r="AA178" s="9"/>
      <c r="AB178" s="9"/>
      <c r="AG178" s="9"/>
      <c r="AH178" s="9"/>
      <c r="AI178" s="9"/>
    </row>
    <row r="179" spans="1:36" x14ac:dyDescent="0.2">
      <c r="A179" s="6"/>
      <c r="B179" s="2"/>
      <c r="C179" s="4"/>
      <c r="D179" s="53">
        <v>306594</v>
      </c>
      <c r="E179">
        <v>50</v>
      </c>
      <c r="F179" s="16">
        <v>0.10309620895522391</v>
      </c>
      <c r="G179" s="13">
        <v>0.20773886104477612</v>
      </c>
      <c r="H179" s="52"/>
      <c r="I179" s="16"/>
      <c r="J179" s="18"/>
      <c r="K179" s="23"/>
      <c r="L179" s="23"/>
      <c r="M179" s="95"/>
      <c r="N179" s="96"/>
      <c r="O179" s="95"/>
      <c r="P179" s="25"/>
      <c r="Q179" s="3">
        <v>3.9189999999999996</v>
      </c>
      <c r="R179" s="3">
        <v>4.3940000000000001</v>
      </c>
      <c r="S179" s="3">
        <v>0.84599999999999997</v>
      </c>
      <c r="T179" s="3">
        <v>0.39600000000000002</v>
      </c>
      <c r="U179" s="3">
        <v>0.109</v>
      </c>
      <c r="Z179" s="9"/>
      <c r="AA179" s="9"/>
      <c r="AB179" s="9"/>
      <c r="AG179" s="9"/>
      <c r="AH179" s="9"/>
      <c r="AI179" s="9"/>
    </row>
    <row r="180" spans="1:36" x14ac:dyDescent="0.2">
      <c r="A180" s="6"/>
      <c r="B180" s="2"/>
      <c r="C180" s="4"/>
      <c r="D180" s="53">
        <v>306593</v>
      </c>
      <c r="E180">
        <v>75</v>
      </c>
      <c r="F180" s="16">
        <v>5.577145522388062E-2</v>
      </c>
      <c r="G180" s="13">
        <v>8.8357919776119342E-2</v>
      </c>
      <c r="H180" s="51"/>
      <c r="I180" s="16"/>
      <c r="J180" s="18"/>
      <c r="K180" s="23"/>
      <c r="L180" s="23"/>
      <c r="M180" s="62"/>
      <c r="N180" s="21"/>
      <c r="O180" s="25"/>
      <c r="P180" s="25"/>
      <c r="Q180" s="3">
        <v>9.1865000000000006</v>
      </c>
      <c r="R180" s="3">
        <v>9.7289999999999992</v>
      </c>
      <c r="S180" s="3">
        <v>1.17</v>
      </c>
      <c r="T180" s="3">
        <v>0.34699999999999998</v>
      </c>
      <c r="U180" s="3">
        <v>0.08</v>
      </c>
      <c r="Z180" s="9"/>
      <c r="AA180" s="9"/>
      <c r="AB180" s="9"/>
      <c r="AG180" s="9"/>
      <c r="AH180" s="9"/>
      <c r="AI180" s="9"/>
    </row>
    <row r="181" spans="1:36" x14ac:dyDescent="0.2">
      <c r="A181" s="6"/>
      <c r="B181" s="2"/>
      <c r="C181" s="4"/>
      <c r="D181" s="53">
        <v>306592</v>
      </c>
      <c r="E181">
        <v>100</v>
      </c>
      <c r="F181" s="16">
        <v>3.0275932835820901E-2</v>
      </c>
      <c r="G181" s="13">
        <v>6.7945567164179099E-2</v>
      </c>
      <c r="H181" s="51"/>
      <c r="I181" s="16"/>
      <c r="J181" s="18"/>
      <c r="K181" s="23"/>
      <c r="L181" s="23"/>
      <c r="M181" s="95"/>
      <c r="N181" s="96"/>
      <c r="O181" s="95"/>
      <c r="P181" s="41"/>
      <c r="Q181" s="3">
        <v>10.906500000000001</v>
      </c>
      <c r="R181" s="3">
        <v>11.43</v>
      </c>
      <c r="S181" s="3">
        <v>1.226</v>
      </c>
      <c r="T181" s="3">
        <v>0.36199999999999999</v>
      </c>
      <c r="U181" s="3">
        <v>7.6999999999999999E-2</v>
      </c>
      <c r="Z181" s="9"/>
      <c r="AA181" s="9"/>
      <c r="AB181" s="9"/>
      <c r="AG181" s="9"/>
      <c r="AH181" s="9"/>
      <c r="AI181" s="9"/>
    </row>
    <row r="182" spans="1:36" x14ac:dyDescent="0.2">
      <c r="A182" s="6"/>
      <c r="B182" s="2"/>
      <c r="C182" s="4"/>
      <c r="D182" s="53">
        <v>306591</v>
      </c>
      <c r="E182" s="29">
        <v>140</v>
      </c>
      <c r="F182" s="16">
        <v>1.912164179104478E-2</v>
      </c>
      <c r="G182" s="13">
        <v>8.1235108208955215E-2</v>
      </c>
      <c r="H182" s="51"/>
      <c r="I182" s="16"/>
      <c r="J182" s="18"/>
      <c r="K182" s="23"/>
      <c r="L182" s="23"/>
      <c r="M182" s="49">
        <v>64.292702919967383</v>
      </c>
      <c r="N182" s="50">
        <v>4.4695</v>
      </c>
      <c r="O182" s="49">
        <v>199.5</v>
      </c>
      <c r="P182" s="13"/>
      <c r="Q182" s="3">
        <v>15.307</v>
      </c>
      <c r="R182" s="3">
        <v>14.750499999999999</v>
      </c>
      <c r="S182" s="3">
        <v>1.3965000000000001</v>
      </c>
      <c r="T182" s="3">
        <v>0.42249999999999999</v>
      </c>
      <c r="U182" s="3">
        <v>8.5499999999999993E-2</v>
      </c>
      <c r="Z182" s="9"/>
      <c r="AA182" s="9"/>
      <c r="AB182" s="9"/>
      <c r="AG182" s="9"/>
      <c r="AH182" s="9"/>
      <c r="AI182" s="9"/>
      <c r="AJ182" s="29"/>
    </row>
    <row r="183" spans="1:36" x14ac:dyDescent="0.2">
      <c r="A183" s="34"/>
      <c r="B183" s="2"/>
      <c r="C183" s="4"/>
      <c r="D183" s="17"/>
      <c r="E183" s="52">
        <v>4.5</v>
      </c>
      <c r="F183" s="47"/>
      <c r="G183" s="48"/>
      <c r="H183" s="16"/>
      <c r="I183" s="18"/>
      <c r="J183" s="18"/>
      <c r="K183" s="18"/>
      <c r="L183" s="23"/>
      <c r="M183" s="95"/>
      <c r="N183" s="96"/>
      <c r="O183" s="95"/>
      <c r="P183" s="13"/>
      <c r="Q183" s="73"/>
      <c r="R183" s="59"/>
      <c r="S183" s="59"/>
      <c r="T183" s="59"/>
      <c r="U183" s="59"/>
      <c r="Z183" s="9"/>
      <c r="AA183" s="9"/>
      <c r="AB183" s="9"/>
      <c r="AG183" s="9"/>
      <c r="AH183" s="9"/>
      <c r="AI183" s="9"/>
      <c r="AJ183" s="52"/>
    </row>
    <row r="184" spans="1:36" x14ac:dyDescent="0.2">
      <c r="A184" s="6"/>
      <c r="B184" s="2"/>
      <c r="C184" s="4"/>
      <c r="D184" s="17"/>
      <c r="E184">
        <v>11</v>
      </c>
      <c r="F184" s="47"/>
      <c r="G184" s="48"/>
      <c r="H184" s="16"/>
      <c r="I184" s="18"/>
      <c r="J184" s="18"/>
      <c r="K184" s="23"/>
      <c r="L184" s="23"/>
      <c r="M184" s="62"/>
      <c r="N184" s="21"/>
      <c r="O184" s="25"/>
      <c r="P184" s="40"/>
      <c r="Q184" s="73"/>
      <c r="R184" s="59"/>
      <c r="S184" s="59"/>
      <c r="T184" s="59"/>
      <c r="U184" s="59"/>
      <c r="Z184" s="9"/>
      <c r="AA184" s="9"/>
      <c r="AB184" s="9"/>
      <c r="AG184" s="9"/>
      <c r="AH184" s="9"/>
      <c r="AI184" s="9"/>
    </row>
    <row r="185" spans="1:36" x14ac:dyDescent="0.2">
      <c r="A185" s="6"/>
      <c r="B185" s="2"/>
      <c r="C185" s="4"/>
      <c r="D185" s="17"/>
      <c r="E185">
        <v>20</v>
      </c>
      <c r="F185" s="47"/>
      <c r="G185" s="48"/>
      <c r="H185" s="16"/>
      <c r="I185" s="16"/>
      <c r="J185" s="18"/>
      <c r="K185" s="23"/>
      <c r="L185" s="23"/>
      <c r="M185" s="41"/>
      <c r="N185" s="41"/>
      <c r="O185" s="41"/>
      <c r="P185" s="40"/>
      <c r="Q185" s="73"/>
      <c r="R185" s="59"/>
      <c r="S185" s="59"/>
      <c r="T185" s="59"/>
      <c r="U185" s="59"/>
      <c r="Z185" s="9"/>
      <c r="AA185" s="9"/>
      <c r="AB185" s="9"/>
      <c r="AG185" s="9"/>
      <c r="AH185" s="9"/>
      <c r="AI185" s="9"/>
    </row>
    <row r="186" spans="1:36" x14ac:dyDescent="0.2">
      <c r="A186" s="6"/>
      <c r="B186" s="2"/>
      <c r="C186" s="4"/>
      <c r="D186" s="17"/>
      <c r="E186">
        <v>30</v>
      </c>
      <c r="F186" s="47"/>
      <c r="G186" s="48"/>
      <c r="H186" s="16"/>
      <c r="I186" s="16"/>
      <c r="J186" s="18"/>
      <c r="K186" s="23"/>
      <c r="L186" s="23"/>
      <c r="M186" s="62"/>
      <c r="N186" s="21"/>
      <c r="O186" s="25"/>
      <c r="P186" s="40"/>
      <c r="Q186" s="73"/>
      <c r="R186" s="59"/>
      <c r="S186" s="59"/>
      <c r="T186" s="59"/>
      <c r="U186" s="59"/>
      <c r="Z186" s="9"/>
      <c r="AA186" s="9"/>
      <c r="AB186" s="9"/>
      <c r="AG186" s="9"/>
      <c r="AH186" s="9"/>
      <c r="AI186" s="9"/>
    </row>
    <row r="187" spans="1:36" x14ac:dyDescent="0.2">
      <c r="A187" s="6"/>
      <c r="B187" s="2"/>
      <c r="C187" s="4"/>
      <c r="D187" s="17"/>
      <c r="E187">
        <v>40</v>
      </c>
      <c r="F187" s="47"/>
      <c r="G187" s="48"/>
      <c r="H187" s="52"/>
      <c r="I187" s="16"/>
      <c r="J187" s="18"/>
      <c r="K187" s="23"/>
      <c r="L187" s="23"/>
      <c r="M187" s="62"/>
      <c r="N187" s="21"/>
      <c r="O187" s="25"/>
      <c r="P187" s="40"/>
      <c r="Q187" s="73"/>
      <c r="R187" s="59"/>
      <c r="S187" s="59"/>
      <c r="T187" s="59"/>
      <c r="U187" s="59"/>
      <c r="Z187" s="9"/>
      <c r="AA187" s="9"/>
      <c r="AB187" s="9"/>
      <c r="AG187" s="9"/>
      <c r="AH187" s="9"/>
      <c r="AI187" s="9"/>
    </row>
    <row r="188" spans="1:36" x14ac:dyDescent="0.2">
      <c r="A188" s="6"/>
      <c r="B188" s="2"/>
      <c r="C188" s="4"/>
      <c r="D188" s="17"/>
      <c r="E188">
        <v>51</v>
      </c>
      <c r="F188" s="47"/>
      <c r="G188" s="48"/>
      <c r="H188" s="52"/>
      <c r="I188" s="16"/>
      <c r="J188" s="18"/>
      <c r="K188" s="23"/>
      <c r="L188" s="23"/>
      <c r="M188" s="41"/>
      <c r="N188" s="41"/>
      <c r="O188" s="25"/>
      <c r="P188" s="40"/>
      <c r="Q188" s="73"/>
      <c r="R188" s="59"/>
      <c r="S188" s="59"/>
      <c r="T188" s="59"/>
      <c r="U188" s="59"/>
      <c r="Z188" s="9"/>
      <c r="AA188" s="9"/>
      <c r="AB188" s="9"/>
      <c r="AG188" s="9"/>
      <c r="AH188" s="9"/>
      <c r="AI188" s="9"/>
    </row>
    <row r="189" spans="1:36" x14ac:dyDescent="0.2">
      <c r="A189" s="6"/>
      <c r="B189" s="2"/>
      <c r="C189" s="4"/>
      <c r="D189" s="17"/>
      <c r="E189">
        <v>61</v>
      </c>
      <c r="F189" s="47"/>
      <c r="G189" s="48"/>
      <c r="H189" s="52"/>
      <c r="I189" s="16"/>
      <c r="J189" s="18"/>
      <c r="K189" s="23"/>
      <c r="L189" s="23"/>
      <c r="M189" s="41"/>
      <c r="N189" s="41"/>
      <c r="O189" s="41"/>
      <c r="P189" s="40"/>
      <c r="Q189" s="73"/>
      <c r="R189" s="59"/>
      <c r="S189" s="59"/>
      <c r="T189" s="59"/>
      <c r="U189" s="59"/>
      <c r="Z189" s="9"/>
      <c r="AA189" s="9"/>
      <c r="AB189" s="9"/>
      <c r="AG189" s="9"/>
      <c r="AH189" s="9"/>
      <c r="AI189" s="9"/>
    </row>
    <row r="190" spans="1:36" x14ac:dyDescent="0.2">
      <c r="A190" s="6"/>
      <c r="B190" s="2"/>
      <c r="C190" s="4"/>
      <c r="D190" s="17"/>
      <c r="E190">
        <v>80</v>
      </c>
      <c r="F190" s="47"/>
      <c r="G190" s="48"/>
      <c r="H190" s="52"/>
      <c r="I190" s="16"/>
      <c r="J190" s="18"/>
      <c r="K190" s="23"/>
      <c r="L190" s="23"/>
      <c r="M190" s="41"/>
      <c r="N190" s="41"/>
      <c r="O190" s="41"/>
      <c r="P190" s="40"/>
      <c r="Q190" s="73"/>
      <c r="R190" s="59"/>
      <c r="S190" s="59"/>
      <c r="T190" s="59"/>
      <c r="U190" s="59"/>
      <c r="Z190" s="9"/>
      <c r="AA190" s="9"/>
      <c r="AB190" s="9"/>
      <c r="AG190" s="9"/>
      <c r="AH190" s="9"/>
      <c r="AI190" s="9"/>
    </row>
    <row r="191" spans="1:36" x14ac:dyDescent="0.2">
      <c r="A191" s="6"/>
      <c r="B191" s="2"/>
      <c r="C191" s="4"/>
      <c r="D191" s="17"/>
      <c r="E191">
        <v>100</v>
      </c>
      <c r="F191" s="47"/>
      <c r="G191" s="48"/>
      <c r="H191" s="52"/>
      <c r="I191" s="16"/>
      <c r="J191" s="18"/>
      <c r="K191" s="23"/>
      <c r="L191" s="23"/>
      <c r="M191" s="41"/>
      <c r="N191" s="41"/>
      <c r="O191" s="41"/>
      <c r="P191" s="40"/>
      <c r="Q191" s="73"/>
      <c r="R191" s="59"/>
      <c r="S191" s="59"/>
      <c r="T191" s="59"/>
      <c r="U191" s="59"/>
      <c r="Z191" s="9"/>
      <c r="AA191" s="9"/>
      <c r="AB191" s="9"/>
      <c r="AG191" s="9"/>
      <c r="AH191" s="9"/>
      <c r="AI191" s="9"/>
    </row>
    <row r="192" spans="1:36" x14ac:dyDescent="0.2">
      <c r="A192" s="6"/>
      <c r="B192" s="2"/>
      <c r="C192" s="4"/>
      <c r="D192" s="17"/>
      <c r="E192">
        <v>146</v>
      </c>
      <c r="F192" s="57"/>
      <c r="G192" s="48"/>
      <c r="H192" s="52"/>
      <c r="I192" s="47"/>
      <c r="J192" s="48"/>
      <c r="K192" s="23"/>
      <c r="L192" s="23"/>
      <c r="M192" s="41"/>
      <c r="N192" s="41"/>
      <c r="O192" s="41"/>
      <c r="P192" s="13"/>
      <c r="Q192" s="73"/>
      <c r="R192" s="59"/>
      <c r="S192" s="59"/>
      <c r="T192" s="59"/>
      <c r="U192" s="59"/>
      <c r="Z192" s="9"/>
      <c r="AA192" s="9"/>
      <c r="AB192" s="9"/>
      <c r="AG192" s="9"/>
      <c r="AH192" s="9"/>
      <c r="AI192" s="9"/>
    </row>
    <row r="193" spans="1:35" x14ac:dyDescent="0.2">
      <c r="A193" s="6"/>
      <c r="B193" s="2"/>
      <c r="C193" s="4"/>
      <c r="D193" s="17"/>
      <c r="E193">
        <v>5</v>
      </c>
      <c r="F193" s="47"/>
      <c r="G193" s="48"/>
      <c r="H193" s="16"/>
      <c r="I193" s="18"/>
      <c r="J193" s="18"/>
      <c r="K193" s="23"/>
      <c r="L193" s="23"/>
      <c r="M193" s="41"/>
      <c r="N193" s="41"/>
      <c r="O193" s="41"/>
      <c r="P193" s="13"/>
      <c r="Q193" s="16"/>
      <c r="R193" s="13"/>
      <c r="S193" s="13"/>
      <c r="T193" s="13"/>
      <c r="U193" s="13"/>
      <c r="Z193" s="9"/>
      <c r="AA193" s="9"/>
      <c r="AB193" s="9"/>
      <c r="AG193" s="9"/>
      <c r="AH193" s="9"/>
      <c r="AI193" s="9"/>
    </row>
    <row r="194" spans="1:35" x14ac:dyDescent="0.2">
      <c r="A194" s="34"/>
      <c r="B194" s="2"/>
      <c r="C194" s="4"/>
      <c r="D194" s="3"/>
      <c r="E194">
        <v>11</v>
      </c>
      <c r="F194" s="47"/>
      <c r="G194" s="48"/>
      <c r="H194" s="16"/>
      <c r="I194" s="18"/>
      <c r="J194" s="18"/>
      <c r="K194" s="23"/>
      <c r="L194" s="23"/>
      <c r="M194" s="41"/>
      <c r="N194" s="41"/>
      <c r="O194" s="41"/>
      <c r="P194" s="42"/>
      <c r="Q194" s="16"/>
      <c r="R194" s="13"/>
      <c r="S194" s="13"/>
      <c r="T194" s="13"/>
      <c r="U194" s="13"/>
      <c r="Z194" s="9"/>
      <c r="AA194" s="9"/>
      <c r="AB194" s="9"/>
      <c r="AG194" s="9"/>
      <c r="AH194" s="9"/>
      <c r="AI194" s="9"/>
    </row>
    <row r="195" spans="1:35" x14ac:dyDescent="0.2">
      <c r="A195" s="6"/>
      <c r="B195" s="2"/>
      <c r="C195" s="4"/>
      <c r="D195" s="17"/>
      <c r="E195">
        <v>20</v>
      </c>
      <c r="F195" s="47"/>
      <c r="G195" s="48"/>
      <c r="H195" s="16"/>
      <c r="I195" s="16"/>
      <c r="J195" s="16"/>
      <c r="K195" s="21"/>
      <c r="L195" s="23"/>
      <c r="M195" s="41"/>
      <c r="N195" s="41"/>
      <c r="O195" s="41"/>
      <c r="P195" s="46"/>
      <c r="Q195" s="16"/>
      <c r="R195" s="13"/>
      <c r="S195" s="13"/>
      <c r="T195" s="13"/>
      <c r="U195" s="13"/>
      <c r="Z195" s="9"/>
      <c r="AA195" s="9"/>
      <c r="AB195" s="9"/>
      <c r="AG195" s="9"/>
      <c r="AH195" s="9"/>
      <c r="AI195" s="9"/>
    </row>
    <row r="196" spans="1:35" x14ac:dyDescent="0.2">
      <c r="A196" s="6"/>
      <c r="B196" s="2"/>
      <c r="C196" s="4"/>
      <c r="D196" s="3"/>
      <c r="E196">
        <v>31</v>
      </c>
      <c r="F196" s="47"/>
      <c r="G196" s="48"/>
      <c r="H196" s="52"/>
      <c r="I196" s="16"/>
      <c r="J196" s="16"/>
      <c r="K196" s="21"/>
      <c r="L196" s="23"/>
      <c r="M196" s="41"/>
      <c r="N196" s="41"/>
      <c r="O196" s="41"/>
      <c r="P196" s="42"/>
      <c r="Q196" s="16"/>
      <c r="R196" s="13"/>
      <c r="S196" s="13"/>
      <c r="T196" s="13"/>
      <c r="U196" s="13"/>
      <c r="Z196" s="9"/>
      <c r="AA196" s="9"/>
      <c r="AB196" s="9"/>
      <c r="AG196" s="9"/>
      <c r="AH196" s="9"/>
      <c r="AI196" s="9"/>
    </row>
    <row r="197" spans="1:35" x14ac:dyDescent="0.2">
      <c r="A197" s="6"/>
      <c r="B197" s="2"/>
      <c r="C197" s="4"/>
      <c r="D197" s="17"/>
      <c r="E197">
        <v>40</v>
      </c>
      <c r="F197" s="47"/>
      <c r="G197" s="48"/>
      <c r="H197" s="52"/>
      <c r="I197" s="16"/>
      <c r="J197" s="16"/>
      <c r="K197" s="21"/>
      <c r="L197" s="23"/>
      <c r="M197" s="41"/>
      <c r="N197" s="41"/>
      <c r="O197" s="41"/>
      <c r="P197" s="13"/>
      <c r="Q197" s="16"/>
      <c r="R197" s="13"/>
      <c r="S197" s="13"/>
      <c r="T197" s="13"/>
      <c r="U197" s="13"/>
      <c r="Z197" s="9"/>
      <c r="AA197" s="9"/>
      <c r="AB197" s="9"/>
      <c r="AG197" s="9"/>
      <c r="AH197" s="9"/>
      <c r="AI197" s="9"/>
    </row>
    <row r="198" spans="1:35" x14ac:dyDescent="0.2">
      <c r="A198" s="6"/>
      <c r="B198" s="2"/>
      <c r="C198" s="4"/>
      <c r="D198" s="3"/>
      <c r="E198">
        <v>51</v>
      </c>
      <c r="F198" s="47"/>
      <c r="G198" s="48"/>
      <c r="H198" s="52"/>
      <c r="I198" s="16"/>
      <c r="J198" s="16"/>
      <c r="K198" s="21"/>
      <c r="L198" s="23"/>
      <c r="M198" s="41"/>
      <c r="N198" s="41"/>
      <c r="O198" s="41"/>
      <c r="P198" s="25"/>
      <c r="Q198" s="16"/>
      <c r="R198" s="13"/>
      <c r="S198" s="13"/>
      <c r="T198" s="13"/>
      <c r="U198" s="13"/>
      <c r="Z198" s="9"/>
      <c r="AA198" s="9"/>
      <c r="AB198" s="9"/>
      <c r="AG198" s="9"/>
      <c r="AH198" s="9"/>
      <c r="AI198" s="9"/>
    </row>
    <row r="199" spans="1:35" x14ac:dyDescent="0.2">
      <c r="A199" s="6"/>
      <c r="B199" s="2"/>
      <c r="C199" s="4"/>
      <c r="D199" s="17"/>
      <c r="E199">
        <v>61</v>
      </c>
      <c r="F199" s="47"/>
      <c r="G199" s="48"/>
      <c r="H199" s="52"/>
      <c r="I199" s="16"/>
      <c r="J199" s="16"/>
      <c r="K199" s="21"/>
      <c r="L199" s="23"/>
      <c r="M199" s="41"/>
      <c r="N199" s="41"/>
      <c r="O199" s="41"/>
      <c r="P199" s="46"/>
      <c r="Q199" s="16"/>
      <c r="R199" s="13"/>
      <c r="S199" s="13"/>
      <c r="T199" s="13"/>
      <c r="U199" s="13"/>
      <c r="Z199" s="9"/>
      <c r="AA199" s="9"/>
      <c r="AB199" s="9"/>
      <c r="AG199" s="9"/>
      <c r="AH199" s="9"/>
      <c r="AI199" s="9"/>
    </row>
    <row r="200" spans="1:35" x14ac:dyDescent="0.2">
      <c r="A200" s="6"/>
      <c r="B200" s="2"/>
      <c r="C200" s="4"/>
      <c r="D200" s="3"/>
      <c r="E200">
        <v>80</v>
      </c>
      <c r="F200" s="47"/>
      <c r="G200" s="48"/>
      <c r="H200" s="52"/>
      <c r="I200" s="16"/>
      <c r="J200" s="16"/>
      <c r="K200" s="21"/>
      <c r="L200" s="23"/>
      <c r="M200" s="41"/>
      <c r="N200" s="41"/>
      <c r="O200" s="41"/>
      <c r="P200" s="46"/>
      <c r="Q200" s="16"/>
      <c r="R200" s="13"/>
      <c r="S200" s="13"/>
      <c r="T200" s="13"/>
      <c r="U200" s="13"/>
      <c r="Z200" s="9"/>
      <c r="AA200" s="9"/>
      <c r="AB200" s="9"/>
      <c r="AG200" s="9"/>
      <c r="AH200" s="9"/>
      <c r="AI200" s="9"/>
    </row>
    <row r="201" spans="1:35" x14ac:dyDescent="0.2">
      <c r="A201" s="6"/>
      <c r="B201" s="2"/>
      <c r="C201" s="4"/>
      <c r="D201" s="17"/>
      <c r="E201">
        <v>101</v>
      </c>
      <c r="F201" s="47"/>
      <c r="G201" s="48"/>
      <c r="H201" s="52"/>
      <c r="I201" s="16"/>
      <c r="J201" s="16"/>
      <c r="K201" s="21"/>
      <c r="L201" s="23"/>
      <c r="M201" s="41"/>
      <c r="N201" s="41"/>
      <c r="O201" s="41"/>
      <c r="P201" s="46"/>
      <c r="Q201" s="16"/>
      <c r="R201" s="13"/>
      <c r="S201" s="13"/>
      <c r="T201" s="13"/>
      <c r="U201" s="13"/>
      <c r="Z201" s="9"/>
      <c r="AA201" s="9"/>
      <c r="AB201" s="9"/>
      <c r="AG201" s="9"/>
      <c r="AH201" s="9"/>
      <c r="AI201" s="9"/>
    </row>
    <row r="202" spans="1:35" x14ac:dyDescent="0.2">
      <c r="A202" s="6"/>
      <c r="B202" s="2"/>
      <c r="C202" s="4"/>
      <c r="D202" s="3"/>
      <c r="E202">
        <v>150</v>
      </c>
      <c r="F202" s="47"/>
      <c r="G202" s="48"/>
      <c r="H202" s="52"/>
      <c r="I202" s="16"/>
      <c r="J202" s="16"/>
      <c r="K202" s="21"/>
      <c r="L202" s="23"/>
      <c r="M202" s="41"/>
      <c r="N202" s="41"/>
      <c r="O202" s="41"/>
      <c r="P202" s="13"/>
      <c r="Q202" s="16"/>
      <c r="R202" s="13"/>
      <c r="S202" s="13"/>
      <c r="T202" s="13"/>
      <c r="U202" s="13"/>
      <c r="Z202" s="9"/>
      <c r="AA202" s="9"/>
      <c r="AB202" s="9"/>
      <c r="AG202" s="9"/>
      <c r="AH202" s="9"/>
      <c r="AI202" s="9"/>
    </row>
    <row r="203" spans="1:35" x14ac:dyDescent="0.2">
      <c r="A203" s="6"/>
      <c r="B203" s="2"/>
      <c r="C203" s="4"/>
      <c r="D203" s="17"/>
      <c r="E203">
        <v>1</v>
      </c>
      <c r="F203" s="16"/>
      <c r="G203" s="13"/>
      <c r="H203" s="16"/>
      <c r="I203" s="18"/>
      <c r="J203" s="18"/>
      <c r="K203" s="18"/>
      <c r="L203" s="23"/>
      <c r="M203" s="62"/>
      <c r="N203" s="31"/>
      <c r="O203" s="80"/>
      <c r="P203" s="42"/>
      <c r="Q203" s="16"/>
      <c r="R203" s="18"/>
      <c r="S203" s="18"/>
      <c r="T203" s="18"/>
      <c r="U203" s="18"/>
      <c r="Z203" s="9"/>
      <c r="AA203" s="9"/>
      <c r="AB203" s="9"/>
      <c r="AG203" s="9"/>
      <c r="AH203" s="9"/>
      <c r="AI203" s="9"/>
    </row>
    <row r="204" spans="1:35" x14ac:dyDescent="0.2">
      <c r="A204" s="6"/>
      <c r="B204" s="2"/>
      <c r="C204" s="4"/>
      <c r="D204" s="3"/>
      <c r="E204">
        <v>5</v>
      </c>
      <c r="F204" s="16"/>
      <c r="G204" s="13"/>
      <c r="H204" s="16"/>
      <c r="I204" s="16"/>
      <c r="J204" s="16"/>
      <c r="K204" s="3"/>
      <c r="L204" s="23"/>
      <c r="M204" s="42"/>
      <c r="N204" s="18"/>
      <c r="O204" s="40"/>
      <c r="P204" s="42"/>
      <c r="Q204" s="16"/>
      <c r="R204" s="16"/>
      <c r="S204" s="16"/>
      <c r="T204" s="16"/>
      <c r="U204" s="16"/>
      <c r="Z204" s="9"/>
      <c r="AA204" s="9"/>
      <c r="AB204" s="9"/>
      <c r="AG204" s="9"/>
      <c r="AH204" s="9"/>
      <c r="AI204" s="9"/>
    </row>
    <row r="205" spans="1:35" x14ac:dyDescent="0.2">
      <c r="A205" s="6"/>
      <c r="B205" s="2"/>
      <c r="C205" s="4"/>
      <c r="D205" s="17"/>
      <c r="E205">
        <v>10</v>
      </c>
      <c r="F205" s="16"/>
      <c r="G205" s="13"/>
      <c r="H205" s="16"/>
      <c r="I205" s="16"/>
      <c r="J205" s="16"/>
      <c r="K205" s="3"/>
      <c r="L205" s="23"/>
      <c r="M205" s="62"/>
      <c r="N205" s="18"/>
      <c r="O205" s="40"/>
      <c r="P205" s="46"/>
      <c r="Q205" s="16"/>
      <c r="R205" s="16"/>
      <c r="S205" s="16"/>
      <c r="T205" s="16"/>
      <c r="U205" s="16"/>
      <c r="Z205" s="9"/>
      <c r="AA205" s="9"/>
      <c r="AB205" s="9"/>
      <c r="AG205" s="9"/>
      <c r="AH205" s="9"/>
      <c r="AI205" s="9"/>
    </row>
    <row r="206" spans="1:35" x14ac:dyDescent="0.2">
      <c r="A206" s="6"/>
      <c r="B206" s="2"/>
      <c r="C206" s="4"/>
      <c r="D206" s="3"/>
      <c r="E206">
        <v>20</v>
      </c>
      <c r="F206" s="16"/>
      <c r="G206" s="13"/>
      <c r="H206" s="16"/>
      <c r="I206" s="16"/>
      <c r="J206" s="16"/>
      <c r="K206" s="3"/>
      <c r="L206" s="23"/>
      <c r="M206" s="42"/>
      <c r="N206" s="18"/>
      <c r="O206" s="40"/>
      <c r="P206" s="42"/>
      <c r="Q206" s="16"/>
      <c r="R206" s="16"/>
      <c r="S206" s="16"/>
      <c r="T206" s="16"/>
      <c r="U206" s="16"/>
      <c r="Z206" s="9"/>
      <c r="AA206" s="9"/>
      <c r="AB206" s="9"/>
      <c r="AG206" s="9"/>
      <c r="AH206" s="9"/>
      <c r="AI206" s="9"/>
    </row>
    <row r="207" spans="1:35" x14ac:dyDescent="0.2">
      <c r="A207" s="6"/>
      <c r="B207" s="2"/>
      <c r="C207" s="4"/>
      <c r="D207" s="17"/>
      <c r="E207">
        <v>30</v>
      </c>
      <c r="F207" s="16"/>
      <c r="G207" s="13"/>
      <c r="H207" s="16"/>
      <c r="I207" s="16"/>
      <c r="J207" s="16"/>
      <c r="K207" s="3"/>
      <c r="L207" s="23"/>
      <c r="M207" s="62"/>
      <c r="N207" s="18"/>
      <c r="O207" s="40"/>
      <c r="P207" s="46"/>
      <c r="Q207" s="16"/>
      <c r="R207" s="16"/>
      <c r="S207" s="16"/>
      <c r="T207" s="16"/>
      <c r="U207" s="16"/>
      <c r="Z207" s="9"/>
      <c r="AA207" s="9"/>
      <c r="AB207" s="9"/>
      <c r="AG207" s="9"/>
      <c r="AH207" s="9"/>
      <c r="AI207" s="9"/>
    </row>
    <row r="208" spans="1:35" x14ac:dyDescent="0.2">
      <c r="A208" s="6"/>
      <c r="B208" s="2"/>
      <c r="C208" s="4"/>
      <c r="D208" s="3"/>
      <c r="E208">
        <v>40</v>
      </c>
      <c r="F208" s="16"/>
      <c r="G208" s="13"/>
      <c r="H208" s="16"/>
      <c r="I208" s="16"/>
      <c r="J208" s="16"/>
      <c r="K208" s="3"/>
      <c r="L208" s="23"/>
      <c r="M208" s="62"/>
      <c r="N208" s="23"/>
      <c r="O208" s="40"/>
      <c r="P208" s="42"/>
      <c r="Q208" s="16"/>
      <c r="R208" s="16"/>
      <c r="S208" s="16"/>
      <c r="T208" s="16"/>
      <c r="U208" s="16"/>
      <c r="Z208" s="9"/>
      <c r="AA208" s="9"/>
      <c r="AB208" s="9"/>
      <c r="AG208" s="9"/>
      <c r="AH208" s="9"/>
      <c r="AI208" s="9"/>
    </row>
    <row r="209" spans="1:36" x14ac:dyDescent="0.2">
      <c r="A209" s="6"/>
      <c r="B209" s="2"/>
      <c r="C209" s="4"/>
      <c r="D209" s="17"/>
      <c r="E209">
        <v>50</v>
      </c>
      <c r="F209" s="16"/>
      <c r="G209" s="13"/>
      <c r="H209" s="16"/>
      <c r="I209" s="16"/>
      <c r="J209" s="16"/>
      <c r="K209" s="3"/>
      <c r="L209" s="23"/>
      <c r="M209" s="62"/>
      <c r="N209" s="31"/>
      <c r="O209" s="80"/>
      <c r="P209" s="56"/>
      <c r="Q209" s="16"/>
      <c r="R209" s="16"/>
      <c r="S209" s="16"/>
      <c r="T209" s="16"/>
      <c r="U209" s="16"/>
      <c r="Z209" s="9"/>
      <c r="AA209" s="9"/>
      <c r="AB209" s="9"/>
      <c r="AG209" s="9"/>
      <c r="AH209" s="9"/>
      <c r="AI209" s="9"/>
    </row>
    <row r="210" spans="1:36" x14ac:dyDescent="0.2">
      <c r="A210" s="6"/>
      <c r="B210" s="2"/>
      <c r="C210" s="4"/>
      <c r="D210" s="3"/>
      <c r="E210">
        <v>75</v>
      </c>
      <c r="F210" s="16"/>
      <c r="G210" s="13"/>
      <c r="H210" s="16"/>
      <c r="I210" s="16"/>
      <c r="J210" s="16"/>
      <c r="K210" s="3"/>
      <c r="L210" s="23"/>
      <c r="M210" s="62"/>
      <c r="N210" s="31"/>
      <c r="O210" s="80"/>
      <c r="P210" s="56"/>
      <c r="Q210" s="16"/>
      <c r="R210" s="16"/>
      <c r="S210" s="16"/>
      <c r="T210" s="16"/>
      <c r="U210" s="16"/>
      <c r="Z210" s="9"/>
      <c r="AA210" s="9"/>
      <c r="AB210" s="9"/>
      <c r="AG210" s="9"/>
      <c r="AH210" s="9"/>
      <c r="AI210" s="9"/>
    </row>
    <row r="211" spans="1:36" x14ac:dyDescent="0.2">
      <c r="A211" s="6"/>
      <c r="B211" s="2"/>
      <c r="C211" s="4"/>
      <c r="D211" s="17"/>
      <c r="E211">
        <v>100</v>
      </c>
      <c r="F211" s="16"/>
      <c r="G211" s="13"/>
      <c r="H211" s="16"/>
      <c r="I211" s="16"/>
      <c r="J211" s="16"/>
      <c r="K211" s="3"/>
      <c r="L211" s="23"/>
      <c r="M211" s="62"/>
      <c r="N211" s="31"/>
      <c r="O211" s="80"/>
      <c r="P211" s="56"/>
      <c r="Q211" s="16"/>
      <c r="R211" s="16"/>
      <c r="S211" s="16"/>
      <c r="T211" s="16"/>
      <c r="U211" s="16"/>
      <c r="Z211" s="9"/>
      <c r="AA211" s="9"/>
      <c r="AB211" s="9"/>
      <c r="AG211" s="9"/>
      <c r="AH211" s="9"/>
      <c r="AI211" s="9"/>
    </row>
    <row r="212" spans="1:36" x14ac:dyDescent="0.2">
      <c r="A212" s="6"/>
      <c r="B212" s="2"/>
      <c r="C212" s="4"/>
      <c r="D212" s="3"/>
      <c r="E212" s="29">
        <v>140</v>
      </c>
      <c r="F212" s="16"/>
      <c r="G212" s="13"/>
      <c r="H212" s="16"/>
      <c r="I212" s="16"/>
      <c r="J212" s="16"/>
      <c r="K212" s="3"/>
      <c r="L212" s="23"/>
      <c r="M212" s="42"/>
      <c r="N212" s="18"/>
      <c r="O212" s="40"/>
      <c r="P212" s="42"/>
      <c r="Q212" s="16"/>
      <c r="R212" s="16"/>
      <c r="S212" s="16"/>
      <c r="T212" s="16"/>
      <c r="U212" s="16"/>
      <c r="Z212" s="9"/>
      <c r="AA212" s="9"/>
      <c r="AB212" s="9"/>
      <c r="AG212" s="9"/>
      <c r="AH212" s="9"/>
      <c r="AI212" s="9"/>
      <c r="AJ212" s="29"/>
    </row>
    <row r="213" spans="1:36" x14ac:dyDescent="0.2">
      <c r="A213" s="6"/>
      <c r="B213" s="2"/>
      <c r="C213" s="4"/>
      <c r="D213" s="3"/>
      <c r="E213">
        <v>1</v>
      </c>
      <c r="F213" s="16"/>
      <c r="G213" s="13"/>
      <c r="H213" s="16"/>
      <c r="I213" s="18"/>
      <c r="J213" s="18"/>
      <c r="K213" s="18"/>
      <c r="L213" s="23"/>
      <c r="M213" s="62"/>
      <c r="N213" s="31"/>
      <c r="O213" s="80"/>
      <c r="P213" s="30"/>
      <c r="Q213" s="16"/>
      <c r="R213" s="16"/>
      <c r="S213" s="16"/>
      <c r="T213" s="16"/>
      <c r="U213" s="16"/>
      <c r="Z213" s="9"/>
      <c r="AA213" s="9"/>
      <c r="AB213" s="9"/>
      <c r="AG213" s="9"/>
      <c r="AH213" s="9"/>
      <c r="AI213" s="9"/>
    </row>
    <row r="214" spans="1:36" x14ac:dyDescent="0.2">
      <c r="A214" s="6"/>
      <c r="B214" s="2"/>
      <c r="C214" s="4"/>
      <c r="D214" s="3"/>
      <c r="E214">
        <v>5</v>
      </c>
      <c r="F214" s="16"/>
      <c r="G214" s="13"/>
      <c r="H214" s="16"/>
      <c r="I214" s="16"/>
      <c r="J214" s="16"/>
      <c r="K214" s="3"/>
      <c r="L214" s="23"/>
      <c r="M214" s="62"/>
      <c r="N214" s="21"/>
      <c r="O214" s="25"/>
      <c r="P214" s="25"/>
      <c r="Q214" s="16"/>
      <c r="R214" s="16"/>
      <c r="S214" s="16"/>
      <c r="T214" s="16"/>
      <c r="U214" s="16"/>
      <c r="Z214" s="9"/>
      <c r="AA214" s="9"/>
      <c r="AB214" s="9"/>
      <c r="AG214" s="9"/>
      <c r="AH214" s="9"/>
      <c r="AI214" s="9"/>
    </row>
    <row r="215" spans="1:36" x14ac:dyDescent="0.2">
      <c r="A215" s="6"/>
      <c r="B215" s="2"/>
      <c r="C215" s="4"/>
      <c r="D215" s="3"/>
      <c r="E215">
        <v>10</v>
      </c>
      <c r="F215" s="16"/>
      <c r="G215" s="13"/>
      <c r="H215" s="16"/>
      <c r="I215" s="16"/>
      <c r="J215" s="16"/>
      <c r="K215" s="3"/>
      <c r="L215" s="23"/>
      <c r="M215" s="62"/>
      <c r="N215" s="31"/>
      <c r="O215" s="31"/>
      <c r="P215" s="30"/>
      <c r="Q215" s="16"/>
      <c r="R215" s="16"/>
      <c r="S215" s="16"/>
      <c r="T215" s="16"/>
      <c r="U215" s="16"/>
      <c r="Z215" s="9"/>
      <c r="AA215" s="9"/>
      <c r="AB215" s="9"/>
      <c r="AG215" s="9"/>
      <c r="AH215" s="9"/>
      <c r="AI215" s="9"/>
    </row>
    <row r="216" spans="1:36" x14ac:dyDescent="0.2">
      <c r="A216" s="6"/>
      <c r="B216" s="2"/>
      <c r="C216" s="4"/>
      <c r="D216" s="3"/>
      <c r="E216">
        <v>20</v>
      </c>
      <c r="F216" s="16"/>
      <c r="G216" s="13"/>
      <c r="H216" s="16"/>
      <c r="I216" s="16"/>
      <c r="J216" s="16"/>
      <c r="K216" s="3"/>
      <c r="L216" s="23"/>
      <c r="M216" s="62"/>
      <c r="N216" s="21"/>
      <c r="O216" s="25"/>
      <c r="P216" s="30"/>
      <c r="Q216" s="16"/>
      <c r="R216" s="16"/>
      <c r="S216" s="16"/>
      <c r="T216" s="16"/>
      <c r="U216" s="16"/>
      <c r="Z216" s="9"/>
      <c r="AA216" s="9"/>
      <c r="AB216" s="9"/>
      <c r="AG216" s="9"/>
      <c r="AH216" s="9"/>
      <c r="AI216" s="9"/>
    </row>
    <row r="217" spans="1:36" x14ac:dyDescent="0.2">
      <c r="A217" s="6"/>
      <c r="B217" s="2"/>
      <c r="C217" s="4"/>
      <c r="D217" s="3"/>
      <c r="E217">
        <v>30</v>
      </c>
      <c r="F217" s="16"/>
      <c r="G217" s="13"/>
      <c r="H217" s="16"/>
      <c r="I217" s="16"/>
      <c r="J217" s="16"/>
      <c r="K217" s="3"/>
      <c r="L217" s="23"/>
      <c r="M217" s="62"/>
      <c r="N217" s="21"/>
      <c r="O217" s="25"/>
      <c r="P217" s="25"/>
      <c r="Q217" s="16"/>
      <c r="R217" s="16"/>
      <c r="S217" s="16"/>
      <c r="T217" s="16"/>
      <c r="U217" s="16"/>
      <c r="Z217" s="9"/>
      <c r="AA217" s="9"/>
      <c r="AB217" s="9"/>
      <c r="AG217" s="9"/>
      <c r="AH217" s="9"/>
      <c r="AI217" s="9"/>
    </row>
    <row r="218" spans="1:36" x14ac:dyDescent="0.2">
      <c r="A218" s="6"/>
      <c r="B218" s="2"/>
      <c r="C218" s="4"/>
      <c r="D218" s="3"/>
      <c r="E218">
        <v>40</v>
      </c>
      <c r="F218" s="16"/>
      <c r="G218" s="13"/>
      <c r="H218" s="16"/>
      <c r="I218" s="16"/>
      <c r="J218" s="16"/>
      <c r="K218" s="3"/>
      <c r="L218" s="23"/>
      <c r="M218" s="62"/>
      <c r="N218" s="23"/>
      <c r="O218" s="40"/>
      <c r="P218" s="30"/>
      <c r="Q218" s="16"/>
      <c r="R218" s="16"/>
      <c r="S218" s="16"/>
      <c r="T218" s="16"/>
      <c r="U218" s="16"/>
      <c r="Z218" s="9"/>
      <c r="AA218" s="9"/>
      <c r="AB218" s="9"/>
      <c r="AG218" s="9"/>
      <c r="AH218" s="9"/>
      <c r="AI218" s="9"/>
    </row>
    <row r="219" spans="1:36" x14ac:dyDescent="0.2">
      <c r="A219" s="6"/>
      <c r="B219" s="2"/>
      <c r="C219" s="4"/>
      <c r="D219" s="3"/>
      <c r="E219">
        <v>50</v>
      </c>
      <c r="F219" s="16"/>
      <c r="G219" s="13"/>
      <c r="H219" s="16"/>
      <c r="I219" s="16"/>
      <c r="J219" s="16"/>
      <c r="K219" s="3"/>
      <c r="L219" s="23"/>
      <c r="M219" s="62"/>
      <c r="N219" s="23"/>
      <c r="O219" s="40"/>
      <c r="P219" s="30"/>
      <c r="Q219" s="16"/>
      <c r="R219" s="16"/>
      <c r="S219" s="16"/>
      <c r="T219" s="16"/>
      <c r="U219" s="16"/>
      <c r="Z219" s="9"/>
      <c r="AA219" s="9"/>
      <c r="AB219" s="9"/>
      <c r="AG219" s="9"/>
      <c r="AH219" s="9"/>
      <c r="AI219" s="9"/>
    </row>
    <row r="220" spans="1:36" x14ac:dyDescent="0.2">
      <c r="A220" s="6"/>
      <c r="B220" s="2"/>
      <c r="C220" s="4"/>
      <c r="D220" s="3"/>
      <c r="E220">
        <v>75</v>
      </c>
      <c r="F220" s="16"/>
      <c r="G220" s="13"/>
      <c r="H220" s="16"/>
      <c r="I220" s="16"/>
      <c r="J220" s="16"/>
      <c r="K220" s="3"/>
      <c r="L220" s="23"/>
      <c r="M220" s="62"/>
      <c r="N220" s="30"/>
      <c r="O220" s="30"/>
      <c r="P220" s="30"/>
      <c r="Q220" s="16"/>
      <c r="R220" s="16"/>
      <c r="S220" s="16"/>
      <c r="T220" s="16"/>
      <c r="U220" s="16"/>
      <c r="Z220" s="9"/>
      <c r="AA220" s="9"/>
      <c r="AB220" s="9"/>
      <c r="AG220" s="9"/>
      <c r="AH220" s="9"/>
      <c r="AI220" s="9"/>
    </row>
    <row r="221" spans="1:36" x14ac:dyDescent="0.2">
      <c r="A221" s="6"/>
      <c r="B221" s="2"/>
      <c r="C221" s="4"/>
      <c r="D221" s="3"/>
      <c r="E221">
        <v>100</v>
      </c>
      <c r="F221" s="16"/>
      <c r="G221" s="13"/>
      <c r="H221" s="16"/>
      <c r="I221" s="16"/>
      <c r="J221" s="16"/>
      <c r="K221" s="3"/>
      <c r="L221" s="23"/>
      <c r="M221" s="62"/>
      <c r="N221" s="30"/>
      <c r="O221" s="30"/>
      <c r="P221" s="30"/>
      <c r="Q221" s="16"/>
      <c r="R221" s="16"/>
      <c r="S221" s="16"/>
      <c r="T221" s="16"/>
      <c r="U221" s="16"/>
      <c r="Z221" s="9"/>
      <c r="AA221" s="9"/>
      <c r="AB221" s="9"/>
      <c r="AG221" s="9"/>
      <c r="AH221" s="9"/>
      <c r="AI221" s="9"/>
    </row>
    <row r="222" spans="1:36" x14ac:dyDescent="0.2">
      <c r="A222" s="6"/>
      <c r="B222" s="2"/>
      <c r="C222" s="4"/>
      <c r="D222" s="3"/>
      <c r="E222" s="29">
        <v>140</v>
      </c>
      <c r="F222" s="16"/>
      <c r="G222" s="13"/>
      <c r="H222" s="16"/>
      <c r="I222" s="16"/>
      <c r="J222" s="16"/>
      <c r="K222" s="3"/>
      <c r="L222" s="23"/>
      <c r="M222" s="62"/>
      <c r="N222" s="23"/>
      <c r="O222" s="40"/>
      <c r="P222" s="30"/>
      <c r="Q222" s="16"/>
      <c r="R222" s="16"/>
      <c r="S222" s="16"/>
      <c r="T222" s="16"/>
      <c r="U222" s="16"/>
      <c r="Z222" s="9"/>
      <c r="AA222" s="9"/>
      <c r="AB222" s="9"/>
      <c r="AG222" s="9"/>
      <c r="AH222" s="9"/>
      <c r="AI222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selection activeCell="A7" sqref="A7:IV7"/>
    </sheetView>
  </sheetViews>
  <sheetFormatPr defaultRowHeight="12.75" x14ac:dyDescent="0.2"/>
  <sheetData>
    <row r="1" spans="1:36" x14ac:dyDescent="0.2">
      <c r="A1" s="8" t="s">
        <v>118</v>
      </c>
      <c r="B1" s="2"/>
      <c r="C1" s="4"/>
      <c r="D1" s="3"/>
      <c r="F1" s="16"/>
      <c r="G1" s="18"/>
      <c r="H1" s="16"/>
      <c r="I1" s="13"/>
      <c r="J1" s="16"/>
      <c r="K1" s="13"/>
      <c r="L1" s="23"/>
      <c r="M1" s="62"/>
      <c r="N1" s="21"/>
      <c r="O1" s="25"/>
      <c r="P1" s="25"/>
      <c r="Q1" s="16"/>
      <c r="R1" s="16"/>
      <c r="S1" s="16"/>
      <c r="T1" s="16"/>
      <c r="U1" s="16"/>
      <c r="V1" s="9"/>
      <c r="X1" s="9"/>
      <c r="Z1" s="9"/>
      <c r="AA1" s="9"/>
      <c r="AB1" s="9"/>
      <c r="AC1" s="9"/>
      <c r="AD1" s="9"/>
      <c r="AE1" s="9"/>
      <c r="AG1" s="9"/>
      <c r="AH1" s="9"/>
      <c r="AI1" s="9"/>
    </row>
    <row r="2" spans="1:36" x14ac:dyDescent="0.2">
      <c r="A2" s="6" t="s">
        <v>35</v>
      </c>
      <c r="B2" s="2"/>
      <c r="C2" s="4"/>
      <c r="D2" s="3"/>
      <c r="F2" s="16"/>
      <c r="G2" s="18"/>
      <c r="H2" s="16"/>
      <c r="I2" s="13"/>
      <c r="J2" s="16"/>
      <c r="K2" s="13"/>
      <c r="L2" s="23"/>
      <c r="M2" s="46" t="s">
        <v>54</v>
      </c>
      <c r="N2" s="21" t="s">
        <v>38</v>
      </c>
      <c r="O2" s="25" t="s">
        <v>38</v>
      </c>
      <c r="P2" s="21" t="s">
        <v>53</v>
      </c>
      <c r="Q2" s="16"/>
      <c r="R2" s="16"/>
      <c r="S2" s="16"/>
      <c r="T2" s="16"/>
      <c r="U2" s="16"/>
      <c r="V2" s="9"/>
      <c r="X2" s="9"/>
      <c r="Z2" s="9"/>
      <c r="AA2" s="9"/>
      <c r="AB2" s="9"/>
      <c r="AC2" s="9"/>
      <c r="AD2" s="9"/>
      <c r="AE2" s="9"/>
      <c r="AG2" s="9"/>
      <c r="AH2" s="9"/>
      <c r="AI2" s="9"/>
    </row>
    <row r="3" spans="1:36" x14ac:dyDescent="0.2">
      <c r="A3" s="6" t="s">
        <v>5</v>
      </c>
      <c r="B3" s="2"/>
      <c r="C3" s="4"/>
      <c r="D3" s="3"/>
      <c r="F3" s="16"/>
      <c r="G3" s="18"/>
      <c r="H3" s="16"/>
      <c r="I3" s="13"/>
      <c r="J3" s="16"/>
      <c r="K3" s="13"/>
      <c r="L3" s="23"/>
      <c r="M3" s="46" t="s">
        <v>47</v>
      </c>
      <c r="N3" s="21" t="s">
        <v>39</v>
      </c>
      <c r="O3" s="25" t="s">
        <v>39</v>
      </c>
      <c r="P3" s="21" t="s">
        <v>48</v>
      </c>
      <c r="Q3" s="16"/>
      <c r="R3" s="16" t="s">
        <v>34</v>
      </c>
      <c r="S3" s="16"/>
      <c r="T3" s="16"/>
      <c r="U3" s="16"/>
      <c r="V3" s="9"/>
      <c r="W3" s="9"/>
      <c r="X3" s="9"/>
      <c r="Y3" s="9"/>
      <c r="Z3" s="9"/>
      <c r="AA3" s="9"/>
      <c r="AB3" s="9"/>
      <c r="AC3" s="9"/>
      <c r="AD3" s="9"/>
      <c r="AE3" s="9"/>
      <c r="AG3" s="9"/>
      <c r="AH3" s="9"/>
      <c r="AI3" s="9"/>
    </row>
    <row r="4" spans="1:36" x14ac:dyDescent="0.2">
      <c r="A4" s="6" t="s">
        <v>6</v>
      </c>
      <c r="B4" s="2"/>
      <c r="C4" s="4"/>
      <c r="D4" s="21" t="s">
        <v>44</v>
      </c>
      <c r="F4" s="16"/>
      <c r="G4" s="18"/>
      <c r="H4" s="16" t="s">
        <v>18</v>
      </c>
      <c r="I4" s="16"/>
      <c r="J4" s="16" t="s">
        <v>19</v>
      </c>
      <c r="K4" s="13"/>
      <c r="L4" s="23"/>
      <c r="M4" s="46" t="s">
        <v>36</v>
      </c>
      <c r="N4" s="21" t="s">
        <v>36</v>
      </c>
      <c r="O4" s="25" t="s">
        <v>36</v>
      </c>
      <c r="P4" s="25"/>
      <c r="Q4" s="16" t="s">
        <v>25</v>
      </c>
      <c r="R4" s="16" t="s">
        <v>25</v>
      </c>
      <c r="S4" s="16" t="s">
        <v>25</v>
      </c>
      <c r="T4" s="16" t="s">
        <v>25</v>
      </c>
      <c r="U4" s="16" t="s">
        <v>25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  <c r="AI4" s="9"/>
    </row>
    <row r="5" spans="1:36" x14ac:dyDescent="0.2">
      <c r="A5" s="27" t="s">
        <v>7</v>
      </c>
      <c r="B5" s="35" t="s">
        <v>40</v>
      </c>
      <c r="C5" s="28" t="s">
        <v>41</v>
      </c>
      <c r="D5" s="21" t="s">
        <v>8</v>
      </c>
      <c r="E5" s="21" t="s">
        <v>0</v>
      </c>
      <c r="F5" s="16" t="s">
        <v>9</v>
      </c>
      <c r="G5" s="16" t="s">
        <v>10</v>
      </c>
      <c r="H5" s="16" t="s">
        <v>3</v>
      </c>
      <c r="I5" s="16" t="s">
        <v>10</v>
      </c>
      <c r="J5" s="16" t="s">
        <v>3</v>
      </c>
      <c r="K5" s="16" t="s">
        <v>10</v>
      </c>
      <c r="L5" s="21" t="s">
        <v>43</v>
      </c>
      <c r="M5" s="46" t="s">
        <v>64</v>
      </c>
      <c r="N5" s="21" t="s">
        <v>42</v>
      </c>
      <c r="O5" s="25" t="s">
        <v>37</v>
      </c>
      <c r="P5" s="25" t="s">
        <v>82</v>
      </c>
      <c r="Q5" s="16" t="s">
        <v>62</v>
      </c>
      <c r="R5" s="16" t="s">
        <v>52</v>
      </c>
      <c r="S5" s="16" t="s">
        <v>83</v>
      </c>
      <c r="T5" s="16" t="s">
        <v>84</v>
      </c>
      <c r="U5" s="16" t="s">
        <v>85</v>
      </c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7" spans="1:36" x14ac:dyDescent="0.2">
      <c r="A7" s="97" t="s">
        <v>127</v>
      </c>
      <c r="B7" s="97" t="s">
        <v>128</v>
      </c>
      <c r="C7" s="97" t="s">
        <v>129</v>
      </c>
      <c r="D7" s="97" t="s">
        <v>130</v>
      </c>
      <c r="E7" s="97" t="s">
        <v>131</v>
      </c>
      <c r="F7" s="97" t="s">
        <v>132</v>
      </c>
      <c r="G7" s="97" t="s">
        <v>133</v>
      </c>
      <c r="H7" s="18" t="s">
        <v>134</v>
      </c>
      <c r="I7" s="97" t="s">
        <v>135</v>
      </c>
      <c r="J7" s="18" t="s">
        <v>136</v>
      </c>
      <c r="K7" s="97" t="s">
        <v>137</v>
      </c>
      <c r="L7" s="18" t="s">
        <v>138</v>
      </c>
      <c r="M7" s="98" t="s">
        <v>139</v>
      </c>
      <c r="N7" s="99" t="s">
        <v>140</v>
      </c>
      <c r="O7" s="98" t="s">
        <v>141</v>
      </c>
      <c r="P7" s="48" t="s">
        <v>142</v>
      </c>
      <c r="Q7" s="99" t="s">
        <v>143</v>
      </c>
      <c r="R7" s="99" t="s">
        <v>144</v>
      </c>
      <c r="S7" s="48" t="s">
        <v>145</v>
      </c>
      <c r="T7" s="48" t="s">
        <v>146</v>
      </c>
      <c r="U7" s="48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STN2SUM</vt:lpstr>
      <vt:lpstr>ChlPlt</vt:lpstr>
      <vt:lpstr>STN2PLT</vt:lpstr>
      <vt:lpstr>DIARY</vt:lpstr>
      <vt:lpstr>1uM_Nut</vt:lpstr>
      <vt:lpstr>FLUORCALIB</vt:lpstr>
      <vt:lpstr>Work</vt:lpstr>
      <vt:lpstr>BIOLSUMS_FOR_RELOAD</vt:lpstr>
      <vt:lpstr>MAP</vt:lpstr>
      <vt:lpstr>README</vt:lpstr>
      <vt:lpstr>DIARY!Print_Area</vt:lpstr>
      <vt:lpstr>STN2PLT!Print_Area</vt:lpstr>
      <vt:lpstr>STN2SUM!Print_Area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Landry, Claudette</cp:lastModifiedBy>
  <cp:lastPrinted>2002-11-07T20:32:27Z</cp:lastPrinted>
  <dcterms:created xsi:type="dcterms:W3CDTF">2000-03-27T17:24:05Z</dcterms:created>
  <dcterms:modified xsi:type="dcterms:W3CDTF">2019-07-23T16:19:04Z</dcterms:modified>
</cp:coreProperties>
</file>