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6165" windowWidth="25230" windowHeight="6225" activeTab="9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Work" sheetId="8" r:id="rId7"/>
    <sheet name="BIOLSUMS_FOR_RELOAD" sheetId="9" r:id="rId8"/>
    <sheet name="MAP" sheetId="10" r:id="rId9"/>
    <sheet name="README" sheetId="11" r:id="rId10"/>
  </sheets>
  <definedNames>
    <definedName name="_xlnm.Print_Area" localSheetId="3">DIARY!$A$1:$G$22</definedName>
    <definedName name="_xlnm.Print_Area" localSheetId="2">STN2PLT!$A$6:$S$236</definedName>
    <definedName name="_xlnm.Print_Area" localSheetId="0">STN2SUM!$A$2:$G$21</definedName>
  </definedNames>
  <calcPr calcId="162913"/>
</workbook>
</file>

<file path=xl/calcChain.xml><?xml version="1.0" encoding="utf-8"?>
<calcChain xmlns="http://schemas.openxmlformats.org/spreadsheetml/2006/main">
  <c r="S84" i="8" l="1"/>
  <c r="I167" i="7"/>
  <c r="I157" i="7"/>
  <c r="I147" i="7"/>
  <c r="H168" i="7"/>
  <c r="H158" i="7"/>
  <c r="H138" i="7"/>
  <c r="Z78" i="8"/>
  <c r="BB166" i="2"/>
  <c r="Z158" i="2"/>
  <c r="W82" i="8"/>
  <c r="X82" i="8"/>
  <c r="Y82" i="8"/>
  <c r="Z82" i="8"/>
  <c r="BB206" i="2"/>
  <c r="BA206" i="2"/>
  <c r="AZ206" i="2"/>
  <c r="AY206" i="2"/>
  <c r="BB196" i="2"/>
  <c r="BA196" i="2"/>
  <c r="AZ196" i="2"/>
  <c r="AY196" i="2"/>
  <c r="AT206" i="2"/>
  <c r="AP216" i="2"/>
  <c r="AT216" i="2" s="1"/>
  <c r="AS216" i="2"/>
  <c r="AR216" i="2"/>
  <c r="AQ216" i="2"/>
  <c r="AP215" i="2"/>
  <c r="AP214" i="2"/>
  <c r="AT214" i="2" s="1"/>
  <c r="AQ214" i="2"/>
  <c r="AR214" i="2"/>
  <c r="AP213" i="2"/>
  <c r="AQ213" i="2" s="1"/>
  <c r="AP212" i="2"/>
  <c r="AP211" i="2"/>
  <c r="AS211" i="2" s="1"/>
  <c r="AT211" i="2"/>
  <c r="AQ211" i="2"/>
  <c r="AP210" i="2"/>
  <c r="AQ210" i="2" s="1"/>
  <c r="AP209" i="2"/>
  <c r="AR209" i="2" s="1"/>
  <c r="AT209" i="2"/>
  <c r="AQ209" i="2"/>
  <c r="AP208" i="2"/>
  <c r="AT208" i="2" s="1"/>
  <c r="AS208" i="2"/>
  <c r="AR208" i="2"/>
  <c r="AQ208" i="2"/>
  <c r="AP207" i="2"/>
  <c r="AP206" i="2"/>
  <c r="AR206" i="2" s="1"/>
  <c r="AS206" i="2"/>
  <c r="AP205" i="2"/>
  <c r="AS205" i="2"/>
  <c r="AP204" i="2"/>
  <c r="AP203" i="2"/>
  <c r="AP202" i="2"/>
  <c r="AP201" i="2"/>
  <c r="AS201" i="2" s="1"/>
  <c r="AT201" i="2"/>
  <c r="AQ201" i="2"/>
  <c r="AP200" i="2"/>
  <c r="AQ200" i="2"/>
  <c r="AP199" i="2"/>
  <c r="AR199" i="2" s="1"/>
  <c r="AT199" i="2"/>
  <c r="AS199" i="2"/>
  <c r="AQ199" i="2"/>
  <c r="AP198" i="2"/>
  <c r="AT198" i="2"/>
  <c r="AS198" i="2"/>
  <c r="AR198" i="2"/>
  <c r="AQ198" i="2"/>
  <c r="AP197" i="2"/>
  <c r="AS197" i="2"/>
  <c r="AP196" i="2"/>
  <c r="AS196" i="2" s="1"/>
  <c r="AR196" i="2"/>
  <c r="AP195" i="2"/>
  <c r="AS195" i="2" s="1"/>
  <c r="AP194" i="2"/>
  <c r="AS194" i="2" s="1"/>
  <c r="AQ194" i="2"/>
  <c r="AT194" i="2"/>
  <c r="AR194" i="2"/>
  <c r="AP193" i="2"/>
  <c r="AP192" i="2"/>
  <c r="AT192" i="2" s="1"/>
  <c r="AP191" i="2"/>
  <c r="AR191" i="2" s="1"/>
  <c r="AT191" i="2"/>
  <c r="AS191" i="2"/>
  <c r="AQ191" i="2"/>
  <c r="AP190" i="2"/>
  <c r="AT190" i="2" s="1"/>
  <c r="AS190" i="2"/>
  <c r="AQ190" i="2"/>
  <c r="AP189" i="2"/>
  <c r="AS189" i="2" s="1"/>
  <c r="AP188" i="2"/>
  <c r="AR188" i="2" s="1"/>
  <c r="AT188" i="2"/>
  <c r="AS188" i="2"/>
  <c r="AQ188" i="2"/>
  <c r="AP187" i="2"/>
  <c r="AS187" i="2"/>
  <c r="W77" i="8"/>
  <c r="X77" i="8"/>
  <c r="Y77" i="8"/>
  <c r="Z77" i="8"/>
  <c r="W78" i="8"/>
  <c r="X78" i="8"/>
  <c r="Y78" i="8"/>
  <c r="W79" i="8"/>
  <c r="X79" i="8"/>
  <c r="Y79" i="8"/>
  <c r="Z79" i="8"/>
  <c r="W80" i="8"/>
  <c r="X80" i="8"/>
  <c r="Y80" i="8"/>
  <c r="Z80" i="8"/>
  <c r="W81" i="8"/>
  <c r="X81" i="8"/>
  <c r="Y81" i="8"/>
  <c r="Z81" i="8"/>
  <c r="I128" i="7"/>
  <c r="H129" i="7"/>
  <c r="I118" i="7"/>
  <c r="H119" i="7"/>
  <c r="I108" i="7"/>
  <c r="H109" i="7"/>
  <c r="I101" i="7"/>
  <c r="H101" i="7"/>
  <c r="I88" i="7"/>
  <c r="H90" i="7"/>
  <c r="I67" i="7"/>
  <c r="W64" i="8"/>
  <c r="X64" i="8"/>
  <c r="Y64" i="8"/>
  <c r="Z64" i="8"/>
  <c r="W65" i="8"/>
  <c r="X65" i="8"/>
  <c r="Y65" i="8"/>
  <c r="Z65" i="8"/>
  <c r="W66" i="8"/>
  <c r="X66" i="8"/>
  <c r="Y66" i="8"/>
  <c r="Z66" i="8"/>
  <c r="W67" i="8"/>
  <c r="X67" i="8"/>
  <c r="Y67" i="8"/>
  <c r="Z67" i="8"/>
  <c r="W68" i="8"/>
  <c r="X68" i="8"/>
  <c r="Y68" i="8"/>
  <c r="Z68" i="8"/>
  <c r="W69" i="8"/>
  <c r="X69" i="8"/>
  <c r="Y69" i="8"/>
  <c r="Z69" i="8"/>
  <c r="W70" i="8"/>
  <c r="X70" i="8"/>
  <c r="Y70" i="8"/>
  <c r="Z70" i="8"/>
  <c r="W71" i="8"/>
  <c r="X71" i="8"/>
  <c r="Y71" i="8"/>
  <c r="Z71" i="8"/>
  <c r="W72" i="8"/>
  <c r="X72" i="8"/>
  <c r="Y72" i="8"/>
  <c r="Z72" i="8"/>
  <c r="W73" i="8"/>
  <c r="X73" i="8"/>
  <c r="Y73" i="8"/>
  <c r="Z73" i="8"/>
  <c r="W74" i="8"/>
  <c r="X74" i="8"/>
  <c r="Y74" i="8"/>
  <c r="Z74" i="8"/>
  <c r="W75" i="8"/>
  <c r="X75" i="8"/>
  <c r="Y75" i="8"/>
  <c r="Z75" i="8"/>
  <c r="W76" i="8"/>
  <c r="X76" i="8"/>
  <c r="Y76" i="8"/>
  <c r="Z76" i="8"/>
  <c r="Z63" i="8"/>
  <c r="Y63" i="8"/>
  <c r="X63" i="8"/>
  <c r="W63" i="8"/>
  <c r="AN21" i="1"/>
  <c r="AN19" i="1"/>
  <c r="AO19" i="1"/>
  <c r="AO21" i="1"/>
  <c r="AL19" i="1"/>
  <c r="AM19" i="1"/>
  <c r="AL21" i="1"/>
  <c r="AM21" i="1"/>
  <c r="AJ19" i="1"/>
  <c r="AK21" i="1"/>
  <c r="AJ21" i="1"/>
  <c r="AK19" i="1"/>
  <c r="AD19" i="1"/>
  <c r="AE21" i="1"/>
  <c r="AD21" i="1"/>
  <c r="AE19" i="1"/>
  <c r="AG21" i="1"/>
  <c r="AF21" i="1"/>
  <c r="AG19" i="1"/>
  <c r="AF19" i="1"/>
  <c r="AI21" i="1"/>
  <c r="AH21" i="1"/>
  <c r="AI19" i="1"/>
  <c r="AH19" i="1"/>
  <c r="AA21" i="1"/>
  <c r="Z19" i="1"/>
  <c r="V19" i="1"/>
  <c r="T19" i="1"/>
  <c r="Q21" i="1"/>
  <c r="P21" i="1"/>
  <c r="Q19" i="1"/>
  <c r="P19" i="1"/>
  <c r="R19" i="1"/>
  <c r="AP95" i="2"/>
  <c r="AP96" i="2"/>
  <c r="BB96" i="2"/>
  <c r="BA96" i="2"/>
  <c r="AZ96" i="2"/>
  <c r="AY96" i="2"/>
  <c r="AE91" i="2"/>
  <c r="W96" i="2"/>
  <c r="X96" i="2"/>
  <c r="V95" i="2"/>
  <c r="Z95" i="2"/>
  <c r="V96" i="2"/>
  <c r="Y96" i="2" s="1"/>
  <c r="M21" i="1"/>
  <c r="L21" i="1"/>
  <c r="M19" i="1"/>
  <c r="L19" i="1"/>
  <c r="N19" i="1"/>
  <c r="J19" i="1"/>
  <c r="D19" i="1"/>
  <c r="B19" i="1"/>
  <c r="I76" i="7"/>
  <c r="H147" i="7"/>
  <c r="I57" i="7"/>
  <c r="H57" i="7"/>
  <c r="W44" i="8"/>
  <c r="X44" i="8"/>
  <c r="Y44" i="8"/>
  <c r="Z44" i="8"/>
  <c r="W45" i="8"/>
  <c r="X45" i="8"/>
  <c r="Y45" i="8"/>
  <c r="Z45" i="8"/>
  <c r="W46" i="8"/>
  <c r="X46" i="8"/>
  <c r="Y46" i="8"/>
  <c r="Z46" i="8"/>
  <c r="W47" i="8"/>
  <c r="X47" i="8"/>
  <c r="Y47" i="8"/>
  <c r="Z47" i="8"/>
  <c r="W48" i="8"/>
  <c r="X48" i="8"/>
  <c r="Y48" i="8"/>
  <c r="Z48" i="8"/>
  <c r="W49" i="8"/>
  <c r="X49" i="8"/>
  <c r="Y49" i="8"/>
  <c r="Z49" i="8"/>
  <c r="W50" i="8"/>
  <c r="X50" i="8"/>
  <c r="Y50" i="8"/>
  <c r="Z50" i="8"/>
  <c r="W51" i="8"/>
  <c r="X51" i="8"/>
  <c r="Y51" i="8"/>
  <c r="Z51" i="8"/>
  <c r="W52" i="8"/>
  <c r="X52" i="8"/>
  <c r="Y52" i="8"/>
  <c r="Z52" i="8"/>
  <c r="W53" i="8"/>
  <c r="X53" i="8"/>
  <c r="Y53" i="8"/>
  <c r="Z53" i="8"/>
  <c r="W54" i="8"/>
  <c r="X54" i="8"/>
  <c r="Y54" i="8"/>
  <c r="Z54" i="8"/>
  <c r="W55" i="8"/>
  <c r="X55" i="8"/>
  <c r="Y55" i="8"/>
  <c r="Z55" i="8"/>
  <c r="W56" i="8"/>
  <c r="X56" i="8"/>
  <c r="Y56" i="8"/>
  <c r="Z56" i="8"/>
  <c r="W57" i="8"/>
  <c r="X57" i="8"/>
  <c r="Y57" i="8"/>
  <c r="Z57" i="8"/>
  <c r="W58" i="8"/>
  <c r="X58" i="8"/>
  <c r="Y58" i="8"/>
  <c r="Z58" i="8"/>
  <c r="W59" i="8"/>
  <c r="X59" i="8"/>
  <c r="Y59" i="8"/>
  <c r="Z59" i="8"/>
  <c r="W60" i="8"/>
  <c r="X60" i="8"/>
  <c r="Y60" i="8"/>
  <c r="Z60" i="8"/>
  <c r="AP186" i="2"/>
  <c r="AY186" i="2"/>
  <c r="AQ186" i="2"/>
  <c r="AP176" i="2"/>
  <c r="AY176" i="2"/>
  <c r="AP166" i="2"/>
  <c r="AY166" i="2"/>
  <c r="AP156" i="2"/>
  <c r="AY156" i="2"/>
  <c r="AQ156" i="2"/>
  <c r="AP146" i="2"/>
  <c r="AY146" i="2"/>
  <c r="AP136" i="2"/>
  <c r="AY136" i="2"/>
  <c r="AQ136" i="2"/>
  <c r="AP126" i="2"/>
  <c r="AY126" i="2"/>
  <c r="AQ126" i="2"/>
  <c r="AP116" i="2"/>
  <c r="AT116" i="2" s="1"/>
  <c r="AY116" i="2"/>
  <c r="AP106" i="2"/>
  <c r="AY106" i="2"/>
  <c r="AQ106" i="2"/>
  <c r="AP117" i="2"/>
  <c r="AR117" i="2"/>
  <c r="AQ117" i="2"/>
  <c r="AP118" i="2"/>
  <c r="AP119" i="2"/>
  <c r="AQ119" i="2"/>
  <c r="AP120" i="2"/>
  <c r="AQ120" i="2" s="1"/>
  <c r="AP121" i="2"/>
  <c r="AR121" i="2"/>
  <c r="AQ121" i="2"/>
  <c r="AP122" i="2"/>
  <c r="AQ122" i="2"/>
  <c r="AP123" i="2"/>
  <c r="AQ123" i="2"/>
  <c r="AP124" i="2"/>
  <c r="AQ124" i="2"/>
  <c r="AP125" i="2"/>
  <c r="AQ125" i="2" s="1"/>
  <c r="AR125" i="2"/>
  <c r="AP127" i="2"/>
  <c r="AQ127" i="2"/>
  <c r="AP128" i="2"/>
  <c r="AP129" i="2"/>
  <c r="AQ129" i="2"/>
  <c r="AP130" i="2"/>
  <c r="AP131" i="2"/>
  <c r="AQ131" i="2"/>
  <c r="AP132" i="2"/>
  <c r="AQ132" i="2"/>
  <c r="AP133" i="2"/>
  <c r="AQ133" i="2"/>
  <c r="AP134" i="2"/>
  <c r="AQ134" i="2"/>
  <c r="AP135" i="2"/>
  <c r="AQ135" i="2"/>
  <c r="AP137" i="2"/>
  <c r="AQ137" i="2"/>
  <c r="AP107" i="2"/>
  <c r="AQ107" i="2"/>
  <c r="AE133" i="2"/>
  <c r="AF133" i="2"/>
  <c r="AE132" i="2"/>
  <c r="AF132" i="2"/>
  <c r="AE131" i="2"/>
  <c r="AF131" i="2" s="1"/>
  <c r="AE130" i="2"/>
  <c r="AF130" i="2"/>
  <c r="AE129" i="2"/>
  <c r="AF129" i="2" s="1"/>
  <c r="AE128" i="2"/>
  <c r="AF128" i="2"/>
  <c r="AE127" i="2"/>
  <c r="AF127" i="2" s="1"/>
  <c r="AE118" i="2"/>
  <c r="AF118" i="2"/>
  <c r="AE119" i="2"/>
  <c r="AF119" i="2" s="1"/>
  <c r="AE120" i="2"/>
  <c r="AF120" i="2"/>
  <c r="AE121" i="2"/>
  <c r="AF121" i="2" s="1"/>
  <c r="AE122" i="2"/>
  <c r="AF122" i="2"/>
  <c r="AE123" i="2"/>
  <c r="AF123" i="2" s="1"/>
  <c r="AE117" i="2"/>
  <c r="AF117" i="2"/>
  <c r="AE107" i="2"/>
  <c r="AF107" i="2" s="1"/>
  <c r="Z61" i="8"/>
  <c r="Y61" i="8"/>
  <c r="X61" i="8"/>
  <c r="W61" i="8"/>
  <c r="W24" i="8"/>
  <c r="V117" i="2"/>
  <c r="V118" i="2"/>
  <c r="W118" i="2"/>
  <c r="V119" i="2"/>
  <c r="W119" i="2" s="1"/>
  <c r="V120" i="2"/>
  <c r="V121" i="2"/>
  <c r="W121" i="2" s="1"/>
  <c r="V122" i="2"/>
  <c r="W122" i="2" s="1"/>
  <c r="V123" i="2"/>
  <c r="W123" i="2"/>
  <c r="V124" i="2"/>
  <c r="V125" i="2"/>
  <c r="W125" i="2"/>
  <c r="V126" i="2"/>
  <c r="V127" i="2"/>
  <c r="X127" i="2"/>
  <c r="V128" i="2"/>
  <c r="V129" i="2"/>
  <c r="V130" i="2"/>
  <c r="Z130" i="2" s="1"/>
  <c r="V131" i="2"/>
  <c r="W131" i="2" s="1"/>
  <c r="V132" i="2"/>
  <c r="V133" i="2"/>
  <c r="V134" i="2"/>
  <c r="W134" i="2" s="1"/>
  <c r="V135" i="2"/>
  <c r="W135" i="2" s="1"/>
  <c r="V136" i="2"/>
  <c r="V107" i="2"/>
  <c r="S21" i="1"/>
  <c r="R21" i="1"/>
  <c r="S19" i="1"/>
  <c r="O19" i="1"/>
  <c r="N21" i="1"/>
  <c r="O21" i="1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Y24" i="8"/>
  <c r="X24" i="8"/>
  <c r="BB186" i="2"/>
  <c r="AT186" i="2"/>
  <c r="BB176" i="2"/>
  <c r="AT176" i="2" s="1"/>
  <c r="BB156" i="2"/>
  <c r="AT156" i="2" s="1"/>
  <c r="BB146" i="2"/>
  <c r="BB136" i="2"/>
  <c r="AT136" i="2"/>
  <c r="BB126" i="2"/>
  <c r="AT126" i="2" s="1"/>
  <c r="BB116" i="2"/>
  <c r="BB106" i="2"/>
  <c r="AT106" i="2" s="1"/>
  <c r="BB85" i="2"/>
  <c r="AP85" i="2"/>
  <c r="AT85" i="2" s="1"/>
  <c r="BB75" i="2"/>
  <c r="AP75" i="2"/>
  <c r="AR75" i="2"/>
  <c r="BB55" i="2"/>
  <c r="AP55" i="2"/>
  <c r="AT55" i="2" s="1"/>
  <c r="BB45" i="2"/>
  <c r="AP45" i="2"/>
  <c r="AT45" i="2" s="1"/>
  <c r="BB35" i="2"/>
  <c r="AP35" i="2"/>
  <c r="BB25" i="2"/>
  <c r="AP25" i="2"/>
  <c r="AT25" i="2" s="1"/>
  <c r="BB15" i="2"/>
  <c r="AP15" i="2"/>
  <c r="AQ15" i="2" s="1"/>
  <c r="BB65" i="2"/>
  <c r="AT65" i="2"/>
  <c r="BA65" i="2"/>
  <c r="AZ65" i="2"/>
  <c r="AP65" i="2"/>
  <c r="V207" i="2"/>
  <c r="Z207" i="2" s="1"/>
  <c r="V208" i="2"/>
  <c r="Y208" i="2" s="1"/>
  <c r="V209" i="2"/>
  <c r="Z209" i="2"/>
  <c r="V210" i="2"/>
  <c r="Z210" i="2" s="1"/>
  <c r="V211" i="2"/>
  <c r="Z211" i="2" s="1"/>
  <c r="V212" i="2"/>
  <c r="X212" i="2" s="1"/>
  <c r="V213" i="2"/>
  <c r="Z213" i="2"/>
  <c r="V214" i="2"/>
  <c r="Z214" i="2" s="1"/>
  <c r="V215" i="2"/>
  <c r="Z215" i="2" s="1"/>
  <c r="V216" i="2"/>
  <c r="Y216" i="2" s="1"/>
  <c r="V197" i="2"/>
  <c r="Z197" i="2"/>
  <c r="V198" i="2"/>
  <c r="Z198" i="2" s="1"/>
  <c r="V199" i="2"/>
  <c r="Z199" i="2" s="1"/>
  <c r="V200" i="2"/>
  <c r="Z200" i="2" s="1"/>
  <c r="V201" i="2"/>
  <c r="V202" i="2"/>
  <c r="Z202" i="2" s="1"/>
  <c r="V203" i="2"/>
  <c r="V204" i="2"/>
  <c r="Z204" i="2" s="1"/>
  <c r="V205" i="2"/>
  <c r="V206" i="2"/>
  <c r="Z206" i="2"/>
  <c r="V187" i="2"/>
  <c r="Z187" i="2" s="1"/>
  <c r="V188" i="2"/>
  <c r="Z188" i="2"/>
  <c r="V189" i="2"/>
  <c r="Z189" i="2" s="1"/>
  <c r="V190" i="2"/>
  <c r="Z190" i="2"/>
  <c r="V191" i="2"/>
  <c r="Z191" i="2" s="1"/>
  <c r="V192" i="2"/>
  <c r="Z192" i="2"/>
  <c r="V193" i="2"/>
  <c r="Z193" i="2" s="1"/>
  <c r="V194" i="2"/>
  <c r="Z194" i="2"/>
  <c r="V195" i="2"/>
  <c r="Z195" i="2" s="1"/>
  <c r="V196" i="2"/>
  <c r="Z196" i="2"/>
  <c r="V177" i="2"/>
  <c r="Z177" i="2" s="1"/>
  <c r="V178" i="2"/>
  <c r="V179" i="2"/>
  <c r="Z179" i="2" s="1"/>
  <c r="V180" i="2"/>
  <c r="V181" i="2"/>
  <c r="Z181" i="2"/>
  <c r="V182" i="2"/>
  <c r="V183" i="2"/>
  <c r="Z183" i="2"/>
  <c r="V184" i="2"/>
  <c r="V185" i="2"/>
  <c r="Z185" i="2" s="1"/>
  <c r="V186" i="2"/>
  <c r="W186" i="2"/>
  <c r="V167" i="2"/>
  <c r="Z167" i="2" s="1"/>
  <c r="V168" i="2"/>
  <c r="Z168" i="2"/>
  <c r="V169" i="2"/>
  <c r="Z169" i="2" s="1"/>
  <c r="V170" i="2"/>
  <c r="Z170" i="2"/>
  <c r="V171" i="2"/>
  <c r="Z171" i="2" s="1"/>
  <c r="V172" i="2"/>
  <c r="Z172" i="2"/>
  <c r="V173" i="2"/>
  <c r="Z173" i="2" s="1"/>
  <c r="V174" i="2"/>
  <c r="Z174" i="2"/>
  <c r="V175" i="2"/>
  <c r="Z175" i="2" s="1"/>
  <c r="V176" i="2"/>
  <c r="Z176" i="2"/>
  <c r="V157" i="2"/>
  <c r="V158" i="2"/>
  <c r="V159" i="2"/>
  <c r="Z159" i="2"/>
  <c r="V160" i="2"/>
  <c r="Z160" i="2" s="1"/>
  <c r="V161" i="2"/>
  <c r="Z161" i="2"/>
  <c r="V162" i="2"/>
  <c r="Z162" i="2" s="1"/>
  <c r="V163" i="2"/>
  <c r="Z163" i="2" s="1"/>
  <c r="V164" i="2"/>
  <c r="Z164" i="2" s="1"/>
  <c r="V165" i="2"/>
  <c r="V166" i="2"/>
  <c r="Z166" i="2" s="1"/>
  <c r="V147" i="2"/>
  <c r="Z147" i="2"/>
  <c r="V148" i="2"/>
  <c r="Z148" i="2" s="1"/>
  <c r="V149" i="2"/>
  <c r="Z149" i="2"/>
  <c r="V150" i="2"/>
  <c r="V151" i="2"/>
  <c r="Z151" i="2" s="1"/>
  <c r="V152" i="2"/>
  <c r="Z152" i="2" s="1"/>
  <c r="V153" i="2"/>
  <c r="Z153" i="2" s="1"/>
  <c r="V154" i="2"/>
  <c r="V155" i="2"/>
  <c r="Z155" i="2" s="1"/>
  <c r="V156" i="2"/>
  <c r="Z156" i="2"/>
  <c r="V137" i="2"/>
  <c r="Z137" i="2" s="1"/>
  <c r="V138" i="2"/>
  <c r="Z138" i="2"/>
  <c r="V139" i="2"/>
  <c r="Z139" i="2" s="1"/>
  <c r="V140" i="2"/>
  <c r="Z140" i="2"/>
  <c r="V141" i="2"/>
  <c r="V142" i="2"/>
  <c r="Z142" i="2"/>
  <c r="V143" i="2"/>
  <c r="V144" i="2"/>
  <c r="Z144" i="2" s="1"/>
  <c r="V145" i="2"/>
  <c r="V146" i="2"/>
  <c r="Z146" i="2"/>
  <c r="Z131" i="2"/>
  <c r="Z132" i="2"/>
  <c r="Z134" i="2"/>
  <c r="Z118" i="2"/>
  <c r="Z119" i="2"/>
  <c r="Z122" i="2"/>
  <c r="Z125" i="2"/>
  <c r="V108" i="2"/>
  <c r="Z108" i="2" s="1"/>
  <c r="V109" i="2"/>
  <c r="Z109" i="2" s="1"/>
  <c r="V110" i="2"/>
  <c r="Z110" i="2"/>
  <c r="V111" i="2"/>
  <c r="V112" i="2"/>
  <c r="Z112" i="2"/>
  <c r="V113" i="2"/>
  <c r="Z113" i="2" s="1"/>
  <c r="V114" i="2"/>
  <c r="Z114" i="2"/>
  <c r="V115" i="2"/>
  <c r="X115" i="2" s="1"/>
  <c r="V116" i="2"/>
  <c r="Z116" i="2"/>
  <c r="V97" i="2"/>
  <c r="Z97" i="2" s="1"/>
  <c r="V98" i="2"/>
  <c r="Z98" i="2"/>
  <c r="V99" i="2"/>
  <c r="Z99" i="2" s="1"/>
  <c r="V100" i="2"/>
  <c r="Z100" i="2"/>
  <c r="V101" i="2"/>
  <c r="Z101" i="2" s="1"/>
  <c r="V102" i="2"/>
  <c r="Z102" i="2"/>
  <c r="V103" i="2"/>
  <c r="Z103" i="2" s="1"/>
  <c r="V104" i="2"/>
  <c r="Z104" i="2"/>
  <c r="V105" i="2"/>
  <c r="Z105" i="2" s="1"/>
  <c r="V106" i="2"/>
  <c r="Z106" i="2"/>
  <c r="V86" i="2"/>
  <c r="Z86" i="2" s="1"/>
  <c r="V87" i="2"/>
  <c r="Z87" i="2"/>
  <c r="V88" i="2"/>
  <c r="Z88" i="2" s="1"/>
  <c r="V89" i="2"/>
  <c r="Z89" i="2"/>
  <c r="V90" i="2"/>
  <c r="Z90" i="2" s="1"/>
  <c r="V91" i="2"/>
  <c r="Z91" i="2"/>
  <c r="V92" i="2"/>
  <c r="V93" i="2"/>
  <c r="Z93" i="2"/>
  <c r="V94" i="2"/>
  <c r="V76" i="2"/>
  <c r="Z76" i="2"/>
  <c r="V77" i="2"/>
  <c r="V78" i="2"/>
  <c r="Z78" i="2"/>
  <c r="V79" i="2"/>
  <c r="Z79" i="2"/>
  <c r="V80" i="2"/>
  <c r="Z80" i="2"/>
  <c r="V81" i="2"/>
  <c r="V82" i="2"/>
  <c r="Z82" i="2" s="1"/>
  <c r="V83" i="2"/>
  <c r="Z83" i="2"/>
  <c r="V84" i="2"/>
  <c r="Z84" i="2" s="1"/>
  <c r="V85" i="2"/>
  <c r="Z85" i="2"/>
  <c r="V66" i="2"/>
  <c r="V67" i="2"/>
  <c r="Z67" i="2"/>
  <c r="V68" i="2"/>
  <c r="Z68" i="2" s="1"/>
  <c r="W68" i="2"/>
  <c r="V69" i="2"/>
  <c r="Z69" i="2"/>
  <c r="V70" i="2"/>
  <c r="Z70" i="2" s="1"/>
  <c r="V71" i="2"/>
  <c r="Z71" i="2"/>
  <c r="V72" i="2"/>
  <c r="V73" i="2"/>
  <c r="Z73" i="2"/>
  <c r="V74" i="2"/>
  <c r="V75" i="2"/>
  <c r="Z75" i="2" s="1"/>
  <c r="V56" i="2"/>
  <c r="V57" i="2"/>
  <c r="Z57" i="2"/>
  <c r="V58" i="2"/>
  <c r="Z58" i="2" s="1"/>
  <c r="V59" i="2"/>
  <c r="Z59" i="2"/>
  <c r="V60" i="2"/>
  <c r="V61" i="2"/>
  <c r="Z61" i="2"/>
  <c r="V62" i="2"/>
  <c r="Z62" i="2" s="1"/>
  <c r="V63" i="2"/>
  <c r="Z63" i="2"/>
  <c r="V64" i="2"/>
  <c r="V65" i="2"/>
  <c r="Z65" i="2"/>
  <c r="V46" i="2"/>
  <c r="Z46" i="2" s="1"/>
  <c r="V47" i="2"/>
  <c r="V48" i="2"/>
  <c r="Z48" i="2"/>
  <c r="V49" i="2"/>
  <c r="W49" i="2" s="1"/>
  <c r="V50" i="2"/>
  <c r="Z50" i="2"/>
  <c r="V51" i="2"/>
  <c r="V52" i="2"/>
  <c r="Z52" i="2" s="1"/>
  <c r="V53" i="2"/>
  <c r="Z53" i="2"/>
  <c r="V54" i="2"/>
  <c r="Z54" i="2" s="1"/>
  <c r="V55" i="2"/>
  <c r="Z55" i="2"/>
  <c r="V36" i="2"/>
  <c r="Z36" i="2" s="1"/>
  <c r="V37" i="2"/>
  <c r="Z37" i="2" s="1"/>
  <c r="V38" i="2"/>
  <c r="Z38" i="2" s="1"/>
  <c r="V39" i="2"/>
  <c r="Z39" i="2"/>
  <c r="V40" i="2"/>
  <c r="Z40" i="2" s="1"/>
  <c r="V41" i="2"/>
  <c r="Z41" i="2"/>
  <c r="V42" i="2"/>
  <c r="Z42" i="2" s="1"/>
  <c r="V43" i="2"/>
  <c r="Z43" i="2"/>
  <c r="V44" i="2"/>
  <c r="Z44" i="2" s="1"/>
  <c r="V45" i="2"/>
  <c r="Z45" i="2" s="1"/>
  <c r="V26" i="2"/>
  <c r="Z26" i="2" s="1"/>
  <c r="V27" i="2"/>
  <c r="V28" i="2"/>
  <c r="Z28" i="2" s="1"/>
  <c r="V29" i="2"/>
  <c r="Z29" i="2"/>
  <c r="V30" i="2"/>
  <c r="Z30" i="2" s="1"/>
  <c r="V31" i="2"/>
  <c r="V32" i="2"/>
  <c r="Z32" i="2"/>
  <c r="V33" i="2"/>
  <c r="Z33" i="2" s="1"/>
  <c r="V34" i="2"/>
  <c r="Z34" i="2" s="1"/>
  <c r="V35" i="2"/>
  <c r="Z35" i="2" s="1"/>
  <c r="V16" i="2"/>
  <c r="Z16" i="2"/>
  <c r="V17" i="2"/>
  <c r="Z17" i="2" s="1"/>
  <c r="V18" i="2"/>
  <c r="Z18" i="2"/>
  <c r="V19" i="2"/>
  <c r="Z19" i="2" s="1"/>
  <c r="V20" i="2"/>
  <c r="Z20" i="2"/>
  <c r="V21" i="2"/>
  <c r="Z21" i="2" s="1"/>
  <c r="V22" i="2"/>
  <c r="Z22" i="2" s="1"/>
  <c r="V23" i="2"/>
  <c r="Z23" i="2" s="1"/>
  <c r="V24" i="2"/>
  <c r="Z24" i="2"/>
  <c r="V25" i="2"/>
  <c r="Z25" i="2" s="1"/>
  <c r="V6" i="2"/>
  <c r="V7" i="2"/>
  <c r="Z7" i="2" s="1"/>
  <c r="V8" i="2"/>
  <c r="Z8" i="2"/>
  <c r="V9" i="2"/>
  <c r="Z9" i="2" s="1"/>
  <c r="V10" i="2"/>
  <c r="V11" i="2"/>
  <c r="Z11" i="2" s="1"/>
  <c r="V12" i="2"/>
  <c r="Z12" i="2" s="1"/>
  <c r="V13" i="2"/>
  <c r="Z13" i="2"/>
  <c r="V14" i="2"/>
  <c r="Z14" i="2" s="1"/>
  <c r="V15" i="2"/>
  <c r="Z15" i="2"/>
  <c r="AY15" i="2"/>
  <c r="BA186" i="2"/>
  <c r="AZ186" i="2"/>
  <c r="BA176" i="2"/>
  <c r="AZ176" i="2"/>
  <c r="BA166" i="2"/>
  <c r="AZ166" i="2"/>
  <c r="BA156" i="2"/>
  <c r="AZ156" i="2"/>
  <c r="BA146" i="2"/>
  <c r="AZ146" i="2"/>
  <c r="BA136" i="2"/>
  <c r="AZ136" i="2"/>
  <c r="BA126" i="2"/>
  <c r="AZ126" i="2"/>
  <c r="BA116" i="2"/>
  <c r="AZ116" i="2"/>
  <c r="BA106" i="2"/>
  <c r="AZ106" i="2"/>
  <c r="BA85" i="2"/>
  <c r="AZ85" i="2"/>
  <c r="AY85" i="2"/>
  <c r="AQ85" i="2"/>
  <c r="BA75" i="2"/>
  <c r="AZ75" i="2"/>
  <c r="AY75" i="2"/>
  <c r="AY65" i="2"/>
  <c r="BA55" i="2"/>
  <c r="AZ55" i="2"/>
  <c r="AY55" i="2"/>
  <c r="BA45" i="2"/>
  <c r="AS45" i="2"/>
  <c r="AZ45" i="2"/>
  <c r="AY45" i="2"/>
  <c r="BA35" i="2"/>
  <c r="AZ35" i="2"/>
  <c r="AY35" i="2"/>
  <c r="BA25" i="2"/>
  <c r="AZ25" i="2"/>
  <c r="AY25" i="2"/>
  <c r="AP177" i="2"/>
  <c r="AT177" i="2" s="1"/>
  <c r="AP178" i="2"/>
  <c r="AT178" i="2"/>
  <c r="AP179" i="2"/>
  <c r="AP180" i="2"/>
  <c r="AT180" i="2"/>
  <c r="AP181" i="2"/>
  <c r="AT181" i="2" s="1"/>
  <c r="AP182" i="2"/>
  <c r="AT182" i="2"/>
  <c r="AP183" i="2"/>
  <c r="AP184" i="2"/>
  <c r="AT184" i="2"/>
  <c r="AP185" i="2"/>
  <c r="AT185" i="2" s="1"/>
  <c r="AP167" i="2"/>
  <c r="AP168" i="2"/>
  <c r="AP169" i="2"/>
  <c r="AT169" i="2" s="1"/>
  <c r="AP170" i="2"/>
  <c r="AT170" i="2" s="1"/>
  <c r="AP171" i="2"/>
  <c r="AT171" i="2"/>
  <c r="AP172" i="2"/>
  <c r="AP173" i="2"/>
  <c r="AT173" i="2"/>
  <c r="AP174" i="2"/>
  <c r="AT174" i="2" s="1"/>
  <c r="AP175" i="2"/>
  <c r="AT175" i="2"/>
  <c r="AP157" i="2"/>
  <c r="AT157" i="2" s="1"/>
  <c r="AP158" i="2"/>
  <c r="AP159" i="2"/>
  <c r="AT159" i="2" s="1"/>
  <c r="AP160" i="2"/>
  <c r="AT160" i="2" s="1"/>
  <c r="AP161" i="2"/>
  <c r="AT161" i="2" s="1"/>
  <c r="AP162" i="2"/>
  <c r="AP163" i="2"/>
  <c r="AP164" i="2"/>
  <c r="AT164" i="2" s="1"/>
  <c r="AP165" i="2"/>
  <c r="AT165" i="2"/>
  <c r="AP147" i="2"/>
  <c r="AT147" i="2" s="1"/>
  <c r="AP148" i="2"/>
  <c r="AT148" i="2" s="1"/>
  <c r="AP149" i="2"/>
  <c r="AP150" i="2"/>
  <c r="AT150" i="2"/>
  <c r="AP151" i="2"/>
  <c r="AT151" i="2" s="1"/>
  <c r="AP152" i="2"/>
  <c r="AT152" i="2"/>
  <c r="AP153" i="2"/>
  <c r="AP154" i="2"/>
  <c r="AT154" i="2" s="1"/>
  <c r="AP155" i="2"/>
  <c r="AT155" i="2" s="1"/>
  <c r="AT137" i="2"/>
  <c r="AP138" i="2"/>
  <c r="AP139" i="2"/>
  <c r="AT139" i="2" s="1"/>
  <c r="AP140" i="2"/>
  <c r="AT140" i="2" s="1"/>
  <c r="AP141" i="2"/>
  <c r="AT141" i="2"/>
  <c r="AP142" i="2"/>
  <c r="AP143" i="2"/>
  <c r="AT143" i="2"/>
  <c r="AP144" i="2"/>
  <c r="AT144" i="2" s="1"/>
  <c r="AP145" i="2"/>
  <c r="AT145" i="2"/>
  <c r="AT127" i="2"/>
  <c r="AT129" i="2"/>
  <c r="AT131" i="2"/>
  <c r="AT132" i="2"/>
  <c r="AT133" i="2"/>
  <c r="AT134" i="2"/>
  <c r="AT135" i="2"/>
  <c r="AT117" i="2"/>
  <c r="AT119" i="2"/>
  <c r="AT120" i="2"/>
  <c r="AT121" i="2"/>
  <c r="AT122" i="2"/>
  <c r="AT123" i="2"/>
  <c r="AT124" i="2"/>
  <c r="AT125" i="2"/>
  <c r="AT107" i="2"/>
  <c r="AP108" i="2"/>
  <c r="AT108" i="2"/>
  <c r="AP109" i="2"/>
  <c r="AT109" i="2" s="1"/>
  <c r="AP110" i="2"/>
  <c r="AT110" i="2"/>
  <c r="AP111" i="2"/>
  <c r="AT111" i="2" s="1"/>
  <c r="AP112" i="2"/>
  <c r="AT112" i="2"/>
  <c r="AP113" i="2"/>
  <c r="AT113" i="2" s="1"/>
  <c r="AS113" i="2"/>
  <c r="AP114" i="2"/>
  <c r="AT114" i="2"/>
  <c r="AP115" i="2"/>
  <c r="AT115" i="2" s="1"/>
  <c r="AP97" i="2"/>
  <c r="AT97" i="2"/>
  <c r="AP98" i="2"/>
  <c r="AT98" i="2" s="1"/>
  <c r="AP99" i="2"/>
  <c r="AT99" i="2"/>
  <c r="AP100" i="2"/>
  <c r="AT100" i="2" s="1"/>
  <c r="AP101" i="2"/>
  <c r="AT101" i="2"/>
  <c r="AP102" i="2"/>
  <c r="AP103" i="2"/>
  <c r="AT103" i="2"/>
  <c r="AP104" i="2"/>
  <c r="AT104" i="2" s="1"/>
  <c r="AP105" i="2"/>
  <c r="AT105" i="2"/>
  <c r="AP86" i="2"/>
  <c r="AT86" i="2" s="1"/>
  <c r="AP87" i="2"/>
  <c r="AT87" i="2"/>
  <c r="AP88" i="2"/>
  <c r="AT88" i="2" s="1"/>
  <c r="AP89" i="2"/>
  <c r="AT89" i="2"/>
  <c r="AP90" i="2"/>
  <c r="AT90" i="2" s="1"/>
  <c r="AP91" i="2"/>
  <c r="AT91" i="2"/>
  <c r="AP92" i="2"/>
  <c r="AT92" i="2" s="1"/>
  <c r="AP93" i="2"/>
  <c r="AT93" i="2"/>
  <c r="AP94" i="2"/>
  <c r="AT94" i="2" s="1"/>
  <c r="AP76" i="2"/>
  <c r="AT76" i="2"/>
  <c r="AP77" i="2"/>
  <c r="AT77" i="2" s="1"/>
  <c r="AP78" i="2"/>
  <c r="AP79" i="2"/>
  <c r="AT79" i="2"/>
  <c r="AP80" i="2"/>
  <c r="AT80" i="2" s="1"/>
  <c r="AP81" i="2"/>
  <c r="AT81" i="2"/>
  <c r="AP82" i="2"/>
  <c r="AP83" i="2"/>
  <c r="AT83" i="2"/>
  <c r="AP84" i="2"/>
  <c r="AT84" i="2" s="1"/>
  <c r="AP66" i="2"/>
  <c r="AR66" i="2"/>
  <c r="AP67" i="2"/>
  <c r="AT67" i="2" s="1"/>
  <c r="AP68" i="2"/>
  <c r="AP69" i="2"/>
  <c r="AT69" i="2"/>
  <c r="AP70" i="2"/>
  <c r="AS70" i="2" s="1"/>
  <c r="AP71" i="2"/>
  <c r="AT71" i="2"/>
  <c r="AP72" i="2"/>
  <c r="AT72" i="2" s="1"/>
  <c r="AP73" i="2"/>
  <c r="AT73" i="2"/>
  <c r="AP74" i="2"/>
  <c r="AT74" i="2" s="1"/>
  <c r="AP56" i="2"/>
  <c r="AT56" i="2"/>
  <c r="AP57" i="2"/>
  <c r="AT57" i="2" s="1"/>
  <c r="AP58" i="2"/>
  <c r="AT58" i="2"/>
  <c r="AP59" i="2"/>
  <c r="AP60" i="2"/>
  <c r="AT60" i="2"/>
  <c r="AP61" i="2"/>
  <c r="AT61" i="2" s="1"/>
  <c r="AP62" i="2"/>
  <c r="AT62" i="2"/>
  <c r="AP63" i="2"/>
  <c r="AP64" i="2"/>
  <c r="AT64" i="2" s="1"/>
  <c r="AP46" i="2"/>
  <c r="AT46" i="2"/>
  <c r="AP47" i="2"/>
  <c r="AT47" i="2" s="1"/>
  <c r="AP48" i="2"/>
  <c r="AP49" i="2"/>
  <c r="AP50" i="2"/>
  <c r="AT50" i="2" s="1"/>
  <c r="AP51" i="2"/>
  <c r="AT51" i="2"/>
  <c r="AP52" i="2"/>
  <c r="AP53" i="2"/>
  <c r="AT53" i="2"/>
  <c r="AP54" i="2"/>
  <c r="AT54" i="2" s="1"/>
  <c r="AP36" i="2"/>
  <c r="AT36" i="2"/>
  <c r="AP37" i="2"/>
  <c r="AP38" i="2"/>
  <c r="AT38" i="2" s="1"/>
  <c r="AP39" i="2"/>
  <c r="AT39" i="2"/>
  <c r="AP40" i="2"/>
  <c r="AP41" i="2"/>
  <c r="AP42" i="2"/>
  <c r="AT42" i="2"/>
  <c r="AP43" i="2"/>
  <c r="AP44" i="2"/>
  <c r="AP26" i="2"/>
  <c r="AP27" i="2"/>
  <c r="AT27" i="2" s="1"/>
  <c r="AP28" i="2"/>
  <c r="AP29" i="2"/>
  <c r="AT29" i="2"/>
  <c r="AP30" i="2"/>
  <c r="AP31" i="2"/>
  <c r="AT31" i="2"/>
  <c r="AP32" i="2"/>
  <c r="AT32" i="2" s="1"/>
  <c r="AP33" i="2"/>
  <c r="AT33" i="2"/>
  <c r="AP34" i="2"/>
  <c r="AT34" i="2" s="1"/>
  <c r="AP16" i="2"/>
  <c r="AT16" i="2"/>
  <c r="AP17" i="2"/>
  <c r="AT17" i="2" s="1"/>
  <c r="AP18" i="2"/>
  <c r="AP19" i="2"/>
  <c r="AT19" i="2" s="1"/>
  <c r="AP20" i="2"/>
  <c r="AT20" i="2"/>
  <c r="AP21" i="2"/>
  <c r="AT21" i="2" s="1"/>
  <c r="AP22" i="2"/>
  <c r="AP23" i="2"/>
  <c r="AT23" i="2"/>
  <c r="AP24" i="2"/>
  <c r="AP6" i="2"/>
  <c r="AQ6" i="2"/>
  <c r="AT6" i="2"/>
  <c r="AP7" i="2"/>
  <c r="AT7" i="2" s="1"/>
  <c r="AP8" i="2"/>
  <c r="AT8" i="2"/>
  <c r="AP9" i="2"/>
  <c r="AT9" i="2" s="1"/>
  <c r="AP10" i="2"/>
  <c r="AT10" i="2"/>
  <c r="AP11" i="2"/>
  <c r="AP12" i="2"/>
  <c r="AT12" i="2"/>
  <c r="AP13" i="2"/>
  <c r="AT13" i="2" s="1"/>
  <c r="AP14" i="2"/>
  <c r="AS105" i="2"/>
  <c r="AR106" i="2"/>
  <c r="AS106" i="2"/>
  <c r="AR107" i="2"/>
  <c r="AS107" i="2"/>
  <c r="AQ108" i="2"/>
  <c r="AR108" i="2"/>
  <c r="AS108" i="2"/>
  <c r="AQ109" i="2"/>
  <c r="AR109" i="2"/>
  <c r="AS109" i="2"/>
  <c r="AQ110" i="2"/>
  <c r="AR110" i="2"/>
  <c r="AS110" i="2"/>
  <c r="AQ111" i="2"/>
  <c r="AS111" i="2"/>
  <c r="AQ112" i="2"/>
  <c r="AR112" i="2"/>
  <c r="AS112" i="2"/>
  <c r="AQ113" i="2"/>
  <c r="AR113" i="2"/>
  <c r="AQ114" i="2"/>
  <c r="AR114" i="2"/>
  <c r="AS114" i="2"/>
  <c r="AQ115" i="2"/>
  <c r="AR115" i="2"/>
  <c r="AR116" i="2"/>
  <c r="AS116" i="2"/>
  <c r="AS117" i="2"/>
  <c r="AR118" i="2"/>
  <c r="AS118" i="2"/>
  <c r="AR119" i="2"/>
  <c r="AS119" i="2"/>
  <c r="AR120" i="2"/>
  <c r="AS120" i="2"/>
  <c r="AS121" i="2"/>
  <c r="AR122" i="2"/>
  <c r="AS122" i="2"/>
  <c r="AR123" i="2"/>
  <c r="AS123" i="2"/>
  <c r="AR124" i="2"/>
  <c r="AS124" i="2"/>
  <c r="AS125" i="2"/>
  <c r="AR126" i="2"/>
  <c r="AS126" i="2"/>
  <c r="AR127" i="2"/>
  <c r="AS127" i="2"/>
  <c r="AR128" i="2"/>
  <c r="AS128" i="2"/>
  <c r="AR129" i="2"/>
  <c r="AS129" i="2"/>
  <c r="AR130" i="2"/>
  <c r="AS130" i="2"/>
  <c r="AR131" i="2"/>
  <c r="AS131" i="2"/>
  <c r="AR132" i="2"/>
  <c r="AS132" i="2"/>
  <c r="AR133" i="2"/>
  <c r="AS133" i="2"/>
  <c r="AR134" i="2"/>
  <c r="AS134" i="2"/>
  <c r="AR135" i="2"/>
  <c r="AS135" i="2"/>
  <c r="AR136" i="2"/>
  <c r="AS136" i="2"/>
  <c r="AR137" i="2"/>
  <c r="AS137" i="2"/>
  <c r="AQ139" i="2"/>
  <c r="AR139" i="2"/>
  <c r="AS139" i="2"/>
  <c r="AQ140" i="2"/>
  <c r="AR140" i="2"/>
  <c r="AS140" i="2"/>
  <c r="AQ141" i="2"/>
  <c r="AR141" i="2"/>
  <c r="AS141" i="2"/>
  <c r="AQ143" i="2"/>
  <c r="AR143" i="2"/>
  <c r="AS143" i="2"/>
  <c r="AQ144" i="2"/>
  <c r="AR144" i="2"/>
  <c r="AS144" i="2"/>
  <c r="AQ145" i="2"/>
  <c r="AR145" i="2"/>
  <c r="AS145" i="2"/>
  <c r="AQ147" i="2"/>
  <c r="AR147" i="2"/>
  <c r="AS147" i="2"/>
  <c r="AQ148" i="2"/>
  <c r="AR148" i="2"/>
  <c r="AS148" i="2"/>
  <c r="AR149" i="2"/>
  <c r="AS149" i="2"/>
  <c r="AQ150" i="2"/>
  <c r="AR150" i="2"/>
  <c r="AS150" i="2"/>
  <c r="AQ151" i="2"/>
  <c r="AR151" i="2"/>
  <c r="AS151" i="2"/>
  <c r="AQ152" i="2"/>
  <c r="AR152" i="2"/>
  <c r="AS152" i="2"/>
  <c r="AQ153" i="2"/>
  <c r="AQ154" i="2"/>
  <c r="AR154" i="2"/>
  <c r="AS154" i="2"/>
  <c r="AQ155" i="2"/>
  <c r="AR155" i="2"/>
  <c r="AS155" i="2"/>
  <c r="AR156" i="2"/>
  <c r="AS156" i="2"/>
  <c r="AQ157" i="2"/>
  <c r="AR157" i="2"/>
  <c r="AS157" i="2"/>
  <c r="AR158" i="2"/>
  <c r="AS158" i="2"/>
  <c r="AQ159" i="2"/>
  <c r="AR159" i="2"/>
  <c r="AS159" i="2"/>
  <c r="AQ160" i="2"/>
  <c r="AR160" i="2"/>
  <c r="AS160" i="2"/>
  <c r="AQ161" i="2"/>
  <c r="AR161" i="2"/>
  <c r="AS161" i="2"/>
  <c r="AS162" i="2"/>
  <c r="AR163" i="2"/>
  <c r="AQ164" i="2"/>
  <c r="AS164" i="2"/>
  <c r="AQ165" i="2"/>
  <c r="AR165" i="2"/>
  <c r="AS165" i="2"/>
  <c r="AQ168" i="2"/>
  <c r="AS168" i="2"/>
  <c r="AQ169" i="2"/>
  <c r="AR169" i="2"/>
  <c r="AS169" i="2"/>
  <c r="AQ170" i="2"/>
  <c r="AR170" i="2"/>
  <c r="AS170" i="2"/>
  <c r="AQ171" i="2"/>
  <c r="AR171" i="2"/>
  <c r="AS171" i="2"/>
  <c r="AQ173" i="2"/>
  <c r="AR173" i="2"/>
  <c r="AS173" i="2"/>
  <c r="AQ174" i="2"/>
  <c r="AR174" i="2"/>
  <c r="AS174" i="2"/>
  <c r="AS175" i="2"/>
  <c r="AR176" i="2"/>
  <c r="AS176" i="2"/>
  <c r="AQ177" i="2"/>
  <c r="AR177" i="2"/>
  <c r="AS177" i="2"/>
  <c r="AQ178" i="2"/>
  <c r="AR178" i="2"/>
  <c r="AS178" i="2"/>
  <c r="AS179" i="2"/>
  <c r="AQ180" i="2"/>
  <c r="AR180" i="2"/>
  <c r="AS180" i="2"/>
  <c r="AQ181" i="2"/>
  <c r="AR181" i="2"/>
  <c r="AS181" i="2"/>
  <c r="AQ182" i="2"/>
  <c r="AR182" i="2"/>
  <c r="AS182" i="2"/>
  <c r="AQ183" i="2"/>
  <c r="AR183" i="2"/>
  <c r="AQ184" i="2"/>
  <c r="AR184" i="2"/>
  <c r="AS184" i="2"/>
  <c r="AQ185" i="2"/>
  <c r="AR185" i="2"/>
  <c r="AS185" i="2"/>
  <c r="AR186" i="2"/>
  <c r="AS186" i="2"/>
  <c r="AE192" i="2"/>
  <c r="AH192" i="2"/>
  <c r="AE172" i="2"/>
  <c r="AH172" i="2" s="1"/>
  <c r="AE152" i="2"/>
  <c r="AH152" i="2" s="1"/>
  <c r="AE103" i="2"/>
  <c r="AF103" i="2" s="1"/>
  <c r="AG103" i="2"/>
  <c r="AE102" i="2"/>
  <c r="AI193" i="2"/>
  <c r="AH193" i="2"/>
  <c r="AG193" i="2"/>
  <c r="AF193" i="2"/>
  <c r="AI192" i="2"/>
  <c r="AG192" i="2"/>
  <c r="AF192" i="2"/>
  <c r="AE191" i="2"/>
  <c r="AH191" i="2"/>
  <c r="AI191" i="2"/>
  <c r="AG191" i="2"/>
  <c r="AE190" i="2"/>
  <c r="AH190" i="2"/>
  <c r="AE189" i="2"/>
  <c r="AG189" i="2"/>
  <c r="AE188" i="2"/>
  <c r="AG188" i="2"/>
  <c r="AE187" i="2"/>
  <c r="AH187" i="2" s="1"/>
  <c r="AI187" i="2"/>
  <c r="AF187" i="2"/>
  <c r="AE183" i="2"/>
  <c r="AE182" i="2"/>
  <c r="AI182" i="2"/>
  <c r="AG182" i="2"/>
  <c r="AE181" i="2"/>
  <c r="AE180" i="2"/>
  <c r="AF180" i="2" s="1"/>
  <c r="AJ177" i="2" s="1"/>
  <c r="AE179" i="2"/>
  <c r="AG179" i="2"/>
  <c r="AI179" i="2"/>
  <c r="AH179" i="2"/>
  <c r="AF179" i="2"/>
  <c r="AE178" i="2"/>
  <c r="AG178" i="2" s="1"/>
  <c r="AI178" i="2"/>
  <c r="AH178" i="2"/>
  <c r="AF178" i="2"/>
  <c r="AE177" i="2"/>
  <c r="AG177" i="2" s="1"/>
  <c r="AI173" i="2"/>
  <c r="AH173" i="2"/>
  <c r="AG173" i="2"/>
  <c r="AF173" i="2"/>
  <c r="AG172" i="2"/>
  <c r="AE171" i="2"/>
  <c r="AI171" i="2" s="1"/>
  <c r="AH171" i="2"/>
  <c r="AE170" i="2"/>
  <c r="AI170" i="2" s="1"/>
  <c r="AH170" i="2"/>
  <c r="AE169" i="2"/>
  <c r="AI169" i="2"/>
  <c r="AH169" i="2"/>
  <c r="AG169" i="2"/>
  <c r="AF169" i="2"/>
  <c r="AE168" i="2"/>
  <c r="AF168" i="2" s="1"/>
  <c r="AE167" i="2"/>
  <c r="AH167" i="2" s="1"/>
  <c r="AE163" i="2"/>
  <c r="AF163" i="2"/>
  <c r="AE162" i="2"/>
  <c r="AG162" i="2"/>
  <c r="AF162" i="2"/>
  <c r="AE161" i="2"/>
  <c r="AI161" i="2" s="1"/>
  <c r="AF161" i="2"/>
  <c r="AH161" i="2"/>
  <c r="AG161" i="2"/>
  <c r="AE160" i="2"/>
  <c r="AE159" i="2"/>
  <c r="AG159" i="2" s="1"/>
  <c r="AI159" i="2"/>
  <c r="AH159" i="2"/>
  <c r="AE158" i="2"/>
  <c r="AF158" i="2"/>
  <c r="AE157" i="2"/>
  <c r="AG157" i="2"/>
  <c r="AI153" i="2"/>
  <c r="AH153" i="2"/>
  <c r="AG153" i="2"/>
  <c r="AF153" i="2"/>
  <c r="AI152" i="2"/>
  <c r="AG152" i="2"/>
  <c r="AF152" i="2"/>
  <c r="AE151" i="2"/>
  <c r="AG151" i="2" s="1"/>
  <c r="AI151" i="2"/>
  <c r="AH151" i="2"/>
  <c r="AF151" i="2"/>
  <c r="AE150" i="2"/>
  <c r="AI150" i="2"/>
  <c r="AH150" i="2"/>
  <c r="AG150" i="2"/>
  <c r="AF150" i="2"/>
  <c r="AE149" i="2"/>
  <c r="AH149" i="2"/>
  <c r="AE148" i="2"/>
  <c r="AH148" i="2" s="1"/>
  <c r="AE147" i="2"/>
  <c r="AH147" i="2"/>
  <c r="AG147" i="2"/>
  <c r="AE143" i="2"/>
  <c r="AI143" i="2"/>
  <c r="AH143" i="2"/>
  <c r="AG143" i="2"/>
  <c r="AF143" i="2"/>
  <c r="AE142" i="2"/>
  <c r="AF142" i="2" s="1"/>
  <c r="AJ137" i="2" s="1"/>
  <c r="AE141" i="2"/>
  <c r="AE140" i="2"/>
  <c r="AH140" i="2"/>
  <c r="AG140" i="2"/>
  <c r="AE139" i="2"/>
  <c r="AI139" i="2" s="1"/>
  <c r="AE138" i="2"/>
  <c r="AI138" i="2" s="1"/>
  <c r="AF138" i="2"/>
  <c r="AE137" i="2"/>
  <c r="AH137" i="2" s="1"/>
  <c r="AF137" i="2"/>
  <c r="AI133" i="2"/>
  <c r="AH133" i="2"/>
  <c r="AG133" i="2"/>
  <c r="AI132" i="2"/>
  <c r="AH132" i="2"/>
  <c r="AG132" i="2"/>
  <c r="AI131" i="2"/>
  <c r="AH131" i="2"/>
  <c r="AG131" i="2"/>
  <c r="AI130" i="2"/>
  <c r="AH130" i="2"/>
  <c r="AL127" i="2" s="1"/>
  <c r="AG130" i="2"/>
  <c r="AI129" i="2"/>
  <c r="AH129" i="2"/>
  <c r="AG129" i="2"/>
  <c r="AI128" i="2"/>
  <c r="AH128" i="2"/>
  <c r="AG128" i="2"/>
  <c r="AI127" i="2"/>
  <c r="AM127" i="2" s="1"/>
  <c r="AH127" i="2"/>
  <c r="AG127" i="2"/>
  <c r="AK127" i="2"/>
  <c r="AI123" i="2"/>
  <c r="AH123" i="2"/>
  <c r="AG123" i="2"/>
  <c r="AI122" i="2"/>
  <c r="AH122" i="2"/>
  <c r="AG122" i="2"/>
  <c r="AI121" i="2"/>
  <c r="AH121" i="2"/>
  <c r="AG121" i="2"/>
  <c r="AI120" i="2"/>
  <c r="AH120" i="2"/>
  <c r="AG120" i="2"/>
  <c r="AK117" i="2" s="1"/>
  <c r="AI119" i="2"/>
  <c r="AH119" i="2"/>
  <c r="AG119" i="2"/>
  <c r="AI118" i="2"/>
  <c r="AH118" i="2"/>
  <c r="AG118" i="2"/>
  <c r="AI117" i="2"/>
  <c r="AH117" i="2"/>
  <c r="AL117" i="2" s="1"/>
  <c r="AG117" i="2"/>
  <c r="AE113" i="2"/>
  <c r="AH113" i="2" s="1"/>
  <c r="AE112" i="2"/>
  <c r="AH112" i="2" s="1"/>
  <c r="AE111" i="2"/>
  <c r="AE110" i="2"/>
  <c r="AG110" i="2" s="1"/>
  <c r="AF110" i="2"/>
  <c r="AE109" i="2"/>
  <c r="AI109" i="2" s="1"/>
  <c r="AE108" i="2"/>
  <c r="AI107" i="2"/>
  <c r="AH107" i="2"/>
  <c r="AG107" i="2"/>
  <c r="AI103" i="2"/>
  <c r="AH103" i="2"/>
  <c r="AE101" i="2"/>
  <c r="AE100" i="2"/>
  <c r="AH100" i="2"/>
  <c r="AE99" i="2"/>
  <c r="AI99" i="2"/>
  <c r="AH99" i="2"/>
  <c r="AG99" i="2"/>
  <c r="AF99" i="2"/>
  <c r="AE98" i="2"/>
  <c r="AH98" i="2"/>
  <c r="AE97" i="2"/>
  <c r="AG97" i="2" s="1"/>
  <c r="AI92" i="2"/>
  <c r="AH92" i="2"/>
  <c r="AG92" i="2"/>
  <c r="AF92" i="2"/>
  <c r="AI91" i="2"/>
  <c r="AH91" i="2"/>
  <c r="AG91" i="2"/>
  <c r="AF91" i="2"/>
  <c r="AE90" i="2"/>
  <c r="AG90" i="2" s="1"/>
  <c r="AI90" i="2"/>
  <c r="AH90" i="2"/>
  <c r="AE89" i="2"/>
  <c r="AI89" i="2"/>
  <c r="AH89" i="2"/>
  <c r="AG89" i="2"/>
  <c r="AF89" i="2"/>
  <c r="AE88" i="2"/>
  <c r="AH88" i="2" s="1"/>
  <c r="AE87" i="2"/>
  <c r="AE86" i="2"/>
  <c r="AI86" i="2"/>
  <c r="AG86" i="2"/>
  <c r="AF86" i="2"/>
  <c r="AI62" i="2"/>
  <c r="AH62" i="2"/>
  <c r="AG62" i="2"/>
  <c r="AF62" i="2"/>
  <c r="AE61" i="2"/>
  <c r="AG61" i="2"/>
  <c r="AF61" i="2"/>
  <c r="AE60" i="2"/>
  <c r="AI60" i="2" s="1"/>
  <c r="AH60" i="2"/>
  <c r="AG60" i="2"/>
  <c r="AF60" i="2"/>
  <c r="AE59" i="2"/>
  <c r="AG59" i="2"/>
  <c r="AI59" i="2"/>
  <c r="AH59" i="2"/>
  <c r="AE58" i="2"/>
  <c r="AE57" i="2"/>
  <c r="AH57" i="2"/>
  <c r="AE56" i="2"/>
  <c r="AI56" i="2" s="1"/>
  <c r="AI82" i="2"/>
  <c r="AH82" i="2"/>
  <c r="AG82" i="2"/>
  <c r="AF82" i="2"/>
  <c r="AE81" i="2"/>
  <c r="AI81" i="2"/>
  <c r="AG81" i="2"/>
  <c r="AE80" i="2"/>
  <c r="AI80" i="2" s="1"/>
  <c r="AE79" i="2"/>
  <c r="AE78" i="2"/>
  <c r="AI78" i="2" s="1"/>
  <c r="AH78" i="2"/>
  <c r="AG78" i="2"/>
  <c r="AE77" i="2"/>
  <c r="AE76" i="2"/>
  <c r="AF76" i="2" s="1"/>
  <c r="AE72" i="2"/>
  <c r="AH72" i="2" s="1"/>
  <c r="AG72" i="2"/>
  <c r="AI72" i="2"/>
  <c r="AE71" i="2"/>
  <c r="AH71" i="2" s="1"/>
  <c r="AI71" i="2"/>
  <c r="AG71" i="2"/>
  <c r="AE70" i="2"/>
  <c r="AH70" i="2" s="1"/>
  <c r="AE69" i="2"/>
  <c r="AF69" i="2" s="1"/>
  <c r="AE68" i="2"/>
  <c r="AI68" i="2" s="1"/>
  <c r="AH68" i="2"/>
  <c r="AF68" i="2"/>
  <c r="AE67" i="2"/>
  <c r="AH67" i="2" s="1"/>
  <c r="AE66" i="2"/>
  <c r="AH66" i="2" s="1"/>
  <c r="AF66" i="2"/>
  <c r="AI66" i="2"/>
  <c r="AG66" i="2"/>
  <c r="AE52" i="2"/>
  <c r="AI52" i="2" s="1"/>
  <c r="AH52" i="2"/>
  <c r="AG52" i="2"/>
  <c r="AF52" i="2"/>
  <c r="AE51" i="2"/>
  <c r="AI51" i="2" s="1"/>
  <c r="AH51" i="2"/>
  <c r="AG51" i="2"/>
  <c r="AE50" i="2"/>
  <c r="AG50" i="2" s="1"/>
  <c r="AE49" i="2"/>
  <c r="AH49" i="2" s="1"/>
  <c r="AI49" i="2"/>
  <c r="AF49" i="2"/>
  <c r="AE48" i="2"/>
  <c r="AI48" i="2" s="1"/>
  <c r="AG48" i="2"/>
  <c r="AF48" i="2"/>
  <c r="AE47" i="2"/>
  <c r="AI47" i="2" s="1"/>
  <c r="AE46" i="2"/>
  <c r="AG46" i="2" s="1"/>
  <c r="AI46" i="2"/>
  <c r="AH46" i="2"/>
  <c r="AF46" i="2"/>
  <c r="AE42" i="2"/>
  <c r="AG42" i="2" s="1"/>
  <c r="AH42" i="2"/>
  <c r="AF42" i="2"/>
  <c r="AE41" i="2"/>
  <c r="AI41" i="2" s="1"/>
  <c r="AF41" i="2"/>
  <c r="AE40" i="2"/>
  <c r="AE39" i="2"/>
  <c r="AI39" i="2" s="1"/>
  <c r="AH39" i="2"/>
  <c r="AG39" i="2"/>
  <c r="AF39" i="2"/>
  <c r="AE38" i="2"/>
  <c r="AE37" i="2"/>
  <c r="AH37" i="2" s="1"/>
  <c r="AF37" i="2"/>
  <c r="AE36" i="2"/>
  <c r="AE32" i="2"/>
  <c r="AI32" i="2" s="1"/>
  <c r="AH32" i="2"/>
  <c r="AG32" i="2"/>
  <c r="AF32" i="2"/>
  <c r="AE31" i="2"/>
  <c r="AH31" i="2"/>
  <c r="AF31" i="2"/>
  <c r="AE30" i="2"/>
  <c r="AH30" i="2" s="1"/>
  <c r="AI30" i="2"/>
  <c r="AG30" i="2"/>
  <c r="AF30" i="2"/>
  <c r="AE29" i="2"/>
  <c r="AI29" i="2"/>
  <c r="AH29" i="2"/>
  <c r="AG29" i="2"/>
  <c r="AF29" i="2"/>
  <c r="AE28" i="2"/>
  <c r="AG28" i="2" s="1"/>
  <c r="AE27" i="2"/>
  <c r="AG27" i="2"/>
  <c r="AI27" i="2"/>
  <c r="AH27" i="2"/>
  <c r="AF27" i="2"/>
  <c r="AE26" i="2"/>
  <c r="AH26" i="2" s="1"/>
  <c r="AF26" i="2"/>
  <c r="AE22" i="2"/>
  <c r="AI22" i="2" s="1"/>
  <c r="AG22" i="2"/>
  <c r="AF22" i="2"/>
  <c r="AE21" i="2"/>
  <c r="AE20" i="2"/>
  <c r="AH20" i="2"/>
  <c r="AE19" i="2"/>
  <c r="AH19" i="2" s="1"/>
  <c r="AE18" i="2"/>
  <c r="AG18" i="2" s="1"/>
  <c r="AE17" i="2"/>
  <c r="AF17" i="2"/>
  <c r="AG17" i="2"/>
  <c r="AE16" i="2"/>
  <c r="AG16" i="2" s="1"/>
  <c r="AI16" i="2"/>
  <c r="AH16" i="2"/>
  <c r="AF16" i="2"/>
  <c r="AE6" i="2"/>
  <c r="AE7" i="2"/>
  <c r="AI7" i="2" s="1"/>
  <c r="AE8" i="2"/>
  <c r="AI8" i="2" s="1"/>
  <c r="AE9" i="2"/>
  <c r="AG9" i="2" s="1"/>
  <c r="AE10" i="2"/>
  <c r="AE11" i="2"/>
  <c r="AH11" i="2"/>
  <c r="AI11" i="2"/>
  <c r="AE12" i="2"/>
  <c r="AI12" i="2" s="1"/>
  <c r="X134" i="2"/>
  <c r="Y134" i="2"/>
  <c r="X135" i="2"/>
  <c r="Y135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X141" i="2"/>
  <c r="Y141" i="2"/>
  <c r="W142" i="2"/>
  <c r="X142" i="2"/>
  <c r="Y142" i="2"/>
  <c r="W144" i="2"/>
  <c r="X144" i="2"/>
  <c r="Y144" i="2"/>
  <c r="X145" i="2"/>
  <c r="W146" i="2"/>
  <c r="X146" i="2"/>
  <c r="Y146" i="2"/>
  <c r="W147" i="2"/>
  <c r="X147" i="2"/>
  <c r="Y147" i="2"/>
  <c r="AC147" i="2" s="1"/>
  <c r="W148" i="2"/>
  <c r="X148" i="2"/>
  <c r="Y148" i="2"/>
  <c r="W149" i="2"/>
  <c r="X149" i="2"/>
  <c r="Y149" i="2"/>
  <c r="Y150" i="2"/>
  <c r="W151" i="2"/>
  <c r="X151" i="2"/>
  <c r="Y151" i="2"/>
  <c r="W152" i="2"/>
  <c r="X152" i="2"/>
  <c r="Y152" i="2"/>
  <c r="W153" i="2"/>
  <c r="X153" i="2"/>
  <c r="Y153" i="2"/>
  <c r="W154" i="2"/>
  <c r="Y154" i="2"/>
  <c r="W155" i="2"/>
  <c r="X155" i="2"/>
  <c r="Y155" i="2"/>
  <c r="W156" i="2"/>
  <c r="X156" i="2"/>
  <c r="Y156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9" i="2"/>
  <c r="X179" i="2"/>
  <c r="Y179" i="2"/>
  <c r="W180" i="2"/>
  <c r="W181" i="2"/>
  <c r="X181" i="2"/>
  <c r="Y181" i="2"/>
  <c r="Y182" i="2"/>
  <c r="W183" i="2"/>
  <c r="X183" i="2"/>
  <c r="Y183" i="2"/>
  <c r="X184" i="2"/>
  <c r="W185" i="2"/>
  <c r="X185" i="2"/>
  <c r="Y185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W202" i="2"/>
  <c r="X202" i="2"/>
  <c r="Y202" i="2"/>
  <c r="W203" i="2"/>
  <c r="W204" i="2"/>
  <c r="X204" i="2"/>
  <c r="Y204" i="2"/>
  <c r="Y205" i="2"/>
  <c r="W206" i="2"/>
  <c r="X206" i="2"/>
  <c r="Y206" i="2"/>
  <c r="W207" i="2"/>
  <c r="AA207" i="2" s="1"/>
  <c r="X207" i="2"/>
  <c r="AB207" i="2" s="1"/>
  <c r="Y207" i="2"/>
  <c r="W208" i="2"/>
  <c r="X208" i="2"/>
  <c r="W209" i="2"/>
  <c r="X209" i="2"/>
  <c r="Y209" i="2"/>
  <c r="W210" i="2"/>
  <c r="X210" i="2"/>
  <c r="Y210" i="2"/>
  <c r="W211" i="2"/>
  <c r="X211" i="2"/>
  <c r="Y211" i="2"/>
  <c r="W212" i="2"/>
  <c r="Y212" i="2"/>
  <c r="W213" i="2"/>
  <c r="X213" i="2"/>
  <c r="Y213" i="2"/>
  <c r="AC207" i="2" s="1"/>
  <c r="W214" i="2"/>
  <c r="X214" i="2"/>
  <c r="Y214" i="2"/>
  <c r="W215" i="2"/>
  <c r="X215" i="2"/>
  <c r="Y215" i="2"/>
  <c r="W216" i="2"/>
  <c r="X216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Y111" i="2"/>
  <c r="W112" i="2"/>
  <c r="X112" i="2"/>
  <c r="Y112" i="2"/>
  <c r="W113" i="2"/>
  <c r="X113" i="2"/>
  <c r="Y113" i="2"/>
  <c r="W114" i="2"/>
  <c r="X114" i="2"/>
  <c r="Y114" i="2"/>
  <c r="W116" i="2"/>
  <c r="X116" i="2"/>
  <c r="Y116" i="2"/>
  <c r="X117" i="2"/>
  <c r="Y117" i="2"/>
  <c r="X118" i="2"/>
  <c r="Y118" i="2"/>
  <c r="X119" i="2"/>
  <c r="Y119" i="2"/>
  <c r="X120" i="2"/>
  <c r="Y120" i="2"/>
  <c r="X121" i="2"/>
  <c r="X122" i="2"/>
  <c r="Y122" i="2"/>
  <c r="X123" i="2"/>
  <c r="X124" i="2"/>
  <c r="Y124" i="2"/>
  <c r="X125" i="2"/>
  <c r="Y125" i="2"/>
  <c r="X126" i="2"/>
  <c r="Y126" i="2"/>
  <c r="X128" i="2"/>
  <c r="Y128" i="2"/>
  <c r="X129" i="2"/>
  <c r="Y129" i="2"/>
  <c r="X130" i="2"/>
  <c r="Y130" i="2"/>
  <c r="X131" i="2"/>
  <c r="Y131" i="2"/>
  <c r="X132" i="2"/>
  <c r="X133" i="2"/>
  <c r="Y133" i="2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H67" i="7"/>
  <c r="H76" i="7"/>
  <c r="I137" i="7"/>
  <c r="H178" i="7"/>
  <c r="I187" i="7"/>
  <c r="H188" i="7"/>
  <c r="W6" i="2"/>
  <c r="Y6" i="2"/>
  <c r="W7" i="2"/>
  <c r="W8" i="2"/>
  <c r="W9" i="2"/>
  <c r="W11" i="2"/>
  <c r="W12" i="2"/>
  <c r="W13" i="2"/>
  <c r="W14" i="2"/>
  <c r="W15" i="2"/>
  <c r="X7" i="2"/>
  <c r="X8" i="2"/>
  <c r="X9" i="2"/>
  <c r="X10" i="2"/>
  <c r="X11" i="2"/>
  <c r="X12" i="2"/>
  <c r="X13" i="2"/>
  <c r="X14" i="2"/>
  <c r="X15" i="2"/>
  <c r="Y7" i="2"/>
  <c r="Y8" i="2"/>
  <c r="Y9" i="2"/>
  <c r="Y10" i="2"/>
  <c r="Y11" i="2"/>
  <c r="Y12" i="2"/>
  <c r="Y13" i="2"/>
  <c r="Y14" i="2"/>
  <c r="Y15" i="2"/>
  <c r="AF8" i="2"/>
  <c r="AF11" i="2"/>
  <c r="AF12" i="2"/>
  <c r="AG8" i="2"/>
  <c r="AG11" i="2"/>
  <c r="AG12" i="2"/>
  <c r="AH7" i="2"/>
  <c r="AH8" i="2"/>
  <c r="AH12" i="2"/>
  <c r="AR6" i="2"/>
  <c r="AQ7" i="2"/>
  <c r="AQ8" i="2"/>
  <c r="AQ9" i="2"/>
  <c r="AQ10" i="2"/>
  <c r="AQ12" i="2"/>
  <c r="AQ13" i="2"/>
  <c r="AR7" i="2"/>
  <c r="AR8" i="2"/>
  <c r="AR9" i="2"/>
  <c r="AR10" i="2"/>
  <c r="AR11" i="2"/>
  <c r="AR12" i="2"/>
  <c r="AR13" i="2"/>
  <c r="AR14" i="2"/>
  <c r="AZ15" i="2"/>
  <c r="AR15" i="2" s="1"/>
  <c r="AS7" i="2"/>
  <c r="AS8" i="2"/>
  <c r="AS9" i="2"/>
  <c r="AS10" i="2"/>
  <c r="AS11" i="2"/>
  <c r="AS12" i="2"/>
  <c r="AS13" i="2"/>
  <c r="BA15" i="2"/>
  <c r="AS15" i="2" s="1"/>
  <c r="W16" i="2"/>
  <c r="X16" i="2"/>
  <c r="Y16" i="2"/>
  <c r="W17" i="2"/>
  <c r="W18" i="2"/>
  <c r="W19" i="2"/>
  <c r="W20" i="2"/>
  <c r="W21" i="2"/>
  <c r="W22" i="2"/>
  <c r="W23" i="2"/>
  <c r="W24" i="2"/>
  <c r="W25" i="2"/>
  <c r="X17" i="2"/>
  <c r="AB16" i="2" s="1"/>
  <c r="X18" i="2"/>
  <c r="X19" i="2"/>
  <c r="X20" i="2"/>
  <c r="X21" i="2"/>
  <c r="X22" i="2"/>
  <c r="X23" i="2"/>
  <c r="X24" i="2"/>
  <c r="X25" i="2"/>
  <c r="Y17" i="2"/>
  <c r="Y18" i="2"/>
  <c r="Y19" i="2"/>
  <c r="Y20" i="2"/>
  <c r="Y21" i="2"/>
  <c r="Y22" i="2"/>
  <c r="Y23" i="2"/>
  <c r="Y24" i="2"/>
  <c r="Y25" i="2"/>
  <c r="AS16" i="2"/>
  <c r="AQ25" i="2"/>
  <c r="AQ17" i="2"/>
  <c r="AQ19" i="2"/>
  <c r="AQ20" i="2"/>
  <c r="AQ21" i="2"/>
  <c r="AQ23" i="2"/>
  <c r="AQ24" i="2"/>
  <c r="AR17" i="2"/>
  <c r="AR18" i="2"/>
  <c r="AR19" i="2"/>
  <c r="AR20" i="2"/>
  <c r="AR21" i="2"/>
  <c r="AR22" i="2"/>
  <c r="AR23" i="2"/>
  <c r="AR25" i="2"/>
  <c r="AS17" i="2"/>
  <c r="AS19" i="2"/>
  <c r="AS20" i="2"/>
  <c r="AS21" i="2"/>
  <c r="AS23" i="2"/>
  <c r="AS24" i="2"/>
  <c r="AS25" i="2"/>
  <c r="W26" i="2"/>
  <c r="X26" i="2"/>
  <c r="Y26" i="2"/>
  <c r="W28" i="2"/>
  <c r="W29" i="2"/>
  <c r="W30" i="2"/>
  <c r="W31" i="2"/>
  <c r="W32" i="2"/>
  <c r="W33" i="2"/>
  <c r="W34" i="2"/>
  <c r="W35" i="2"/>
  <c r="X28" i="2"/>
  <c r="X29" i="2"/>
  <c r="X30" i="2"/>
  <c r="X32" i="2"/>
  <c r="X33" i="2"/>
  <c r="X34" i="2"/>
  <c r="X35" i="2"/>
  <c r="Y27" i="2"/>
  <c r="Y28" i="2"/>
  <c r="Y29" i="2"/>
  <c r="Y30" i="2"/>
  <c r="Y32" i="2"/>
  <c r="Y33" i="2"/>
  <c r="Y34" i="2"/>
  <c r="Y35" i="2"/>
  <c r="AQ26" i="2"/>
  <c r="AR26" i="2"/>
  <c r="AQ35" i="2"/>
  <c r="AQ27" i="2"/>
  <c r="AQ29" i="2"/>
  <c r="AQ31" i="2"/>
  <c r="AQ32" i="2"/>
  <c r="AQ33" i="2"/>
  <c r="AQ34" i="2"/>
  <c r="AR35" i="2"/>
  <c r="AR27" i="2"/>
  <c r="AR29" i="2"/>
  <c r="AR30" i="2"/>
  <c r="AR31" i="2"/>
  <c r="AR32" i="2"/>
  <c r="AR33" i="2"/>
  <c r="AR34" i="2"/>
  <c r="AS35" i="2"/>
  <c r="AS27" i="2"/>
  <c r="AS28" i="2"/>
  <c r="AS29" i="2"/>
  <c r="AS31" i="2"/>
  <c r="AS33" i="2"/>
  <c r="AS34" i="2"/>
  <c r="W36" i="2"/>
  <c r="X36" i="2"/>
  <c r="Y36" i="2"/>
  <c r="W37" i="2"/>
  <c r="W38" i="2"/>
  <c r="W39" i="2"/>
  <c r="W40" i="2"/>
  <c r="W41" i="2"/>
  <c r="W42" i="2"/>
  <c r="W43" i="2"/>
  <c r="W44" i="2"/>
  <c r="W45" i="2"/>
  <c r="X37" i="2"/>
  <c r="X38" i="2"/>
  <c r="X39" i="2"/>
  <c r="X40" i="2"/>
  <c r="X41" i="2"/>
  <c r="X42" i="2"/>
  <c r="X43" i="2"/>
  <c r="X44" i="2"/>
  <c r="X45" i="2"/>
  <c r="Y37" i="2"/>
  <c r="Y38" i="2"/>
  <c r="Y39" i="2"/>
  <c r="Y40" i="2"/>
  <c r="Y41" i="2"/>
  <c r="Y42" i="2"/>
  <c r="Y43" i="2"/>
  <c r="Y44" i="2"/>
  <c r="Y45" i="2"/>
  <c r="AC36" i="2"/>
  <c r="AQ36" i="2"/>
  <c r="AR36" i="2"/>
  <c r="AS36" i="2"/>
  <c r="AQ45" i="2"/>
  <c r="AQ38" i="2"/>
  <c r="AQ39" i="2"/>
  <c r="AQ42" i="2"/>
  <c r="AR45" i="2"/>
  <c r="AR38" i="2"/>
  <c r="AR39" i="2"/>
  <c r="AR40" i="2"/>
  <c r="AR41" i="2"/>
  <c r="AR42" i="2"/>
  <c r="AR43" i="2"/>
  <c r="AS38" i="2"/>
  <c r="AS39" i="2"/>
  <c r="AS41" i="2"/>
  <c r="AS42" i="2"/>
  <c r="AS44" i="2"/>
  <c r="W46" i="2"/>
  <c r="X46" i="2"/>
  <c r="Y46" i="2"/>
  <c r="W47" i="2"/>
  <c r="W48" i="2"/>
  <c r="W50" i="2"/>
  <c r="W52" i="2"/>
  <c r="W53" i="2"/>
  <c r="W54" i="2"/>
  <c r="W55" i="2"/>
  <c r="X47" i="2"/>
  <c r="X48" i="2"/>
  <c r="X50" i="2"/>
  <c r="X51" i="2"/>
  <c r="X52" i="2"/>
  <c r="X53" i="2"/>
  <c r="X54" i="2"/>
  <c r="X55" i="2"/>
  <c r="Y48" i="2"/>
  <c r="Y50" i="2"/>
  <c r="Y51" i="2"/>
  <c r="Y52" i="2"/>
  <c r="Y53" i="2"/>
  <c r="Y54" i="2"/>
  <c r="Y55" i="2"/>
  <c r="AQ46" i="2"/>
  <c r="AR46" i="2"/>
  <c r="AS46" i="2"/>
  <c r="AQ55" i="2"/>
  <c r="AQ47" i="2"/>
  <c r="AQ48" i="2"/>
  <c r="AQ50" i="2"/>
  <c r="AQ51" i="2"/>
  <c r="AQ53" i="2"/>
  <c r="AQ54" i="2"/>
  <c r="AR55" i="2"/>
  <c r="AR47" i="2"/>
  <c r="AR48" i="2"/>
  <c r="AR49" i="2"/>
  <c r="AR50" i="2"/>
  <c r="AR51" i="2"/>
  <c r="AR53" i="2"/>
  <c r="AR54" i="2"/>
  <c r="AS55" i="2"/>
  <c r="AS47" i="2"/>
  <c r="AS49" i="2"/>
  <c r="AS50" i="2"/>
  <c r="AS51" i="2"/>
  <c r="AS53" i="2"/>
  <c r="AS54" i="2"/>
  <c r="X56" i="2"/>
  <c r="W57" i="2"/>
  <c r="W58" i="2"/>
  <c r="W59" i="2"/>
  <c r="W61" i="2"/>
  <c r="W62" i="2"/>
  <c r="W63" i="2"/>
  <c r="W65" i="2"/>
  <c r="X57" i="2"/>
  <c r="X58" i="2"/>
  <c r="X59" i="2"/>
  <c r="X61" i="2"/>
  <c r="X62" i="2"/>
  <c r="X63" i="2"/>
  <c r="X65" i="2"/>
  <c r="Y57" i="2"/>
  <c r="Y58" i="2"/>
  <c r="Y59" i="2"/>
  <c r="Y61" i="2"/>
  <c r="Y62" i="2"/>
  <c r="Y63" i="2"/>
  <c r="Y65" i="2"/>
  <c r="AQ56" i="2"/>
  <c r="AR56" i="2"/>
  <c r="AS56" i="2"/>
  <c r="AQ57" i="2"/>
  <c r="AQ58" i="2"/>
  <c r="AQ60" i="2"/>
  <c r="AQ61" i="2"/>
  <c r="AQ62" i="2"/>
  <c r="AQ64" i="2"/>
  <c r="AQ65" i="2"/>
  <c r="AR57" i="2"/>
  <c r="AR58" i="2"/>
  <c r="AR60" i="2"/>
  <c r="AR61" i="2"/>
  <c r="AR62" i="2"/>
  <c r="AR64" i="2"/>
  <c r="AR65" i="2"/>
  <c r="AS57" i="2"/>
  <c r="AS58" i="2"/>
  <c r="AS60" i="2"/>
  <c r="AS61" i="2"/>
  <c r="AS62" i="2"/>
  <c r="AS64" i="2"/>
  <c r="AS65" i="2"/>
  <c r="Y66" i="2"/>
  <c r="W67" i="2"/>
  <c r="W69" i="2"/>
  <c r="W70" i="2"/>
  <c r="W71" i="2"/>
  <c r="W72" i="2"/>
  <c r="W73" i="2"/>
  <c r="W75" i="2"/>
  <c r="X67" i="2"/>
  <c r="X68" i="2"/>
  <c r="X69" i="2"/>
  <c r="X70" i="2"/>
  <c r="X71" i="2"/>
  <c r="X72" i="2"/>
  <c r="X73" i="2"/>
  <c r="X75" i="2"/>
  <c r="Y67" i="2"/>
  <c r="Y69" i="2"/>
  <c r="Y70" i="2"/>
  <c r="Y71" i="2"/>
  <c r="Y73" i="2"/>
  <c r="Y74" i="2"/>
  <c r="Y75" i="2"/>
  <c r="AQ67" i="2"/>
  <c r="AQ69" i="2"/>
  <c r="AQ71" i="2"/>
  <c r="AQ72" i="2"/>
  <c r="AQ73" i="2"/>
  <c r="AQ74" i="2"/>
  <c r="AR67" i="2"/>
  <c r="AR68" i="2"/>
  <c r="AR69" i="2"/>
  <c r="AR71" i="2"/>
  <c r="AR72" i="2"/>
  <c r="AR73" i="2"/>
  <c r="AR74" i="2"/>
  <c r="AS67" i="2"/>
  <c r="AS69" i="2"/>
  <c r="AS71" i="2"/>
  <c r="AS72" i="2"/>
  <c r="AS73" i="2"/>
  <c r="AS74" i="2"/>
  <c r="W76" i="2"/>
  <c r="X76" i="2"/>
  <c r="Y76" i="2"/>
  <c r="W78" i="2"/>
  <c r="W79" i="2"/>
  <c r="W80" i="2"/>
  <c r="W82" i="2"/>
  <c r="W83" i="2"/>
  <c r="W84" i="2"/>
  <c r="W85" i="2"/>
  <c r="X78" i="2"/>
  <c r="X79" i="2"/>
  <c r="X80" i="2"/>
  <c r="X82" i="2"/>
  <c r="X83" i="2"/>
  <c r="X84" i="2"/>
  <c r="X85" i="2"/>
  <c r="Y78" i="2"/>
  <c r="Y79" i="2"/>
  <c r="Y80" i="2"/>
  <c r="Y82" i="2"/>
  <c r="Y83" i="2"/>
  <c r="Y84" i="2"/>
  <c r="Y85" i="2"/>
  <c r="AQ76" i="2"/>
  <c r="AR76" i="2"/>
  <c r="AS76" i="2"/>
  <c r="AQ77" i="2"/>
  <c r="AQ78" i="2"/>
  <c r="AQ79" i="2"/>
  <c r="AQ80" i="2"/>
  <c r="AQ81" i="2"/>
  <c r="AQ83" i="2"/>
  <c r="AQ84" i="2"/>
  <c r="AR77" i="2"/>
  <c r="AR78" i="2"/>
  <c r="AR79" i="2"/>
  <c r="AR80" i="2"/>
  <c r="AR81" i="2"/>
  <c r="AR83" i="2"/>
  <c r="AR84" i="2"/>
  <c r="AR85" i="2"/>
  <c r="AS77" i="2"/>
  <c r="AS79" i="2"/>
  <c r="AS80" i="2"/>
  <c r="AS81" i="2"/>
  <c r="AS83" i="2"/>
  <c r="AS84" i="2"/>
  <c r="AS85" i="2"/>
  <c r="W86" i="2"/>
  <c r="X86" i="2"/>
  <c r="Y86" i="2"/>
  <c r="W87" i="2"/>
  <c r="W88" i="2"/>
  <c r="W89" i="2"/>
  <c r="W90" i="2"/>
  <c r="W91" i="2"/>
  <c r="W93" i="2"/>
  <c r="W94" i="2"/>
  <c r="W95" i="2"/>
  <c r="X87" i="2"/>
  <c r="X88" i="2"/>
  <c r="X89" i="2"/>
  <c r="X90" i="2"/>
  <c r="X91" i="2"/>
  <c r="X93" i="2"/>
  <c r="X94" i="2"/>
  <c r="X95" i="2"/>
  <c r="Y87" i="2"/>
  <c r="Y88" i="2"/>
  <c r="Y89" i="2"/>
  <c r="Y90" i="2"/>
  <c r="Y91" i="2"/>
  <c r="Y92" i="2"/>
  <c r="Y93" i="2"/>
  <c r="Y95" i="2"/>
  <c r="AQ86" i="2"/>
  <c r="AR86" i="2"/>
  <c r="AS86" i="2"/>
  <c r="AQ87" i="2"/>
  <c r="AQ88" i="2"/>
  <c r="AQ89" i="2"/>
  <c r="AQ90" i="2"/>
  <c r="AQ91" i="2"/>
  <c r="AQ92" i="2"/>
  <c r="AQ93" i="2"/>
  <c r="AQ94" i="2"/>
  <c r="AR87" i="2"/>
  <c r="AR88" i="2"/>
  <c r="AR89" i="2"/>
  <c r="AR90" i="2"/>
  <c r="AR91" i="2"/>
  <c r="AR92" i="2"/>
  <c r="AR93" i="2"/>
  <c r="AR94" i="2"/>
  <c r="AS87" i="2"/>
  <c r="AS88" i="2"/>
  <c r="AS89" i="2"/>
  <c r="AS90" i="2"/>
  <c r="AS91" i="2"/>
  <c r="AS92" i="2"/>
  <c r="AS93" i="2"/>
  <c r="AS94" i="2"/>
  <c r="W97" i="2"/>
  <c r="X97" i="2"/>
  <c r="AB97" i="2" s="1"/>
  <c r="Y97" i="2"/>
  <c r="W98" i="2"/>
  <c r="W99" i="2"/>
  <c r="W100" i="2"/>
  <c r="AA97" i="2" s="1"/>
  <c r="W101" i="2"/>
  <c r="W102" i="2"/>
  <c r="W103" i="2"/>
  <c r="W104" i="2"/>
  <c r="W105" i="2"/>
  <c r="W106" i="2"/>
  <c r="X98" i="2"/>
  <c r="X99" i="2"/>
  <c r="X100" i="2"/>
  <c r="X101" i="2"/>
  <c r="X102" i="2"/>
  <c r="X103" i="2"/>
  <c r="X104" i="2"/>
  <c r="X105" i="2"/>
  <c r="X106" i="2"/>
  <c r="Y98" i="2"/>
  <c r="Y99" i="2"/>
  <c r="Y100" i="2"/>
  <c r="Y101" i="2"/>
  <c r="Y102" i="2"/>
  <c r="Y103" i="2"/>
  <c r="Y104" i="2"/>
  <c r="Y105" i="2"/>
  <c r="Y106" i="2"/>
  <c r="AQ97" i="2"/>
  <c r="AR97" i="2"/>
  <c r="AS97" i="2"/>
  <c r="AQ98" i="2"/>
  <c r="AQ99" i="2"/>
  <c r="AQ100" i="2"/>
  <c r="AQ101" i="2"/>
  <c r="AQ103" i="2"/>
  <c r="AQ104" i="2"/>
  <c r="AR98" i="2"/>
  <c r="AR99" i="2"/>
  <c r="AR100" i="2"/>
  <c r="AR101" i="2"/>
  <c r="AR103" i="2"/>
  <c r="AR104" i="2"/>
  <c r="AS98" i="2"/>
  <c r="AS99" i="2"/>
  <c r="AS100" i="2"/>
  <c r="AS101" i="2"/>
  <c r="AS103" i="2"/>
  <c r="AS104" i="2"/>
  <c r="AV117" i="2"/>
  <c r="AW117" i="2"/>
  <c r="AV127" i="2"/>
  <c r="AC167" i="2"/>
  <c r="AC187" i="2"/>
  <c r="AE197" i="2"/>
  <c r="AF197" i="2" s="1"/>
  <c r="AG197" i="2"/>
  <c r="AE198" i="2"/>
  <c r="AI198" i="2" s="1"/>
  <c r="AE199" i="2"/>
  <c r="AE200" i="2"/>
  <c r="AF200" i="2"/>
  <c r="AE201" i="2"/>
  <c r="AE202" i="2"/>
  <c r="AE203" i="2"/>
  <c r="AH203" i="2" s="1"/>
  <c r="AL197" i="2" s="1"/>
  <c r="AG202" i="2"/>
  <c r="AH198" i="2"/>
  <c r="AH200" i="2"/>
  <c r="AE207" i="2"/>
  <c r="AE208" i="2"/>
  <c r="AF208" i="2" s="1"/>
  <c r="AJ207" i="2" s="1"/>
  <c r="AE209" i="2"/>
  <c r="AH209" i="2" s="1"/>
  <c r="AF209" i="2"/>
  <c r="AE210" i="2"/>
  <c r="AF210" i="2" s="1"/>
  <c r="AE211" i="2"/>
  <c r="AE212" i="2"/>
  <c r="AF212" i="2" s="1"/>
  <c r="AE213" i="2"/>
  <c r="AG213" i="2" s="1"/>
  <c r="AG209" i="2"/>
  <c r="AG210" i="2"/>
  <c r="AH211" i="2"/>
  <c r="C19" i="1"/>
  <c r="E19" i="1"/>
  <c r="F19" i="1"/>
  <c r="G19" i="1"/>
  <c r="H19" i="1"/>
  <c r="I19" i="1"/>
  <c r="K19" i="1"/>
  <c r="U19" i="1"/>
  <c r="W19" i="1"/>
  <c r="X19" i="1"/>
  <c r="Y19" i="1"/>
  <c r="AA19" i="1"/>
  <c r="AB19" i="1"/>
  <c r="AC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21" i="1"/>
  <c r="C21" i="1"/>
  <c r="D21" i="1"/>
  <c r="E21" i="1"/>
  <c r="F21" i="1"/>
  <c r="G21" i="1"/>
  <c r="H21" i="1"/>
  <c r="I21" i="1"/>
  <c r="J21" i="1"/>
  <c r="K21" i="1"/>
  <c r="T21" i="1"/>
  <c r="U21" i="1"/>
  <c r="V21" i="1"/>
  <c r="W21" i="1"/>
  <c r="X21" i="1"/>
  <c r="Y21" i="1"/>
  <c r="Z21" i="1"/>
  <c r="AB21" i="1"/>
  <c r="AC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T172" i="2"/>
  <c r="AS172" i="2"/>
  <c r="AQ172" i="2"/>
  <c r="AR172" i="2"/>
  <c r="AB187" i="2"/>
  <c r="AH61" i="2"/>
  <c r="AI61" i="2"/>
  <c r="AI148" i="2"/>
  <c r="AF148" i="2"/>
  <c r="AG148" i="2"/>
  <c r="AT11" i="2"/>
  <c r="AQ11" i="2"/>
  <c r="AR16" i="2"/>
  <c r="AV16" i="2" s="1"/>
  <c r="AQ16" i="2"/>
  <c r="AT30" i="2"/>
  <c r="AQ30" i="2"/>
  <c r="AS30" i="2"/>
  <c r="AQ63" i="2"/>
  <c r="AS63" i="2"/>
  <c r="AT63" i="2"/>
  <c r="AR63" i="2"/>
  <c r="Z145" i="2"/>
  <c r="Y145" i="2"/>
  <c r="W145" i="2"/>
  <c r="Z154" i="2"/>
  <c r="X154" i="2"/>
  <c r="AT146" i="2"/>
  <c r="AR146" i="2"/>
  <c r="AS146" i="2"/>
  <c r="AQ146" i="2"/>
  <c r="AS212" i="2"/>
  <c r="AQ212" i="2"/>
  <c r="AT212" i="2"/>
  <c r="AR212" i="2"/>
  <c r="AF207" i="2"/>
  <c r="AG207" i="2"/>
  <c r="AH207" i="2"/>
  <c r="AI6" i="2"/>
  <c r="AF6" i="2"/>
  <c r="AH69" i="2"/>
  <c r="AL66" i="2"/>
  <c r="AI69" i="2"/>
  <c r="AH87" i="2"/>
  <c r="AG87" i="2"/>
  <c r="AF87" i="2"/>
  <c r="Z64" i="2"/>
  <c r="W64" i="2"/>
  <c r="X64" i="2"/>
  <c r="AI199" i="2"/>
  <c r="AG199" i="2"/>
  <c r="AC97" i="2"/>
  <c r="AH111" i="2"/>
  <c r="AI111" i="2"/>
  <c r="AG111" i="2"/>
  <c r="AR82" i="2"/>
  <c r="AV76" i="2"/>
  <c r="AS82" i="2"/>
  <c r="AT82" i="2"/>
  <c r="AQ82" i="2"/>
  <c r="AU76" i="2"/>
  <c r="AR138" i="2"/>
  <c r="AV137" i="2" s="1"/>
  <c r="AT138" i="2"/>
  <c r="AQ138" i="2"/>
  <c r="AS138" i="2"/>
  <c r="Z66" i="2"/>
  <c r="X66" i="2"/>
  <c r="W66" i="2"/>
  <c r="Z81" i="2"/>
  <c r="Y81" i="2"/>
  <c r="X81" i="2"/>
  <c r="X178" i="2"/>
  <c r="Z178" i="2"/>
  <c r="Y64" i="2"/>
  <c r="AH6" i="2"/>
  <c r="AG38" i="2"/>
  <c r="AH38" i="2"/>
  <c r="AI38" i="2"/>
  <c r="AF38" i="2"/>
  <c r="AI167" i="2"/>
  <c r="AF167" i="2"/>
  <c r="AG167" i="2"/>
  <c r="AI190" i="2"/>
  <c r="AF190" i="2"/>
  <c r="AG190" i="2"/>
  <c r="AT43" i="2"/>
  <c r="AQ43" i="2"/>
  <c r="AS43" i="2"/>
  <c r="AT37" i="2"/>
  <c r="AS37" i="2"/>
  <c r="AW36" i="2" s="1"/>
  <c r="AQ37" i="2"/>
  <c r="AR37" i="2"/>
  <c r="AT59" i="2"/>
  <c r="AQ59" i="2"/>
  <c r="AU56" i="2"/>
  <c r="AR59" i="2"/>
  <c r="AV56" i="2" s="1"/>
  <c r="AT68" i="2"/>
  <c r="AS68" i="2"/>
  <c r="AT102" i="2"/>
  <c r="AX97" i="2"/>
  <c r="AQ102" i="2"/>
  <c r="AR102" i="2"/>
  <c r="AS102" i="2"/>
  <c r="AW97" i="2"/>
  <c r="Z150" i="2"/>
  <c r="W150" i="2"/>
  <c r="AA147" i="2"/>
  <c r="Z165" i="2"/>
  <c r="W165" i="2"/>
  <c r="X165" i="2"/>
  <c r="Z157" i="2"/>
  <c r="W157" i="2"/>
  <c r="Z184" i="2"/>
  <c r="Y184" i="2"/>
  <c r="W184" i="2"/>
  <c r="AT96" i="2"/>
  <c r="AS96" i="2"/>
  <c r="AR96" i="2"/>
  <c r="AQ96" i="2"/>
  <c r="AH199" i="2"/>
  <c r="AI203" i="2"/>
  <c r="AG203" i="2"/>
  <c r="AB36" i="2"/>
  <c r="AC16" i="2"/>
  <c r="AG6" i="2"/>
  <c r="AK6" i="2" s="1"/>
  <c r="Y178" i="2"/>
  <c r="X150" i="2"/>
  <c r="AF213" i="2"/>
  <c r="AH213" i="2"/>
  <c r="AG208" i="2"/>
  <c r="AH208" i="2"/>
  <c r="AI202" i="2"/>
  <c r="AF202" i="2"/>
  <c r="AH202" i="2"/>
  <c r="AQ68" i="2"/>
  <c r="AS59" i="2"/>
  <c r="AW56" i="2"/>
  <c r="AB117" i="2"/>
  <c r="W178" i="2"/>
  <c r="AA177" i="2" s="1"/>
  <c r="AB167" i="2"/>
  <c r="AF7" i="2"/>
  <c r="AG7" i="2"/>
  <c r="AI19" i="2"/>
  <c r="AF19" i="2"/>
  <c r="AI36" i="2"/>
  <c r="AF36" i="2"/>
  <c r="AJ36" i="2" s="1"/>
  <c r="AH36" i="2"/>
  <c r="AG36" i="2"/>
  <c r="AG69" i="2"/>
  <c r="AG79" i="2"/>
  <c r="AI79" i="2"/>
  <c r="AH79" i="2"/>
  <c r="AF79" i="2"/>
  <c r="AI87" i="2"/>
  <c r="AM86" i="2" s="1"/>
  <c r="AT179" i="2"/>
  <c r="AQ179" i="2"/>
  <c r="AU177" i="2" s="1"/>
  <c r="AR179" i="2"/>
  <c r="AV177" i="2"/>
  <c r="Z6" i="2"/>
  <c r="X6" i="2"/>
  <c r="AB6" i="2" s="1"/>
  <c r="Z60" i="2"/>
  <c r="Y60" i="2"/>
  <c r="X60" i="2"/>
  <c r="AB56" i="2"/>
  <c r="W60" i="2"/>
  <c r="Z203" i="2"/>
  <c r="X203" i="2"/>
  <c r="Y203" i="2"/>
  <c r="AI201" i="2"/>
  <c r="AF201" i="2"/>
  <c r="AH201" i="2"/>
  <c r="AF102" i="2"/>
  <c r="AH102" i="2"/>
  <c r="AI102" i="2"/>
  <c r="Z115" i="2"/>
  <c r="W115" i="2"/>
  <c r="Z127" i="2"/>
  <c r="W127" i="2"/>
  <c r="Y127" i="2"/>
  <c r="AA16" i="2"/>
  <c r="AC6" i="2"/>
  <c r="AA187" i="2"/>
  <c r="AH17" i="2"/>
  <c r="AI17" i="2"/>
  <c r="AI20" i="2"/>
  <c r="AF20" i="2"/>
  <c r="AG20" i="2"/>
  <c r="AF47" i="2"/>
  <c r="AH47" i="2"/>
  <c r="AG47" i="2"/>
  <c r="AG77" i="2"/>
  <c r="AI77" i="2"/>
  <c r="AH77" i="2"/>
  <c r="AF77" i="2"/>
  <c r="AG100" i="2"/>
  <c r="AI100" i="2"/>
  <c r="AF100" i="2"/>
  <c r="AI141" i="2"/>
  <c r="AF141" i="2"/>
  <c r="AH141" i="2"/>
  <c r="AG141" i="2"/>
  <c r="AH188" i="2"/>
  <c r="AI188" i="2"/>
  <c r="AM187" i="2" s="1"/>
  <c r="AF188" i="2"/>
  <c r="AT14" i="2"/>
  <c r="AX6" i="2" s="1"/>
  <c r="AQ14" i="2"/>
  <c r="AS14" i="2"/>
  <c r="AT40" i="2"/>
  <c r="AS40" i="2"/>
  <c r="Z143" i="2"/>
  <c r="Y143" i="2"/>
  <c r="AC137" i="2"/>
  <c r="W143" i="2"/>
  <c r="X143" i="2"/>
  <c r="AB137" i="2" s="1"/>
  <c r="AD187" i="2"/>
  <c r="AF211" i="2"/>
  <c r="AG211" i="2"/>
  <c r="AG201" i="2"/>
  <c r="AQ40" i="2"/>
  <c r="AC157" i="2"/>
  <c r="AI10" i="2"/>
  <c r="AG10" i="2"/>
  <c r="AH10" i="2"/>
  <c r="AG21" i="2"/>
  <c r="AI21" i="2"/>
  <c r="AH21" i="2"/>
  <c r="AF21" i="2"/>
  <c r="AF67" i="2"/>
  <c r="AI67" i="2"/>
  <c r="AG67" i="2"/>
  <c r="AI57" i="2"/>
  <c r="AG57" i="2"/>
  <c r="AF57" i="2"/>
  <c r="AG98" i="2"/>
  <c r="AI98" i="2"/>
  <c r="AF98" i="2"/>
  <c r="AH101" i="2"/>
  <c r="AG101" i="2"/>
  <c r="AI101" i="2"/>
  <c r="AF101" i="2"/>
  <c r="AI108" i="2"/>
  <c r="AF108" i="2"/>
  <c r="AH108" i="2"/>
  <c r="AG108" i="2"/>
  <c r="AI160" i="2"/>
  <c r="AH160" i="2"/>
  <c r="AF160" i="2"/>
  <c r="AG160" i="2"/>
  <c r="AI183" i="2"/>
  <c r="AF183" i="2"/>
  <c r="AH183" i="2"/>
  <c r="AG183" i="2"/>
  <c r="AT18" i="2"/>
  <c r="AX16" i="2" s="1"/>
  <c r="AQ18" i="2"/>
  <c r="AU16" i="2" s="1"/>
  <c r="AS18" i="2"/>
  <c r="AT52" i="2"/>
  <c r="AR52" i="2"/>
  <c r="AV46" i="2" s="1"/>
  <c r="AQ52" i="2"/>
  <c r="AS52" i="2"/>
  <c r="AT70" i="2"/>
  <c r="AQ70" i="2"/>
  <c r="AR70" i="2"/>
  <c r="AV66" i="2" s="1"/>
  <c r="Z186" i="2"/>
  <c r="X186" i="2"/>
  <c r="Z180" i="2"/>
  <c r="X180" i="2"/>
  <c r="Y180" i="2"/>
  <c r="AC177" i="2" s="1"/>
  <c r="AJ117" i="2"/>
  <c r="AF199" i="2"/>
  <c r="W81" i="2"/>
  <c r="AF10" i="2"/>
  <c r="Y115" i="2"/>
  <c r="AC107" i="2" s="1"/>
  <c r="X157" i="2"/>
  <c r="AF9" i="2"/>
  <c r="AI9" i="2"/>
  <c r="AH9" i="2"/>
  <c r="AI40" i="2"/>
  <c r="AF40" i="2"/>
  <c r="AH40" i="2"/>
  <c r="AG40" i="2"/>
  <c r="AF50" i="2"/>
  <c r="AI50" i="2"/>
  <c r="AM46" i="2"/>
  <c r="AH50" i="2"/>
  <c r="AI58" i="2"/>
  <c r="AF58" i="2"/>
  <c r="AH58" i="2"/>
  <c r="AG58" i="2"/>
  <c r="AG102" i="2"/>
  <c r="AF111" i="2"/>
  <c r="AT78" i="2"/>
  <c r="AX76" i="2" s="1"/>
  <c r="AS78" i="2"/>
  <c r="AW76" i="2"/>
  <c r="AR167" i="2"/>
  <c r="AQ167" i="2"/>
  <c r="AT167" i="2"/>
  <c r="AS167" i="2"/>
  <c r="Z31" i="2"/>
  <c r="Y31" i="2"/>
  <c r="AC26" i="2"/>
  <c r="X31" i="2"/>
  <c r="Z47" i="2"/>
  <c r="Y47" i="2"/>
  <c r="Z72" i="2"/>
  <c r="Y72" i="2"/>
  <c r="Z77" i="2"/>
  <c r="AD76" i="2" s="1"/>
  <c r="W77" i="2"/>
  <c r="X77" i="2"/>
  <c r="AB76" i="2"/>
  <c r="Y77" i="2"/>
  <c r="AC76" i="2"/>
  <c r="AT193" i="2"/>
  <c r="AS193" i="2"/>
  <c r="AR193" i="2"/>
  <c r="AQ193" i="2"/>
  <c r="AT207" i="2"/>
  <c r="AR207" i="2"/>
  <c r="AQ207" i="2"/>
  <c r="AS207" i="2"/>
  <c r="W92" i="2"/>
  <c r="AA86" i="2"/>
  <c r="AS66" i="2"/>
  <c r="AA36" i="2"/>
  <c r="AG31" i="2"/>
  <c r="AI31" i="2"/>
  <c r="AI42" i="2"/>
  <c r="AG70" i="2"/>
  <c r="AF70" i="2"/>
  <c r="AI70" i="2"/>
  <c r="AM66" i="2" s="1"/>
  <c r="AF81" i="2"/>
  <c r="AH81" i="2"/>
  <c r="AT22" i="2"/>
  <c r="AQ22" i="2"/>
  <c r="AS22" i="2"/>
  <c r="AW16" i="2" s="1"/>
  <c r="AT26" i="2"/>
  <c r="AS26" i="2"/>
  <c r="AR142" i="2"/>
  <c r="AS142" i="2"/>
  <c r="AW137" i="2"/>
  <c r="AQ142" i="2"/>
  <c r="AT142" i="2"/>
  <c r="Z141" i="2"/>
  <c r="AD137" i="2"/>
  <c r="W141" i="2"/>
  <c r="AA137" i="2" s="1"/>
  <c r="Z216" i="2"/>
  <c r="Z212" i="2"/>
  <c r="AD207" i="2"/>
  <c r="Z208" i="2"/>
  <c r="AT15" i="2"/>
  <c r="AQ166" i="2"/>
  <c r="AR166" i="2"/>
  <c r="AT166" i="2"/>
  <c r="AS166" i="2"/>
  <c r="AS202" i="2"/>
  <c r="AQ202" i="2"/>
  <c r="AR202" i="2"/>
  <c r="AT202" i="2"/>
  <c r="AI197" i="2"/>
  <c r="AM197" i="2" s="1"/>
  <c r="AH197" i="2"/>
  <c r="AI200" i="2"/>
  <c r="AG200" i="2"/>
  <c r="Y68" i="2"/>
  <c r="AC66" i="2"/>
  <c r="Y49" i="2"/>
  <c r="Y121" i="2"/>
  <c r="AB147" i="2"/>
  <c r="AF18" i="2"/>
  <c r="AJ16" i="2" s="1"/>
  <c r="AH18" i="2"/>
  <c r="AG149" i="2"/>
  <c r="AK147" i="2"/>
  <c r="AI149" i="2"/>
  <c r="AF149" i="2"/>
  <c r="AI158" i="2"/>
  <c r="AH158" i="2"/>
  <c r="AG158" i="2"/>
  <c r="AT44" i="2"/>
  <c r="AR44" i="2"/>
  <c r="AQ44" i="2"/>
  <c r="Z51" i="2"/>
  <c r="W51" i="2"/>
  <c r="AA46" i="2" s="1"/>
  <c r="Z56" i="2"/>
  <c r="Y56" i="2"/>
  <c r="W56" i="2"/>
  <c r="AA56" i="2"/>
  <c r="Z94" i="2"/>
  <c r="Y94" i="2"/>
  <c r="AC86" i="2"/>
  <c r="Z111" i="2"/>
  <c r="X111" i="2"/>
  <c r="AB107" i="2" s="1"/>
  <c r="Z121" i="2"/>
  <c r="Z201" i="2"/>
  <c r="AD197" i="2" s="1"/>
  <c r="Y201" i="2"/>
  <c r="AC197" i="2" s="1"/>
  <c r="W129" i="2"/>
  <c r="Z129" i="2"/>
  <c r="Z123" i="2"/>
  <c r="Y123" i="2"/>
  <c r="AC117" i="2" s="1"/>
  <c r="AT203" i="2"/>
  <c r="AS203" i="2"/>
  <c r="AR203" i="2"/>
  <c r="AQ203" i="2"/>
  <c r="AK97" i="2"/>
  <c r="AG142" i="2"/>
  <c r="AI142" i="2"/>
  <c r="AH142" i="2"/>
  <c r="AL147" i="2"/>
  <c r="AT49" i="2"/>
  <c r="AQ49" i="2"/>
  <c r="AU46" i="2" s="1"/>
  <c r="AT66" i="2"/>
  <c r="AQ66" i="2"/>
  <c r="AT162" i="2"/>
  <c r="AQ162" i="2"/>
  <c r="AR162" i="2"/>
  <c r="Z10" i="2"/>
  <c r="W10" i="2"/>
  <c r="AA6" i="2"/>
  <c r="Z27" i="2"/>
  <c r="AD26" i="2" s="1"/>
  <c r="W27" i="2"/>
  <c r="AA26" i="2"/>
  <c r="Z49" i="2"/>
  <c r="X49" i="2"/>
  <c r="AB46" i="2" s="1"/>
  <c r="Z74" i="2"/>
  <c r="X74" i="2"/>
  <c r="Z182" i="2"/>
  <c r="W182" i="2"/>
  <c r="Z205" i="2"/>
  <c r="W205" i="2"/>
  <c r="AA197" i="2"/>
  <c r="AT75" i="2"/>
  <c r="AQ75" i="2"/>
  <c r="AS75" i="2"/>
  <c r="W132" i="2"/>
  <c r="Y132" i="2"/>
  <c r="AC127" i="2" s="1"/>
  <c r="AJ127" i="2"/>
  <c r="AQ95" i="2"/>
  <c r="AR95" i="2"/>
  <c r="AV86" i="2"/>
  <c r="AS95" i="2"/>
  <c r="AW86" i="2"/>
  <c r="AT95" i="2"/>
  <c r="AX86" i="2" s="1"/>
  <c r="W74" i="2"/>
  <c r="AA66" i="2" s="1"/>
  <c r="X27" i="2"/>
  <c r="AB26" i="2" s="1"/>
  <c r="AS6" i="2"/>
  <c r="AW6" i="2" s="1"/>
  <c r="X205" i="2"/>
  <c r="AB197" i="2" s="1"/>
  <c r="X182" i="2"/>
  <c r="AA167" i="2"/>
  <c r="AF28" i="2"/>
  <c r="AJ26" i="2"/>
  <c r="AI28" i="2"/>
  <c r="AH80" i="2"/>
  <c r="AG80" i="2"/>
  <c r="AG88" i="2"/>
  <c r="AK86" i="2" s="1"/>
  <c r="AF88" i="2"/>
  <c r="AI88" i="2"/>
  <c r="AI147" i="2"/>
  <c r="AF147" i="2"/>
  <c r="AG168" i="2"/>
  <c r="AI168" i="2"/>
  <c r="AH168" i="2"/>
  <c r="AL167" i="2" s="1"/>
  <c r="AH177" i="2"/>
  <c r="AI177" i="2"/>
  <c r="AF177" i="2"/>
  <c r="AF189" i="2"/>
  <c r="AJ187" i="2" s="1"/>
  <c r="AH189" i="2"/>
  <c r="AI189" i="2"/>
  <c r="AW127" i="2"/>
  <c r="AT24" i="2"/>
  <c r="AR24" i="2"/>
  <c r="AT28" i="2"/>
  <c r="AR28" i="2"/>
  <c r="AV26" i="2"/>
  <c r="AQ28" i="2"/>
  <c r="AU26" i="2" s="1"/>
  <c r="AQ41" i="2"/>
  <c r="AT41" i="2"/>
  <c r="AT48" i="2"/>
  <c r="AX46" i="2" s="1"/>
  <c r="AS48" i="2"/>
  <c r="AW46" i="2"/>
  <c r="AX107" i="2"/>
  <c r="AR153" i="2"/>
  <c r="AV147" i="2" s="1"/>
  <c r="AS153" i="2"/>
  <c r="AW147" i="2"/>
  <c r="AT153" i="2"/>
  <c r="AD167" i="2"/>
  <c r="AT215" i="2"/>
  <c r="AR215" i="2"/>
  <c r="AQ215" i="2"/>
  <c r="AS215" i="2"/>
  <c r="AF51" i="2"/>
  <c r="AH76" i="2"/>
  <c r="AF59" i="2"/>
  <c r="AH97" i="2"/>
  <c r="AL97" i="2" s="1"/>
  <c r="AF109" i="2"/>
  <c r="AF181" i="2"/>
  <c r="AT168" i="2"/>
  <c r="AX167" i="2" s="1"/>
  <c r="AR168" i="2"/>
  <c r="AR189" i="2"/>
  <c r="AT189" i="2"/>
  <c r="AT197" i="2"/>
  <c r="AR197" i="2"/>
  <c r="AQ197" i="2"/>
  <c r="AM117" i="2"/>
  <c r="AF139" i="2"/>
  <c r="AH139" i="2"/>
  <c r="AH162" i="2"/>
  <c r="AI162" i="2"/>
  <c r="AT158" i="2"/>
  <c r="AX157" i="2" s="1"/>
  <c r="AQ158" i="2"/>
  <c r="AU157" i="2" s="1"/>
  <c r="AD36" i="2"/>
  <c r="W128" i="2"/>
  <c r="Z128" i="2"/>
  <c r="AT205" i="2"/>
  <c r="AR205" i="2"/>
  <c r="AQ205" i="2"/>
  <c r="AU86" i="2"/>
  <c r="AG41" i="2"/>
  <c r="AJ46" i="2"/>
  <c r="AG68" i="2"/>
  <c r="AH86" i="2"/>
  <c r="AL86" i="2" s="1"/>
  <c r="AG138" i="2"/>
  <c r="AI140" i="2"/>
  <c r="AF140" i="2"/>
  <c r="AF172" i="2"/>
  <c r="AF182" i="2"/>
  <c r="AH182" i="2"/>
  <c r="AX56" i="2"/>
  <c r="AQ149" i="2"/>
  <c r="AU147" i="2"/>
  <c r="AT149" i="2"/>
  <c r="AX147" i="2" s="1"/>
  <c r="AT163" i="2"/>
  <c r="AS163" i="2"/>
  <c r="AW157" i="2" s="1"/>
  <c r="AQ163" i="2"/>
  <c r="AR175" i="2"/>
  <c r="AQ175" i="2"/>
  <c r="AS183" i="2"/>
  <c r="AW177" i="2"/>
  <c r="AT183" i="2"/>
  <c r="AD16" i="2"/>
  <c r="AD97" i="2"/>
  <c r="AT35" i="2"/>
  <c r="Z107" i="2"/>
  <c r="W107" i="2"/>
  <c r="AA107" i="2" s="1"/>
  <c r="AQ189" i="2"/>
  <c r="AQ206" i="2"/>
  <c r="AF159" i="2"/>
  <c r="AF191" i="2"/>
  <c r="AX177" i="2"/>
  <c r="W124" i="2"/>
  <c r="Z124" i="2"/>
  <c r="AS192" i="2"/>
  <c r="AW187" i="2" s="1"/>
  <c r="AQ192" i="2"/>
  <c r="AT195" i="2"/>
  <c r="AR195" i="2"/>
  <c r="AQ195" i="2"/>
  <c r="Z133" i="2"/>
  <c r="W133" i="2"/>
  <c r="AQ116" i="2"/>
  <c r="AU107" i="2"/>
  <c r="AQ176" i="2"/>
  <c r="AT187" i="2"/>
  <c r="AX187" i="2" s="1"/>
  <c r="AR187" i="2"/>
  <c r="AQ187" i="2"/>
  <c r="AU187" i="2" s="1"/>
  <c r="AQ196" i="2"/>
  <c r="AQ105" i="2"/>
  <c r="AU97" i="2" s="1"/>
  <c r="AR105" i="2"/>
  <c r="AV97" i="2"/>
  <c r="AD147" i="2"/>
  <c r="W136" i="2"/>
  <c r="Z136" i="2"/>
  <c r="W120" i="2"/>
  <c r="Z120" i="2"/>
  <c r="AR192" i="2"/>
  <c r="AS209" i="2"/>
  <c r="AT213" i="2"/>
  <c r="AS213" i="2"/>
  <c r="AR213" i="2"/>
  <c r="AT196" i="2"/>
  <c r="AU167" i="2"/>
  <c r="AB157" i="2"/>
  <c r="AD177" i="2"/>
  <c r="AD66" i="2"/>
  <c r="AX26" i="2"/>
  <c r="AD56" i="2"/>
  <c r="AC46" i="2"/>
  <c r="AV167" i="2"/>
  <c r="AA157" i="2"/>
  <c r="AV36" i="2"/>
  <c r="AB177" i="2"/>
  <c r="AU137" i="2"/>
  <c r="AJ6" i="2"/>
  <c r="AX36" i="2"/>
  <c r="AM147" i="2"/>
  <c r="AW66" i="2"/>
  <c r="AC56" i="2"/>
  <c r="AD46" i="2"/>
  <c r="AD157" i="2"/>
  <c r="AU36" i="2"/>
  <c r="AX137" i="2"/>
  <c r="AL76" i="2"/>
  <c r="AU66" i="2"/>
  <c r="AA76" i="2"/>
  <c r="AM56" i="2"/>
  <c r="AL6" i="2"/>
  <c r="AD107" i="2"/>
  <c r="AJ147" i="2"/>
  <c r="AX66" i="2"/>
  <c r="AW167" i="2"/>
  <c r="AK66" i="2"/>
  <c r="AL187" i="2"/>
  <c r="AD6" i="2"/>
  <c r="AB66" i="2"/>
  <c r="AU6" i="2"/>
  <c r="AM6" i="2" l="1"/>
  <c r="AV6" i="2"/>
  <c r="AH212" i="2"/>
  <c r="AG212" i="2"/>
  <c r="AK207" i="2" s="1"/>
  <c r="AF203" i="2"/>
  <c r="AI18" i="2"/>
  <c r="AM16" i="2" s="1"/>
  <c r="AI26" i="2"/>
  <c r="AM26" i="2" s="1"/>
  <c r="AH28" i="2"/>
  <c r="AL26" i="2" s="1"/>
  <c r="AI37" i="2"/>
  <c r="AM36" i="2" s="1"/>
  <c r="AG76" i="2"/>
  <c r="AK76" i="2" s="1"/>
  <c r="AF80" i="2"/>
  <c r="AI97" i="2"/>
  <c r="AM97" i="2" s="1"/>
  <c r="AI112" i="2"/>
  <c r="AI113" i="2"/>
  <c r="AG139" i="2"/>
  <c r="AH181" i="2"/>
  <c r="AI181" i="2"/>
  <c r="AG181" i="2"/>
  <c r="AF56" i="2"/>
  <c r="AJ56" i="2" s="1"/>
  <c r="AI157" i="2"/>
  <c r="AM157" i="2" s="1"/>
  <c r="AH157" i="2"/>
  <c r="AI163" i="2"/>
  <c r="AG163" i="2"/>
  <c r="AK157" i="2" s="1"/>
  <c r="AH210" i="2"/>
  <c r="AL207" i="2" s="1"/>
  <c r="AG19" i="2"/>
  <c r="AK16" i="2" s="1"/>
  <c r="AH22" i="2"/>
  <c r="AL16" i="2" s="1"/>
  <c r="AG26" i="2"/>
  <c r="AK26" i="2" s="1"/>
  <c r="AG37" i="2"/>
  <c r="AK36" i="2" s="1"/>
  <c r="AH41" i="2"/>
  <c r="AL36" i="2" s="1"/>
  <c r="AH48" i="2"/>
  <c r="AL46" i="2" s="1"/>
  <c r="AG49" i="2"/>
  <c r="AK46" i="2" s="1"/>
  <c r="AG56" i="2"/>
  <c r="AK56" i="2" s="1"/>
  <c r="AH109" i="2"/>
  <c r="AL107" i="2" s="1"/>
  <c r="AH110" i="2"/>
  <c r="AF112" i="2"/>
  <c r="AJ107" i="2" s="1"/>
  <c r="AF113" i="2"/>
  <c r="AG137" i="2"/>
  <c r="AK137" i="2" s="1"/>
  <c r="AH138" i="2"/>
  <c r="AL137" i="2" s="1"/>
  <c r="AF170" i="2"/>
  <c r="AJ167" i="2" s="1"/>
  <c r="AF171" i="2"/>
  <c r="AB127" i="2"/>
  <c r="AG198" i="2"/>
  <c r="AK197" i="2" s="1"/>
  <c r="AF198" i="2"/>
  <c r="AJ197" i="2" s="1"/>
  <c r="AF71" i="2"/>
  <c r="AJ66" i="2" s="1"/>
  <c r="AF72" i="2"/>
  <c r="AI76" i="2"/>
  <c r="AM76" i="2" s="1"/>
  <c r="AF78" i="2"/>
  <c r="AJ76" i="2" s="1"/>
  <c r="AH56" i="2"/>
  <c r="AL56" i="2" s="1"/>
  <c r="AF90" i="2"/>
  <c r="AJ86" i="2" s="1"/>
  <c r="AF97" i="2"/>
  <c r="AJ97" i="2" s="1"/>
  <c r="AG109" i="2"/>
  <c r="AK107" i="2" s="1"/>
  <c r="AI110" i="2"/>
  <c r="AM107" i="2" s="1"/>
  <c r="AG112" i="2"/>
  <c r="AG113" i="2"/>
  <c r="AI137" i="2"/>
  <c r="AM137" i="2" s="1"/>
  <c r="AF157" i="2"/>
  <c r="AJ157" i="2" s="1"/>
  <c r="AH163" i="2"/>
  <c r="AG170" i="2"/>
  <c r="AG171" i="2"/>
  <c r="AH180" i="2"/>
  <c r="AL177" i="2" s="1"/>
  <c r="AI180" i="2"/>
  <c r="AM177" i="2" s="1"/>
  <c r="AG180" i="2"/>
  <c r="AK177" i="2" s="1"/>
  <c r="AS32" i="2"/>
  <c r="AW26" i="2" s="1"/>
  <c r="W126" i="2"/>
  <c r="Z126" i="2"/>
  <c r="AT130" i="2"/>
  <c r="AQ130" i="2"/>
  <c r="AQ118" i="2"/>
  <c r="AU117" i="2" s="1"/>
  <c r="AT118" i="2"/>
  <c r="AX117" i="2" s="1"/>
  <c r="AQ204" i="2"/>
  <c r="AU197" i="2" s="1"/>
  <c r="AT204" i="2"/>
  <c r="AS204" i="2"/>
  <c r="W130" i="2"/>
  <c r="AA127" i="2" s="1"/>
  <c r="W117" i="2"/>
  <c r="Z117" i="2"/>
  <c r="AD117" i="2" s="1"/>
  <c r="AS200" i="2"/>
  <c r="AW197" i="2" s="1"/>
  <c r="AT200" i="2"/>
  <c r="AR200" i="2"/>
  <c r="AG187" i="2"/>
  <c r="AK187" i="2" s="1"/>
  <c r="X92" i="2"/>
  <c r="AB86" i="2" s="1"/>
  <c r="Z92" i="2"/>
  <c r="AS210" i="2"/>
  <c r="AT210" i="2"/>
  <c r="AR210" i="2"/>
  <c r="AI172" i="2"/>
  <c r="AM167" i="2" s="1"/>
  <c r="AS115" i="2"/>
  <c r="AW107" i="2" s="1"/>
  <c r="AR111" i="2"/>
  <c r="AV107" i="2" s="1"/>
  <c r="Z135" i="2"/>
  <c r="AD127" i="2" s="1"/>
  <c r="AQ128" i="2"/>
  <c r="AU127" i="2" s="1"/>
  <c r="AT128" i="2"/>
  <c r="AX127" i="2" s="1"/>
  <c r="AR204" i="2"/>
  <c r="AR164" i="2"/>
  <c r="AV157" i="2" s="1"/>
  <c r="Z96" i="2"/>
  <c r="AR190" i="2"/>
  <c r="AV187" i="2" s="1"/>
  <c r="AR201" i="2"/>
  <c r="AR211" i="2"/>
  <c r="AS214" i="2"/>
  <c r="AV197" i="2" l="1"/>
  <c r="AA117" i="2"/>
  <c r="AK167" i="2"/>
  <c r="AD86" i="2"/>
  <c r="AX197" i="2"/>
  <c r="AL157" i="2"/>
</calcChain>
</file>

<file path=xl/comments1.xml><?xml version="1.0" encoding="utf-8"?>
<comments xmlns="http://schemas.openxmlformats.org/spreadsheetml/2006/main">
  <authors>
    <author>Fisheries and Oceans Canada</author>
  </authors>
  <commentList>
    <comment ref="N76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Lab sea trip Winklers</t>
        </r>
      </text>
    </comment>
    <comment ref="N167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  <comment ref="N171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  <comment ref="N176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</commentList>
</comments>
</file>

<file path=xl/comments2.xml><?xml version="1.0" encoding="utf-8"?>
<comments xmlns="http://schemas.openxmlformats.org/spreadsheetml/2006/main">
  <authors>
    <author>Fisheries and Oceans Canada</author>
  </authors>
  <commentList>
    <comment ref="N72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Lab sea trip Winklers</t>
        </r>
      </text>
    </comment>
    <comment ref="N163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  <comment ref="N167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  <comment ref="N172" authorId="0" shapeId="0">
      <text>
        <r>
          <rPr>
            <b/>
            <sz val="8"/>
            <color indexed="81"/>
            <rFont val="Tahoma"/>
            <charset val="1"/>
          </rPr>
          <t>Fisheries and Oceans Canada:</t>
        </r>
        <r>
          <rPr>
            <sz val="8"/>
            <color indexed="81"/>
            <rFont val="Tahoma"/>
            <charset val="1"/>
          </rPr>
          <t xml:space="preserve">
winkler oxygen</t>
        </r>
      </text>
    </comment>
  </commentList>
</comments>
</file>

<file path=xl/sharedStrings.xml><?xml version="1.0" encoding="utf-8"?>
<sst xmlns="http://schemas.openxmlformats.org/spreadsheetml/2006/main" count="782" uniqueCount="263">
  <si>
    <t>DEPTH</t>
  </si>
  <si>
    <t>MEAN C</t>
  </si>
  <si>
    <t>MEAN P</t>
  </si>
  <si>
    <t>INT.CHL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</si>
  <si>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</si>
  <si>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</si>
  <si>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</si>
  <si>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</si>
  <si>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</si>
  <si>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</si>
  <si>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</si>
  <si>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</si>
  <si>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</si>
  <si>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</si>
  <si>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</si>
  <si>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</si>
  <si>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 CHL (0-50)</t>
  </si>
  <si>
    <t>COLUMN</t>
  </si>
  <si>
    <t>0 - 50m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</si>
  <si>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</si>
  <si>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</si>
  <si>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</si>
  <si>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</si>
  <si>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</si>
  <si>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</si>
  <si>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</si>
  <si>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</si>
  <si>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</si>
  <si>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</si>
  <si>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</si>
  <si>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</si>
  <si>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</si>
  <si>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</si>
  <si>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</si>
  <si>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</si>
  <si>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</si>
  <si>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</si>
  <si>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</si>
  <si>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</si>
  <si>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</si>
  <si>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</si>
  <si>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</si>
  <si>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Prince 5 Sampling Diary</t>
  </si>
  <si>
    <t>Shediac Valley Sampling Diary</t>
  </si>
  <si>
    <t>InSitu</t>
  </si>
  <si>
    <t>Salinity</t>
  </si>
  <si>
    <t>Time</t>
  </si>
  <si>
    <t>1uM_depth</t>
  </si>
  <si>
    <t>Nitrate</t>
  </si>
  <si>
    <t>Silicate</t>
  </si>
  <si>
    <t>Salinometer</t>
  </si>
  <si>
    <t>Calc</t>
  </si>
  <si>
    <t>Phaeo</t>
  </si>
  <si>
    <t>NITRATE+</t>
  </si>
  <si>
    <t>C6-4828</t>
  </si>
  <si>
    <t>%Satn</t>
  </si>
  <si>
    <t>AZMP</t>
  </si>
  <si>
    <t>Feb Gfish</t>
  </si>
  <si>
    <t>Mar Gfish</t>
  </si>
  <si>
    <t>Spring Shelf</t>
  </si>
  <si>
    <t>July Gfish</t>
  </si>
  <si>
    <t>Fall Shelf</t>
  </si>
  <si>
    <t>chl</t>
  </si>
  <si>
    <t>phaeo</t>
  </si>
  <si>
    <t>int_chl</t>
  </si>
  <si>
    <t>50m</t>
  </si>
  <si>
    <t>int_pheao</t>
  </si>
  <si>
    <t>Yr day</t>
  </si>
  <si>
    <t>&gt;50m</t>
  </si>
  <si>
    <t>int phea</t>
  </si>
  <si>
    <t>col</t>
  </si>
  <si>
    <t>ppt</t>
  </si>
  <si>
    <t>Phosphate</t>
  </si>
  <si>
    <t>Ammonia</t>
  </si>
  <si>
    <t>Nitrite</t>
  </si>
  <si>
    <t>0 - 140m</t>
  </si>
  <si>
    <t>Interpolated</t>
  </si>
  <si>
    <t>Nitrate value</t>
  </si>
  <si>
    <t>Silicate value</t>
  </si>
  <si>
    <t>Phosph value</t>
  </si>
  <si>
    <t>for 140m</t>
  </si>
  <si>
    <t>TEMPLEMAN</t>
  </si>
  <si>
    <t>HUDSON</t>
  </si>
  <si>
    <t>INT.CHL (0-140)</t>
  </si>
  <si>
    <t>TELEOST</t>
  </si>
  <si>
    <t>144958</t>
  </si>
  <si>
    <t>152011</t>
  </si>
  <si>
    <t>025000</t>
  </si>
  <si>
    <t>183926</t>
  </si>
  <si>
    <t>055100</t>
  </si>
  <si>
    <t>0417</t>
  </si>
  <si>
    <t>2037</t>
  </si>
  <si>
    <t>140851</t>
  </si>
  <si>
    <t>022100</t>
  </si>
  <si>
    <t>142500</t>
  </si>
  <si>
    <t>060037</t>
  </si>
  <si>
    <t>195700</t>
  </si>
  <si>
    <t>030000</t>
  </si>
  <si>
    <t>161900</t>
  </si>
  <si>
    <t>014100</t>
  </si>
  <si>
    <t>142100</t>
  </si>
  <si>
    <t>SIGMA-T</t>
  </si>
  <si>
    <t>Sigma-T</t>
  </si>
  <si>
    <t>151142</t>
  </si>
  <si>
    <t>EXTRACTED CHLOROPHYLL - Surface</t>
  </si>
  <si>
    <t>192631</t>
  </si>
  <si>
    <t>Needler</t>
  </si>
  <si>
    <t>NEEDLER</t>
  </si>
  <si>
    <t>123310</t>
  </si>
  <si>
    <t>141916</t>
  </si>
  <si>
    <t>221000</t>
  </si>
  <si>
    <t>032400</t>
  </si>
  <si>
    <t>015854</t>
  </si>
  <si>
    <t>073200</t>
  </si>
  <si>
    <t>1317154</t>
  </si>
  <si>
    <t>134700</t>
  </si>
  <si>
    <t>SAMBRO</t>
  </si>
  <si>
    <t>063615</t>
  </si>
  <si>
    <t>230901</t>
  </si>
  <si>
    <t>063400</t>
  </si>
  <si>
    <t>132700</t>
  </si>
  <si>
    <t>014200</t>
  </si>
  <si>
    <t>144506</t>
  </si>
  <si>
    <t>163600</t>
  </si>
  <si>
    <t>070000</t>
  </si>
  <si>
    <t>Water</t>
  </si>
  <si>
    <t>AMM</t>
  </si>
  <si>
    <t>Amm</t>
  </si>
  <si>
    <t>135610</t>
  </si>
  <si>
    <t>Hfx. Stn 2 Sampling Diary 2010</t>
  </si>
  <si>
    <t>152046</t>
  </si>
  <si>
    <t>Dominion Victory</t>
  </si>
  <si>
    <t>175203</t>
  </si>
  <si>
    <t>045902</t>
  </si>
  <si>
    <t>13250</t>
  </si>
  <si>
    <t>020700</t>
  </si>
  <si>
    <t>163700</t>
  </si>
  <si>
    <t>145539</t>
  </si>
  <si>
    <t>LabSEa</t>
  </si>
  <si>
    <t>205745</t>
  </si>
  <si>
    <t>131325</t>
  </si>
  <si>
    <t>153600</t>
  </si>
  <si>
    <t>063900</t>
  </si>
  <si>
    <t>(Lab Sea)</t>
  </si>
  <si>
    <t>124430</t>
  </si>
  <si>
    <t>123514</t>
  </si>
  <si>
    <t>081723</t>
  </si>
  <si>
    <t>041600</t>
  </si>
  <si>
    <t>142000</t>
  </si>
  <si>
    <t>030200</t>
  </si>
  <si>
    <t>GMT</t>
  </si>
  <si>
    <t>WATER</t>
  </si>
  <si>
    <t>HUDSON-IML</t>
  </si>
  <si>
    <t>141009</t>
  </si>
  <si>
    <t>BCD2011666</t>
  </si>
  <si>
    <t>11666101.hex</t>
  </si>
  <si>
    <t>141019</t>
  </si>
  <si>
    <t>JAN 17,2011</t>
  </si>
  <si>
    <t>182500</t>
  </si>
  <si>
    <t>FEB 05,2011</t>
  </si>
  <si>
    <t>NED2011002</t>
  </si>
  <si>
    <t>150000</t>
  </si>
  <si>
    <t>1102000.hex</t>
  </si>
  <si>
    <t>1102005.hex</t>
  </si>
  <si>
    <t>FEB 18,2011</t>
  </si>
  <si>
    <t>MAR07,2011</t>
  </si>
  <si>
    <t>032303</t>
  </si>
  <si>
    <t>140m</t>
  </si>
  <si>
    <t>1102068.hex</t>
  </si>
  <si>
    <t>FIXED STATION 2 HFX LINE CHL RESULTS 2011</t>
  </si>
  <si>
    <t>122700</t>
  </si>
  <si>
    <t>MAR 31,2011</t>
  </si>
  <si>
    <t>0204</t>
  </si>
  <si>
    <t>0640</t>
  </si>
  <si>
    <t>APR 23,2011</t>
  </si>
  <si>
    <t>APR 08,2011</t>
  </si>
  <si>
    <t>11666102.hex</t>
  </si>
  <si>
    <t>HUD2011004</t>
  </si>
  <si>
    <t>004A015.dat</t>
  </si>
  <si>
    <t>004A190.dat</t>
  </si>
  <si>
    <t>HUD2011009</t>
  </si>
  <si>
    <t>MAY 06.2011</t>
  </si>
  <si>
    <t>MAY 28,2011</t>
  </si>
  <si>
    <t>174848</t>
  </si>
  <si>
    <t>012854</t>
  </si>
  <si>
    <t>124806</t>
  </si>
  <si>
    <t>JUNE 16,2011</t>
  </si>
  <si>
    <t>009a004.dat</t>
  </si>
  <si>
    <t>009a381.dat</t>
  </si>
  <si>
    <t>11666303.hex</t>
  </si>
  <si>
    <t>172340</t>
  </si>
  <si>
    <t>041436</t>
  </si>
  <si>
    <t>AUG 31,2011</t>
  </si>
  <si>
    <t>153000</t>
  </si>
  <si>
    <t>130100</t>
  </si>
  <si>
    <t>002600</t>
  </si>
  <si>
    <t>23559</t>
  </si>
  <si>
    <t>358734</t>
  </si>
  <si>
    <t>358733</t>
  </si>
  <si>
    <t>358732</t>
  </si>
  <si>
    <t>358731</t>
  </si>
  <si>
    <t>358730</t>
  </si>
  <si>
    <t>358729</t>
  </si>
  <si>
    <t>358728</t>
  </si>
  <si>
    <t>358727</t>
  </si>
  <si>
    <t>358726</t>
  </si>
  <si>
    <t>358725</t>
  </si>
  <si>
    <t>094139</t>
  </si>
  <si>
    <t>132900</t>
  </si>
  <si>
    <t>JUL 05,2011</t>
  </si>
  <si>
    <t>JUL 23,2011</t>
  </si>
  <si>
    <t>AUG 08,2011</t>
  </si>
  <si>
    <t>SEPT 23,2011</t>
  </si>
  <si>
    <t>SEPT 30,2011</t>
  </si>
  <si>
    <t>OCT 14,2011</t>
  </si>
  <si>
    <t>135338</t>
  </si>
  <si>
    <t>NED201025</t>
  </si>
  <si>
    <t>HUD2011043</t>
  </si>
  <si>
    <t>1125001.hex</t>
  </si>
  <si>
    <t>1125169.hex</t>
  </si>
  <si>
    <t>1125281.hex</t>
  </si>
  <si>
    <t>130853</t>
  </si>
  <si>
    <t>11666304.hex</t>
  </si>
  <si>
    <t>11666305.hex</t>
  </si>
  <si>
    <t>234550</t>
  </si>
  <si>
    <t>11666106.hex</t>
  </si>
  <si>
    <t>NOV 07,2011</t>
  </si>
  <si>
    <t>NOV 22,2011</t>
  </si>
  <si>
    <t>130850</t>
  </si>
  <si>
    <t>DEC 06,2011</t>
  </si>
  <si>
    <t>Dom Victory</t>
  </si>
  <si>
    <t>11666307.hex</t>
  </si>
  <si>
    <t>142920</t>
  </si>
  <si>
    <t>043A069.dat</t>
  </si>
  <si>
    <t>043A009.dat</t>
  </si>
  <si>
    <t>043A191.dat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</si>
  <si>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</si>
  <si>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</si>
  <si>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</si>
  <si>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</si>
  <si>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t>Modifications to "STN2PLT" sheet for headers made so they could be easily read by Gordana Lazin's R script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</si>
  <si>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Stn2_chlsum_2011.xls</t>
    </r>
    <r>
      <rPr>
        <sz val="10"/>
        <rFont val="Arial"/>
      </rPr>
      <t xml:space="preserve"> located in \\dcnsbiona01a\BIODataSvcSrc\BIOCHEMInventory\Data_by_Year_and_Cruise\2010+\2011\BCD2011666\Files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</si>
  <si>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</si>
  <si>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</si>
  <si>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</si>
  <si>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</si>
  <si>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</si>
  <si>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</si>
  <si>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</si>
  <si>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Chl_int_140m</t>
  </si>
  <si>
    <t>Chl_int_50m</t>
  </si>
  <si>
    <t>gmt_doy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</si>
  <si>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</si>
  <si>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</si>
  <si>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</si>
  <si>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</si>
  <si>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</si>
  <si>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</si>
  <si>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</si>
  <si>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</si>
  <si>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</si>
  <si>
    <t>Phaeo_int_140m</t>
  </si>
  <si>
    <t>Phaeo_int_50m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</si>
</sst>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3" formatCode="0.000"/>
    <numFmt numFmtId="174" formatCode="0.0"/>
    <numFmt numFmtId="175" formatCode="0.0000"/>
    <numFmt numFmtId="176" formatCode="000000"/>
    <numFmt numFmtId="180" formatCode="[$-1009]d\-mmm\-yy;@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10"/>
      <color indexed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</font>
    <font>
      <sz val="9"/>
      <color indexed="12"/>
      <name val="Arial"/>
    </font>
    <font>
      <b/>
      <sz val="10"/>
      <color indexed="12"/>
      <name val="Arial"/>
    </font>
    <font>
      <sz val="10"/>
      <color indexed="14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173" fontId="3" fillId="0" borderId="0" xfId="0" applyNumberFormat="1" applyFont="1"/>
    <xf numFmtId="1" fontId="3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2" fillId="0" borderId="0" xfId="0" applyNumberFormat="1" applyFont="1"/>
    <xf numFmtId="173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73" fontId="2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3" fillId="0" borderId="0" xfId="0" applyNumberFormat="1" applyFont="1" applyAlignment="1"/>
    <xf numFmtId="174" fontId="3" fillId="0" borderId="0" xfId="0" applyNumberFormat="1" applyFont="1" applyAlignment="1">
      <alignment horizontal="center"/>
    </xf>
    <xf numFmtId="173" fontId="2" fillId="0" borderId="0" xfId="0" applyNumberFormat="1" applyFont="1" applyAlignment="1"/>
    <xf numFmtId="15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2" fillId="0" borderId="0" xfId="0" applyFont="1" applyBorder="1"/>
    <xf numFmtId="173" fontId="3" fillId="0" borderId="0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74" fontId="2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/>
    <xf numFmtId="174" fontId="3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174" fontId="7" fillId="0" borderId="0" xfId="0" applyNumberFormat="1" applyFont="1" applyBorder="1" applyAlignment="1">
      <alignment horizontal="center"/>
    </xf>
    <xf numFmtId="173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center"/>
    </xf>
    <xf numFmtId="174" fontId="2" fillId="0" borderId="0" xfId="0" applyNumberFormat="1" applyFont="1" applyAlignment="1" applyProtection="1">
      <alignment horizontal="center"/>
      <protection locked="0"/>
    </xf>
    <xf numFmtId="173" fontId="2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3" fontId="5" fillId="0" borderId="0" xfId="0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2" fontId="3" fillId="0" borderId="0" xfId="0" applyNumberFormat="1" applyFont="1"/>
    <xf numFmtId="0" fontId="6" fillId="0" borderId="0" xfId="0" applyFont="1" applyAlignment="1">
      <alignment horizontal="center"/>
    </xf>
    <xf numFmtId="173" fontId="2" fillId="0" borderId="0" xfId="0" applyNumberFormat="1" applyFont="1" applyAlignment="1">
      <alignment horizontal="center" vertical="top"/>
    </xf>
    <xf numFmtId="173" fontId="3" fillId="0" borderId="0" xfId="0" applyNumberFormat="1" applyFont="1" applyFill="1" applyBorder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74" fontId="6" fillId="0" borderId="0" xfId="0" applyNumberFormat="1" applyFont="1" applyBorder="1" applyAlignment="1">
      <alignment horizontal="center"/>
    </xf>
    <xf numFmtId="174" fontId="2" fillId="0" borderId="0" xfId="0" applyNumberFormat="1" applyFont="1" applyBorder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6" fillId="0" borderId="0" xfId="0" applyNumberFormat="1" applyFont="1" applyBorder="1" applyAlignment="1">
      <alignment horizontal="right"/>
    </xf>
    <xf numFmtId="173" fontId="8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74" fontId="1" fillId="0" borderId="0" xfId="0" applyNumberFormat="1" applyFont="1" applyAlignment="1">
      <alignment horizontal="center"/>
    </xf>
    <xf numFmtId="174" fontId="1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74" fontId="10" fillId="0" borderId="0" xfId="0" applyNumberFormat="1" applyFont="1" applyAlignment="1">
      <alignment horizontal="center"/>
    </xf>
    <xf numFmtId="174" fontId="11" fillId="0" borderId="0" xfId="0" applyNumberFormat="1" applyFont="1" applyBorder="1" applyAlignment="1">
      <alignment horizontal="center"/>
    </xf>
    <xf numFmtId="174" fontId="11" fillId="0" borderId="0" xfId="0" applyNumberFormat="1" applyFont="1" applyAlignment="1">
      <alignment horizontal="center"/>
    </xf>
    <xf numFmtId="174" fontId="12" fillId="0" borderId="0" xfId="0" applyNumberFormat="1" applyFont="1" applyAlignment="1">
      <alignment horizontal="center"/>
    </xf>
    <xf numFmtId="17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74" fontId="14" fillId="0" borderId="0" xfId="0" applyNumberFormat="1" applyFont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73" fontId="11" fillId="0" borderId="0" xfId="0" applyNumberFormat="1" applyFont="1" applyBorder="1" applyAlignment="1">
      <alignment horizontal="center"/>
    </xf>
    <xf numFmtId="173" fontId="10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1" fontId="12" fillId="0" borderId="0" xfId="0" applyNumberFormat="1" applyFont="1" applyAlignment="1">
      <alignment horizontal="center"/>
    </xf>
    <xf numFmtId="0" fontId="6" fillId="0" borderId="0" xfId="0" applyFont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4" fontId="3" fillId="0" borderId="0" xfId="0" applyNumberFormat="1" applyFont="1" applyBorder="1" applyAlignment="1">
      <alignment horizontal="center"/>
    </xf>
    <xf numFmtId="173" fontId="3" fillId="0" borderId="0" xfId="0" applyNumberFormat="1" applyFont="1" applyFill="1"/>
    <xf numFmtId="1" fontId="1" fillId="0" borderId="0" xfId="0" applyNumberFormat="1" applyFont="1" applyFill="1" applyBorder="1" applyAlignment="1">
      <alignment horizontal="center"/>
    </xf>
    <xf numFmtId="0" fontId="15" fillId="0" borderId="0" xfId="0" applyFont="1"/>
    <xf numFmtId="21" fontId="1" fillId="0" borderId="0" xfId="0" applyNumberFormat="1" applyFont="1" applyAlignment="1">
      <alignment horizontal="center"/>
    </xf>
    <xf numFmtId="0" fontId="8" fillId="0" borderId="0" xfId="0" applyFont="1" applyBorder="1"/>
    <xf numFmtId="173" fontId="8" fillId="0" borderId="0" xfId="0" applyNumberFormat="1" applyFont="1" applyBorder="1"/>
    <xf numFmtId="173" fontId="1" fillId="0" borderId="0" xfId="0" applyNumberFormat="1" applyFont="1" applyAlignment="1">
      <alignment horizontal="center"/>
    </xf>
    <xf numFmtId="0" fontId="8" fillId="0" borderId="0" xfId="0" applyFont="1"/>
    <xf numFmtId="173" fontId="0" fillId="0" borderId="0" xfId="0" quotePrefix="1" applyNumberFormat="1" applyAlignment="1">
      <alignment horizontal="center"/>
    </xf>
    <xf numFmtId="173" fontId="11" fillId="0" borderId="0" xfId="0" applyNumberFormat="1" applyFont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/>
    <xf numFmtId="0" fontId="0" fillId="0" borderId="0" xfId="0" applyFont="1"/>
    <xf numFmtId="174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2"/>
  <sheetViews>
    <sheetView zoomScale="75" workbookViewId="0">
      <pane xSplit="1" topLeftCell="B1" activePane="topRight" state="frozen"/>
      <selection pane="topRight" activeCell="AN19" sqref="AN19:AO21"/>
    </sheetView>
  </sheetViews>
  <sheetFormatPr defaultColWidth="9.28515625" defaultRowHeight="12.75" x14ac:dyDescent="0.2"/>
  <cols>
    <col min="1" max="1" width="18.7109375" style="11" customWidth="1"/>
    <col min="2" max="2" width="13.140625" style="11" customWidth="1"/>
    <col min="3" max="3" width="9.7109375" style="11" customWidth="1"/>
    <col min="4" max="4" width="11.42578125" style="5" bestFit="1" customWidth="1"/>
    <col min="5" max="25" width="9.28515625" style="5" customWidth="1"/>
    <col min="26" max="26" width="10.28515625" style="5" customWidth="1"/>
    <col min="27" max="38" width="9.28515625" style="5" customWidth="1"/>
    <col min="39" max="39" width="10.5703125" style="5" bestFit="1" customWidth="1"/>
    <col min="40" max="16384" width="9.28515625" style="5"/>
  </cols>
  <sheetData>
    <row r="2" spans="1:57" s="10" customFormat="1" x14ac:dyDescent="0.2">
      <c r="A2" s="11" t="s">
        <v>6</v>
      </c>
      <c r="B2" s="10" t="s">
        <v>157</v>
      </c>
      <c r="D2" s="10" t="s">
        <v>159</v>
      </c>
      <c r="F2" s="10" t="s">
        <v>164</v>
      </c>
      <c r="H2" s="100" t="s">
        <v>165</v>
      </c>
      <c r="I2" s="100"/>
      <c r="J2" s="100" t="s">
        <v>171</v>
      </c>
      <c r="K2" s="100"/>
      <c r="L2" s="10" t="s">
        <v>175</v>
      </c>
      <c r="N2" s="10" t="s">
        <v>174</v>
      </c>
      <c r="P2" s="10" t="s">
        <v>181</v>
      </c>
      <c r="R2" s="10" t="s">
        <v>182</v>
      </c>
      <c r="T2" s="10" t="s">
        <v>186</v>
      </c>
      <c r="V2" s="10" t="s">
        <v>209</v>
      </c>
      <c r="X2" s="10" t="s">
        <v>210</v>
      </c>
      <c r="Z2" s="10" t="s">
        <v>211</v>
      </c>
      <c r="AB2" s="10" t="s">
        <v>192</v>
      </c>
      <c r="AD2" s="10" t="s">
        <v>212</v>
      </c>
      <c r="AF2" s="10" t="s">
        <v>213</v>
      </c>
      <c r="AH2" s="10" t="s">
        <v>214</v>
      </c>
      <c r="AJ2" s="10" t="s">
        <v>226</v>
      </c>
      <c r="AL2" s="10" t="s">
        <v>227</v>
      </c>
      <c r="AN2" s="10" t="s">
        <v>229</v>
      </c>
    </row>
    <row r="3" spans="1:57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  <c r="BB3" s="5" t="s">
        <v>1</v>
      </c>
      <c r="BC3" s="5" t="s">
        <v>2</v>
      </c>
      <c r="BD3" s="5" t="s">
        <v>1</v>
      </c>
      <c r="BE3" s="5" t="s">
        <v>2</v>
      </c>
    </row>
    <row r="4" spans="1:57" x14ac:dyDescent="0.2">
      <c r="A4" s="11">
        <v>1</v>
      </c>
      <c r="B4" s="16">
        <v>0.46150565853658543</v>
      </c>
      <c r="C4" s="13">
        <v>0.18183322946341465</v>
      </c>
      <c r="D4" s="16">
        <v>0.469746831010453</v>
      </c>
      <c r="E4" s="13">
        <v>0.10736599498954705</v>
      </c>
      <c r="F4" s="16">
        <v>0.40799999999999997</v>
      </c>
      <c r="G4" s="18">
        <v>0.193</v>
      </c>
      <c r="H4" s="16">
        <v>0.35849100261324041</v>
      </c>
      <c r="I4" s="13">
        <v>0.13820446238675954</v>
      </c>
      <c r="J4" s="16">
        <v>0.18954696689895467</v>
      </c>
      <c r="K4" s="13">
        <v>6.1165982101045409E-2</v>
      </c>
      <c r="L4" s="30">
        <v>0.58100265940766549</v>
      </c>
      <c r="M4" s="31">
        <v>0.1758666205923346</v>
      </c>
      <c r="N4" s="30">
        <v>1.6453296428571429</v>
      </c>
      <c r="O4" s="31">
        <v>0.14496069514285698</v>
      </c>
      <c r="P4" s="16">
        <v>0.2431145879790941</v>
      </c>
      <c r="Q4" s="13">
        <v>6.4363557020905904E-2</v>
      </c>
      <c r="R4" s="16">
        <v>0.3996968649825785</v>
      </c>
      <c r="S4" s="13">
        <v>7.8076868017421586E-2</v>
      </c>
      <c r="T4" s="16">
        <v>0.62951742857142856</v>
      </c>
      <c r="U4" s="13">
        <v>0.22456603542857137</v>
      </c>
      <c r="V4" s="16">
        <v>0.32236119402985086</v>
      </c>
      <c r="W4" s="13">
        <v>0.14544699701492522</v>
      </c>
      <c r="X4" s="16">
        <v>0.30252358208955221</v>
      </c>
      <c r="Y4" s="13">
        <v>9.5824991044776042E-2</v>
      </c>
      <c r="Z4" s="16">
        <v>0.2628483582089553</v>
      </c>
      <c r="AA4" s="13">
        <v>9.6014041791044641E-2</v>
      </c>
      <c r="AB4" s="16">
        <v>0.2628483582089553</v>
      </c>
      <c r="AC4" s="13">
        <v>9.6014041791044641E-2</v>
      </c>
      <c r="AD4" s="30">
        <v>0.29668220905923343</v>
      </c>
      <c r="AE4" s="31">
        <v>0.15270892594076663</v>
      </c>
      <c r="AF4" s="30">
        <v>0.35437041637630662</v>
      </c>
      <c r="AG4" s="31">
        <v>0.15651634762369346</v>
      </c>
      <c r="AH4" s="30">
        <v>1.3162637142857139</v>
      </c>
      <c r="AI4" s="31">
        <v>0.47402662371428628</v>
      </c>
      <c r="AJ4" s="16">
        <v>1.3019565</v>
      </c>
      <c r="AK4" s="13">
        <v>0.52118320199999979</v>
      </c>
      <c r="AL4" s="16">
        <v>1.3019565000000002</v>
      </c>
      <c r="AM4" s="13">
        <v>0.71827938599999963</v>
      </c>
      <c r="AN4" s="16">
        <v>0.91566171428571419</v>
      </c>
      <c r="AO4" s="13">
        <v>0.26691538971428586</v>
      </c>
      <c r="AP4" s="16"/>
      <c r="AQ4" s="13"/>
      <c r="AR4" s="16"/>
      <c r="AS4" s="13"/>
      <c r="AT4" s="31"/>
      <c r="AU4" s="31"/>
      <c r="AV4" s="31"/>
      <c r="AW4" s="31"/>
      <c r="AX4" s="31"/>
      <c r="AY4" s="31"/>
      <c r="BB4" s="13"/>
      <c r="BC4" s="13"/>
      <c r="BD4" s="9"/>
      <c r="BE4" s="9"/>
    </row>
    <row r="5" spans="1:57" x14ac:dyDescent="0.2">
      <c r="A5" s="11">
        <v>5</v>
      </c>
      <c r="B5" s="16">
        <v>0.44502331358885011</v>
      </c>
      <c r="C5" s="13">
        <v>0.19358514141114985</v>
      </c>
      <c r="D5" s="16">
        <v>0.44090272735191632</v>
      </c>
      <c r="E5" s="13">
        <v>0.14094053164808373</v>
      </c>
      <c r="F5" s="16">
        <v>0.34599999999999997</v>
      </c>
      <c r="G5" s="18">
        <v>0.122</v>
      </c>
      <c r="H5" s="16">
        <v>0.33788807142857136</v>
      </c>
      <c r="I5" s="13">
        <v>0.18718999157142863</v>
      </c>
      <c r="J5" s="16">
        <v>0.31316455400696863</v>
      </c>
      <c r="K5" s="13">
        <v>9.3652683993031283E-2</v>
      </c>
      <c r="L5" s="46"/>
      <c r="M5" s="47"/>
      <c r="N5" s="46"/>
      <c r="O5" s="47"/>
      <c r="P5" s="16"/>
      <c r="Q5" s="13"/>
      <c r="R5" s="16"/>
      <c r="S5" s="13"/>
      <c r="T5" s="16">
        <v>0.68674628571428553</v>
      </c>
      <c r="U5" s="13">
        <v>0.26588527028571451</v>
      </c>
      <c r="V5" s="16">
        <v>0.36699582089552252</v>
      </c>
      <c r="W5" s="13">
        <v>0.15339391044776102</v>
      </c>
      <c r="X5" s="16">
        <v>0.27772656716417909</v>
      </c>
      <c r="Y5" s="13">
        <v>0.11892648358208951</v>
      </c>
      <c r="Z5" s="16">
        <v>0.2479701492537314</v>
      </c>
      <c r="AA5" s="13">
        <v>7.7664250746268523E-2</v>
      </c>
      <c r="AB5" s="16">
        <v>0.2479701492537314</v>
      </c>
      <c r="AC5" s="13">
        <v>7.7664250746268523E-2</v>
      </c>
      <c r="AD5" s="16"/>
      <c r="AE5" s="13"/>
      <c r="AF5" s="75"/>
      <c r="AG5" s="47"/>
      <c r="AH5" s="16"/>
      <c r="AI5" s="13"/>
      <c r="AJ5" s="16">
        <v>1.3305709285714287</v>
      </c>
      <c r="AK5" s="13">
        <v>0.54184281942857115</v>
      </c>
      <c r="AL5" s="16">
        <v>1.3019565000000002</v>
      </c>
      <c r="AM5" s="13">
        <v>0.70185470399999939</v>
      </c>
      <c r="AN5" s="16">
        <v>0.70105349999999977</v>
      </c>
      <c r="AO5" s="13">
        <v>0.28442742000000026</v>
      </c>
      <c r="AP5" s="16"/>
      <c r="AQ5" s="13"/>
      <c r="AR5" s="16"/>
      <c r="AS5" s="13"/>
      <c r="AT5" s="13"/>
      <c r="AU5" s="13"/>
      <c r="AV5" s="15"/>
      <c r="AW5" s="15"/>
      <c r="AX5" s="15"/>
      <c r="AY5" s="15"/>
      <c r="BB5" s="13"/>
      <c r="BC5" s="13"/>
      <c r="BD5" s="9"/>
      <c r="BE5" s="9"/>
    </row>
    <row r="6" spans="1:57" x14ac:dyDescent="0.2">
      <c r="A6" s="11">
        <v>10</v>
      </c>
      <c r="B6" s="16">
        <v>0.45326448606271774</v>
      </c>
      <c r="C6" s="13">
        <v>0.16642223693728231</v>
      </c>
      <c r="D6" s="16">
        <v>0.46974683101045289</v>
      </c>
      <c r="E6" s="13">
        <v>0.16413119098954709</v>
      </c>
      <c r="F6" s="16">
        <v>0.33400000000000002</v>
      </c>
      <c r="G6" s="18">
        <v>0.13900000000000001</v>
      </c>
      <c r="H6" s="16">
        <v>0.36261158885017425</v>
      </c>
      <c r="I6" s="13">
        <v>0.1482751751498258</v>
      </c>
      <c r="J6" s="16">
        <v>0.3420086576655052</v>
      </c>
      <c r="K6" s="13">
        <v>9.792161133449484E-2</v>
      </c>
      <c r="L6" s="30">
        <v>0.60572617682926833</v>
      </c>
      <c r="M6" s="31">
        <v>0.15114310317073182</v>
      </c>
      <c r="N6" s="30">
        <v>1.8599378571428571</v>
      </c>
      <c r="O6" s="31">
        <v>0.1438733468571432</v>
      </c>
      <c r="P6" s="16">
        <v>0.43678214111498248</v>
      </c>
      <c r="Q6" s="13">
        <v>8.3565488885017511E-2</v>
      </c>
      <c r="R6" s="16">
        <v>0.22663224303135887</v>
      </c>
      <c r="S6" s="13">
        <v>1.4619839968641187E-2</v>
      </c>
      <c r="T6" s="16">
        <v>0.68674628571428575</v>
      </c>
      <c r="U6" s="13">
        <v>0.331583998285714</v>
      </c>
      <c r="V6" s="16">
        <v>0.4099365671641792</v>
      </c>
      <c r="W6" s="13">
        <v>0.1980822835820894</v>
      </c>
      <c r="X6" s="16">
        <v>0.2479701492537314</v>
      </c>
      <c r="Y6" s="13">
        <v>0.13426587462686557</v>
      </c>
      <c r="Z6" s="16">
        <v>0.46618388059701488</v>
      </c>
      <c r="AA6" s="13">
        <v>0.25154091940298495</v>
      </c>
      <c r="AB6" s="16">
        <v>0.46618388059701488</v>
      </c>
      <c r="AC6" s="13">
        <v>0.25154091940298495</v>
      </c>
      <c r="AD6" s="30">
        <v>0.39557627874564472</v>
      </c>
      <c r="AE6" s="31">
        <v>0.22411044425435539</v>
      </c>
      <c r="AF6" s="30">
        <v>0.39557627874564461</v>
      </c>
      <c r="AG6" s="31">
        <v>0.18153654725435545</v>
      </c>
      <c r="AH6" s="30">
        <v>1.3305709285714284</v>
      </c>
      <c r="AI6" s="31">
        <v>0.50899345542857155</v>
      </c>
      <c r="AJ6" s="16">
        <v>1.3019565</v>
      </c>
      <c r="AK6" s="13">
        <v>0.53760788400000004</v>
      </c>
      <c r="AL6" s="16">
        <v>1.2590348571428573</v>
      </c>
      <c r="AM6" s="13">
        <v>0.76120102885714247</v>
      </c>
      <c r="AN6" s="16">
        <v>0.72966792857142848</v>
      </c>
      <c r="AO6" s="13">
        <v>0.27223767342857152</v>
      </c>
      <c r="AP6" s="16"/>
      <c r="AQ6" s="13"/>
      <c r="AR6" s="16"/>
      <c r="AS6" s="13"/>
      <c r="AT6" s="13"/>
      <c r="AU6" s="13"/>
      <c r="AV6" s="31"/>
      <c r="AW6" s="31"/>
      <c r="AX6" s="31"/>
      <c r="AY6" s="31"/>
      <c r="BB6" s="13"/>
      <c r="BC6" s="13"/>
      <c r="BD6" s="9"/>
      <c r="BE6" s="9"/>
    </row>
    <row r="7" spans="1:57" x14ac:dyDescent="0.2">
      <c r="A7" s="11">
        <v>20</v>
      </c>
      <c r="B7" s="16">
        <v>0.42854096864111502</v>
      </c>
      <c r="C7" s="13">
        <v>0.18168488835888513</v>
      </c>
      <c r="D7" s="16">
        <v>0.36261158885017419</v>
      </c>
      <c r="E7" s="13">
        <v>0.11516214414982573</v>
      </c>
      <c r="F7" s="16">
        <v>0.33400000000000002</v>
      </c>
      <c r="G7" s="18">
        <v>0.13900000000000001</v>
      </c>
      <c r="H7" s="16">
        <v>0.35024983013937283</v>
      </c>
      <c r="I7" s="13">
        <v>0.14644563486062723</v>
      </c>
      <c r="J7" s="16">
        <v>0.32964689895470378</v>
      </c>
      <c r="K7" s="13">
        <v>0.10082250404529619</v>
      </c>
      <c r="L7" s="30">
        <v>0.51095269337979088</v>
      </c>
      <c r="M7" s="31">
        <v>0.14184706062020916</v>
      </c>
      <c r="N7" s="30">
        <v>1.7740945714285714</v>
      </c>
      <c r="O7" s="31">
        <v>0.37753877057142893</v>
      </c>
      <c r="P7" s="16">
        <v>0.42442038240418112</v>
      </c>
      <c r="Q7" s="13">
        <v>0.13377071159581894</v>
      </c>
      <c r="R7" s="16">
        <v>0.20602931184668993</v>
      </c>
      <c r="S7" s="13">
        <v>5.8874936153310124E-2</v>
      </c>
      <c r="T7" s="16">
        <v>0.71536071428571413</v>
      </c>
      <c r="U7" s="13">
        <v>0.3686682977142855</v>
      </c>
      <c r="V7" s="16">
        <v>0.73788582089552246</v>
      </c>
      <c r="W7" s="13">
        <v>0.59195541044776123</v>
      </c>
      <c r="X7" s="16">
        <v>0.2479701492537314</v>
      </c>
      <c r="Y7" s="13">
        <v>0.23332507462686558</v>
      </c>
      <c r="Z7" s="16">
        <v>0.66956305970149244</v>
      </c>
      <c r="AA7" s="13">
        <v>0.39244594029850749</v>
      </c>
      <c r="AB7" s="16">
        <v>0.66956305970149244</v>
      </c>
      <c r="AC7" s="13">
        <v>0.39244594029850749</v>
      </c>
      <c r="AD7" s="30">
        <v>0.78689678571428567</v>
      </c>
      <c r="AE7" s="31">
        <v>0.39568031828571432</v>
      </c>
      <c r="AF7" s="30">
        <v>0.71536071428571413</v>
      </c>
      <c r="AG7" s="31">
        <v>0.48364107171428583</v>
      </c>
      <c r="AH7" s="30">
        <v>1.0444266428571427</v>
      </c>
      <c r="AI7" s="31">
        <v>0.43379473714285732</v>
      </c>
      <c r="AJ7" s="16">
        <v>1.3305709285714289</v>
      </c>
      <c r="AK7" s="13">
        <v>0.47614409142857106</v>
      </c>
      <c r="AL7" s="16">
        <v>1.3019565000000002</v>
      </c>
      <c r="AM7" s="13">
        <v>0.68543002199999981</v>
      </c>
      <c r="AN7" s="16">
        <v>0.6438246428571428</v>
      </c>
      <c r="AO7" s="13">
        <v>0.30880691314285735</v>
      </c>
      <c r="AP7" s="16"/>
      <c r="AQ7" s="13"/>
      <c r="AR7" s="16"/>
      <c r="AS7" s="13"/>
      <c r="AT7" s="13"/>
      <c r="AU7" s="13"/>
      <c r="AV7" s="31"/>
      <c r="AW7" s="31"/>
      <c r="AX7" s="31"/>
      <c r="AY7" s="31"/>
      <c r="BB7" s="13"/>
      <c r="BC7" s="13"/>
      <c r="BD7" s="9"/>
      <c r="BE7" s="9"/>
    </row>
    <row r="8" spans="1:57" x14ac:dyDescent="0.2">
      <c r="A8" s="11">
        <v>30</v>
      </c>
      <c r="B8" s="16">
        <v>0.36673217508710798</v>
      </c>
      <c r="C8" s="13">
        <v>0.16780675391289207</v>
      </c>
      <c r="D8" s="16">
        <v>0.28019986411149822</v>
      </c>
      <c r="E8" s="13">
        <v>0.15499997188850179</v>
      </c>
      <c r="F8" s="16">
        <v>0.317</v>
      </c>
      <c r="G8" s="18">
        <v>0.17899999999999999</v>
      </c>
      <c r="H8" s="16">
        <v>0.35849100261324041</v>
      </c>
      <c r="I8" s="13">
        <v>0.15712619438675968</v>
      </c>
      <c r="J8" s="16">
        <v>0.37909393379790945</v>
      </c>
      <c r="K8" s="13">
        <v>0.21694062420209059</v>
      </c>
      <c r="L8" s="30">
        <v>0.304923381533101</v>
      </c>
      <c r="M8" s="31">
        <v>0.14446775346689897</v>
      </c>
      <c r="N8" s="30">
        <v>2.3795218432055751</v>
      </c>
      <c r="O8" s="31">
        <v>0.39926735479442543</v>
      </c>
      <c r="P8" s="16">
        <v>0.61521021428571421</v>
      </c>
      <c r="Q8" s="13">
        <v>0.20602388571428562</v>
      </c>
      <c r="R8" s="16">
        <v>0.35849100261324041</v>
      </c>
      <c r="S8" s="13">
        <v>8.616969938675953E-2</v>
      </c>
      <c r="T8" s="16">
        <v>0.82981842857142851</v>
      </c>
      <c r="U8" s="13">
        <v>0.30348462942857157</v>
      </c>
      <c r="V8" s="16">
        <v>0.60008776119402985</v>
      </c>
      <c r="W8" s="13">
        <v>0.4253446805970148</v>
      </c>
      <c r="X8" s="16">
        <v>0.7652149253731344</v>
      </c>
      <c r="Y8" s="13">
        <v>0.70296296268656733</v>
      </c>
      <c r="Z8" s="16">
        <v>0.47825932835820895</v>
      </c>
      <c r="AA8" s="13">
        <v>0.41895517164179097</v>
      </c>
      <c r="AB8" s="16">
        <v>0.47825932835820895</v>
      </c>
      <c r="AC8" s="13">
        <v>0.41895517164179097</v>
      </c>
      <c r="AD8" s="30">
        <v>0.84412564285714276</v>
      </c>
      <c r="AE8" s="31">
        <v>0.53554764514285691</v>
      </c>
      <c r="AF8" s="30">
        <v>0.81551121428571416</v>
      </c>
      <c r="AG8" s="31">
        <v>0.64628548371428551</v>
      </c>
      <c r="AH8" s="30">
        <v>0.48644528571428569</v>
      </c>
      <c r="AI8" s="31">
        <v>0.31836413228571436</v>
      </c>
      <c r="AJ8" s="16">
        <v>1.087348285714286</v>
      </c>
      <c r="AK8" s="13">
        <v>0.47299650428571371</v>
      </c>
      <c r="AL8" s="16">
        <v>1.3305709285714284</v>
      </c>
      <c r="AM8" s="13">
        <v>0.65681559342857132</v>
      </c>
      <c r="AN8" s="16">
        <v>0.88704728571428559</v>
      </c>
      <c r="AO8" s="13">
        <v>0.37765322828571413</v>
      </c>
      <c r="AP8" s="16"/>
      <c r="AQ8" s="13"/>
      <c r="AR8" s="16"/>
      <c r="AS8" s="13"/>
      <c r="AT8" s="13"/>
      <c r="AU8" s="13"/>
      <c r="AV8" s="31"/>
      <c r="AW8" s="31"/>
      <c r="AX8" s="31"/>
      <c r="AY8" s="31"/>
      <c r="BB8" s="13"/>
      <c r="BC8" s="13"/>
      <c r="BD8" s="9"/>
      <c r="BE8" s="9"/>
    </row>
    <row r="9" spans="1:57" x14ac:dyDescent="0.2">
      <c r="A9" s="11">
        <v>35</v>
      </c>
      <c r="O9" s="15"/>
      <c r="Q9" s="15"/>
      <c r="T9" s="10"/>
      <c r="AF9" s="10"/>
      <c r="AJ9" s="16"/>
      <c r="AK9" s="13"/>
      <c r="AV9" s="15"/>
      <c r="AW9" s="15"/>
      <c r="AX9" s="15"/>
      <c r="AY9" s="15"/>
      <c r="BD9" s="9"/>
      <c r="BE9" s="9"/>
    </row>
    <row r="10" spans="1:57" x14ac:dyDescent="0.2">
      <c r="A10" s="11">
        <v>40</v>
      </c>
      <c r="B10" s="16">
        <v>0.37497334756097561</v>
      </c>
      <c r="C10" s="13">
        <v>0.15483514843902441</v>
      </c>
      <c r="D10" s="16">
        <v>0.27607927787456443</v>
      </c>
      <c r="E10" s="13">
        <v>0.14965969212543551</v>
      </c>
      <c r="F10" s="16">
        <v>0.23899999999999999</v>
      </c>
      <c r="G10" s="18">
        <v>0.16300000000000001</v>
      </c>
      <c r="H10" s="16">
        <v>0.26371751916376307</v>
      </c>
      <c r="I10" s="13">
        <v>0.12890841983623694</v>
      </c>
      <c r="J10" s="16">
        <v>0.13597934581881529</v>
      </c>
      <c r="K10" s="13">
        <v>0.19042053118118474</v>
      </c>
      <c r="L10" s="30">
        <v>0.15020095818815332</v>
      </c>
      <c r="M10" s="31">
        <v>0.13839358181184672</v>
      </c>
      <c r="N10" s="30">
        <v>3.2000466167247397</v>
      </c>
      <c r="O10" s="31">
        <v>0.56780314327526149</v>
      </c>
      <c r="P10" s="16">
        <v>0.62951742857142845</v>
      </c>
      <c r="Q10" s="13">
        <v>0.33953880942857168</v>
      </c>
      <c r="R10" s="16">
        <v>0.74397514285714283</v>
      </c>
      <c r="S10" s="13">
        <v>0.12653300314285709</v>
      </c>
      <c r="T10" s="16">
        <v>0.82981842857142851</v>
      </c>
      <c r="U10" s="13">
        <v>0.27063526542857153</v>
      </c>
      <c r="V10" s="16">
        <v>0.2479701492537314</v>
      </c>
      <c r="W10" s="13">
        <v>0.20856027462686563</v>
      </c>
      <c r="X10" s="16">
        <v>0.25788895522388067</v>
      </c>
      <c r="Y10" s="13">
        <v>0.24265807761194033</v>
      </c>
      <c r="Z10" s="16">
        <v>0.31244238805970154</v>
      </c>
      <c r="AA10" s="13">
        <v>0.18597761194029849</v>
      </c>
      <c r="AB10" s="16">
        <v>0.31244238805970154</v>
      </c>
      <c r="AC10" s="13">
        <v>0.18597761194029849</v>
      </c>
      <c r="AD10" s="30">
        <v>0.55798135714285713</v>
      </c>
      <c r="AE10" s="31">
        <v>0.54247233685714269</v>
      </c>
      <c r="AF10" s="30">
        <v>0.57228857142857137</v>
      </c>
      <c r="AG10" s="31">
        <v>0.41319234857142889</v>
      </c>
      <c r="AH10" s="30">
        <v>0.15178202090592335</v>
      </c>
      <c r="AI10" s="31">
        <v>0.22756551909407668</v>
      </c>
      <c r="AJ10" s="16">
        <v>0.62951742857142856</v>
      </c>
      <c r="AK10" s="13">
        <v>0.40523753742857127</v>
      </c>
      <c r="AL10" s="16">
        <v>0.57228857142857126</v>
      </c>
      <c r="AM10" s="13">
        <v>0.5445898045714288</v>
      </c>
      <c r="AN10" s="16">
        <v>0.74397514285714283</v>
      </c>
      <c r="AO10" s="13">
        <v>0.35647855114285709</v>
      </c>
      <c r="AP10" s="16"/>
      <c r="AQ10" s="13"/>
      <c r="AR10" s="16"/>
      <c r="AS10" s="13"/>
      <c r="AT10" s="13"/>
      <c r="AU10" s="13"/>
      <c r="AV10" s="31"/>
      <c r="AW10" s="31"/>
      <c r="AX10" s="31"/>
      <c r="AY10" s="31"/>
      <c r="BB10" s="13"/>
      <c r="BC10" s="13"/>
      <c r="BD10" s="9"/>
      <c r="BE10" s="9"/>
    </row>
    <row r="11" spans="1:57" x14ac:dyDescent="0.2">
      <c r="A11" s="11">
        <v>50</v>
      </c>
      <c r="B11" s="16">
        <v>0.35849100261324029</v>
      </c>
      <c r="C11" s="13">
        <v>0.17131749338675969</v>
      </c>
      <c r="D11" s="16">
        <v>0.27195869163763065</v>
      </c>
      <c r="E11" s="13">
        <v>0.18216287636236927</v>
      </c>
      <c r="F11" s="16">
        <v>0.152</v>
      </c>
      <c r="G11" s="18">
        <v>0.15</v>
      </c>
      <c r="H11" s="16">
        <v>0.25135576045296165</v>
      </c>
      <c r="I11" s="13">
        <v>0.1601919105470383</v>
      </c>
      <c r="J11" s="16">
        <v>0.14834110452961669</v>
      </c>
      <c r="K11" s="13">
        <v>0.19225007147038339</v>
      </c>
      <c r="L11" s="30">
        <v>0.21014989808362367</v>
      </c>
      <c r="M11" s="31">
        <v>0.19666733991637636</v>
      </c>
      <c r="N11" s="30">
        <v>0.92996892857142854</v>
      </c>
      <c r="O11" s="31">
        <v>0.72892395342857119</v>
      </c>
      <c r="P11" s="16">
        <v>0.20190872560975609</v>
      </c>
      <c r="Q11" s="13">
        <v>0.28059544039024409</v>
      </c>
      <c r="R11" s="16">
        <v>0.19366755313588851</v>
      </c>
      <c r="S11" s="13">
        <v>0.13746275686411152</v>
      </c>
      <c r="T11" s="16">
        <v>0.54367414285714277</v>
      </c>
      <c r="U11" s="13">
        <v>0.31040932114285713</v>
      </c>
      <c r="V11" s="16">
        <v>0.19341671641791053</v>
      </c>
      <c r="W11" s="13">
        <v>0.19747155820895518</v>
      </c>
      <c r="X11" s="16">
        <v>1.1531921641791051E-2</v>
      </c>
      <c r="Y11" s="13">
        <v>9.9627260820895513E-2</v>
      </c>
      <c r="Z11" s="16">
        <v>0.44634626865671645</v>
      </c>
      <c r="AA11" s="13">
        <v>0.29131533134328358</v>
      </c>
      <c r="AB11" s="16">
        <v>0.44634626865671645</v>
      </c>
      <c r="AC11" s="13">
        <v>0.29131533134328358</v>
      </c>
      <c r="AD11" s="30">
        <v>0.33788807142857152</v>
      </c>
      <c r="AE11" s="31">
        <v>0.31964211557142852</v>
      </c>
      <c r="AF11" s="30">
        <v>0.4120586236933797</v>
      </c>
      <c r="AG11" s="31">
        <v>0.25966286230662045</v>
      </c>
      <c r="AH11" s="30">
        <v>7.7472073170731695E-2</v>
      </c>
      <c r="AI11" s="31">
        <v>0.19115680682926828</v>
      </c>
      <c r="AJ11" s="16">
        <v>0.20602931184668988</v>
      </c>
      <c r="AK11" s="13">
        <v>0.29539658615331021</v>
      </c>
      <c r="AL11" s="16">
        <v>0.21014989808362367</v>
      </c>
      <c r="AM11" s="13">
        <v>0.29127599991637632</v>
      </c>
      <c r="AN11" s="16">
        <v>0.31728514024390242</v>
      </c>
      <c r="AO11" s="13">
        <v>0.46323630475609767</v>
      </c>
      <c r="AP11" s="16"/>
      <c r="AQ11" s="13"/>
      <c r="AR11" s="16"/>
      <c r="AS11" s="13"/>
      <c r="AT11" s="13"/>
      <c r="AU11" s="13"/>
      <c r="AV11" s="31"/>
      <c r="AW11" s="31"/>
      <c r="AX11" s="31"/>
      <c r="AY11" s="31"/>
      <c r="BB11" s="13"/>
      <c r="BC11" s="13"/>
      <c r="BD11" s="9"/>
      <c r="BE11" s="9"/>
    </row>
    <row r="12" spans="1:57" x14ac:dyDescent="0.2">
      <c r="A12" s="11">
        <v>60</v>
      </c>
      <c r="J12" s="16"/>
      <c r="K12" s="13"/>
      <c r="L12" s="30">
        <v>0.25959693292682928</v>
      </c>
      <c r="M12" s="31">
        <v>0.18979420207317083</v>
      </c>
      <c r="N12" s="30">
        <v>1.1588843571428571</v>
      </c>
      <c r="O12" s="31">
        <v>0.64783066285714319</v>
      </c>
      <c r="P12" s="16">
        <v>7.4309947735191603E-2</v>
      </c>
      <c r="Q12" s="13">
        <v>0.20339423226480846</v>
      </c>
      <c r="R12" s="16">
        <v>0.25959693292682928</v>
      </c>
      <c r="S12" s="13">
        <v>0.18033333607317079</v>
      </c>
      <c r="T12" s="61"/>
      <c r="U12" s="60"/>
      <c r="AB12" s="46"/>
      <c r="AC12" s="47"/>
      <c r="AD12" s="30">
        <v>0.17075477351916379</v>
      </c>
      <c r="AE12" s="31">
        <v>0.18136686648083628</v>
      </c>
      <c r="AF12" s="30">
        <v>0.28844103658536591</v>
      </c>
      <c r="AG12" s="31">
        <v>0.23663702641463411</v>
      </c>
      <c r="AH12" s="30">
        <v>7.9053135888501727E-2</v>
      </c>
      <c r="AI12" s="31">
        <v>0.18776068411149832</v>
      </c>
      <c r="AJ12" s="16"/>
      <c r="AK12" s="13"/>
      <c r="AL12" s="46"/>
      <c r="AM12" s="46"/>
      <c r="AN12" s="46"/>
      <c r="AO12" s="46"/>
      <c r="AP12" s="31"/>
      <c r="AQ12" s="31"/>
      <c r="AU12" s="13"/>
      <c r="AV12" s="31"/>
      <c r="AW12" s="31"/>
      <c r="AX12" s="31"/>
      <c r="AY12" s="31"/>
      <c r="BD12" s="10"/>
      <c r="BE12" s="10"/>
    </row>
    <row r="13" spans="1:57" x14ac:dyDescent="0.2">
      <c r="A13" s="11">
        <v>70</v>
      </c>
      <c r="O13" s="15"/>
      <c r="Q13" s="15"/>
      <c r="T13" s="10"/>
      <c r="AF13" s="10"/>
      <c r="AV13" s="15"/>
      <c r="AW13" s="15"/>
      <c r="AX13" s="15"/>
      <c r="AY13" s="15"/>
      <c r="BD13" s="10"/>
      <c r="BE13" s="10"/>
    </row>
    <row r="14" spans="1:57" x14ac:dyDescent="0.2">
      <c r="A14" s="11">
        <v>75</v>
      </c>
      <c r="B14" s="16">
        <v>0.23899400174216026</v>
      </c>
      <c r="C14" s="13">
        <v>0.12997977225783974</v>
      </c>
      <c r="D14" s="16">
        <v>0.38733510627177703</v>
      </c>
      <c r="E14" s="13">
        <v>0.19923858572822301</v>
      </c>
      <c r="F14" s="16">
        <v>0.152</v>
      </c>
      <c r="G14" s="18">
        <v>0.127</v>
      </c>
      <c r="H14" s="16">
        <v>0.21427048432055745</v>
      </c>
      <c r="I14" s="13">
        <v>0.12632069167944257</v>
      </c>
      <c r="J14" s="16">
        <v>0.29256162282229969</v>
      </c>
      <c r="K14" s="13">
        <v>0.27509033717770032</v>
      </c>
      <c r="L14" s="16"/>
      <c r="M14" s="13"/>
      <c r="N14" s="46"/>
      <c r="O14" s="47"/>
      <c r="P14" s="16"/>
      <c r="Q14" s="13"/>
      <c r="R14" s="16"/>
      <c r="S14" s="13"/>
      <c r="T14" s="16">
        <v>0.858432857142857</v>
      </c>
      <c r="U14" s="13">
        <v>0.47196638485714276</v>
      </c>
      <c r="V14" s="16">
        <v>3.459576492537314E-2</v>
      </c>
      <c r="W14" s="13">
        <v>8.7737882462686545E-2</v>
      </c>
      <c r="X14" s="16">
        <v>1.5375895522388064E-2</v>
      </c>
      <c r="Y14" s="13">
        <v>9.6046122761194008E-2</v>
      </c>
      <c r="Z14" s="16">
        <v>3.4595764925373126E-2</v>
      </c>
      <c r="AA14" s="13">
        <v>1.691348507462687E-2</v>
      </c>
      <c r="AB14" s="16">
        <v>3.4595764925373126E-2</v>
      </c>
      <c r="AC14" s="13">
        <v>1.691348507462687E-2</v>
      </c>
      <c r="AD14" s="16"/>
      <c r="AE14" s="13"/>
      <c r="AF14" s="75"/>
      <c r="AG14" s="47"/>
      <c r="AH14" s="16"/>
      <c r="AI14" s="13"/>
      <c r="AJ14" s="16">
        <v>5.0594006968641109E-2</v>
      </c>
      <c r="AK14" s="13">
        <v>9.6425853031358894E-2</v>
      </c>
      <c r="AL14" s="16">
        <v>4.5850818815331019E-2</v>
      </c>
      <c r="AM14" s="13">
        <v>0.10298410118466897</v>
      </c>
      <c r="AN14" s="16">
        <v>4.2688693379790928E-2</v>
      </c>
      <c r="AO14" s="13">
        <v>0.18056368662020911</v>
      </c>
      <c r="AP14" s="16"/>
      <c r="AQ14" s="13"/>
      <c r="AR14" s="16"/>
      <c r="AS14" s="13"/>
      <c r="AT14" s="13"/>
      <c r="AV14" s="18"/>
      <c r="AW14" s="15"/>
      <c r="AX14" s="15"/>
      <c r="AY14" s="15"/>
      <c r="BB14" s="13"/>
      <c r="BC14" s="13"/>
      <c r="BD14" s="9"/>
      <c r="BE14" s="9"/>
    </row>
    <row r="15" spans="1:57" x14ac:dyDescent="0.2">
      <c r="A15" s="11">
        <v>80</v>
      </c>
      <c r="H15" s="16"/>
      <c r="I15" s="13"/>
      <c r="J15" s="16"/>
      <c r="K15" s="13"/>
      <c r="L15" s="30">
        <v>0.34612924390243899</v>
      </c>
      <c r="M15" s="31">
        <v>0.24990531409756103</v>
      </c>
      <c r="N15" s="30">
        <v>0.37198757142857142</v>
      </c>
      <c r="O15" s="31">
        <v>0.76131548657142845</v>
      </c>
      <c r="P15" s="16">
        <v>4.1107630662020889E-2</v>
      </c>
      <c r="Q15" s="13">
        <v>0.25474714933797915</v>
      </c>
      <c r="R15" s="16">
        <v>0.32552631271777011</v>
      </c>
      <c r="S15" s="13">
        <v>0.41715166828222999</v>
      </c>
      <c r="T15" s="61"/>
      <c r="U15" s="60"/>
      <c r="X15" s="16"/>
      <c r="Y15" s="13"/>
      <c r="Z15" s="16"/>
      <c r="AA15" s="13"/>
      <c r="AB15" s="46"/>
      <c r="AC15" s="47"/>
      <c r="AD15" s="30">
        <v>6.3242508710801379E-2</v>
      </c>
      <c r="AE15" s="31">
        <v>6.7441811289198628E-2</v>
      </c>
      <c r="AF15" s="30">
        <v>8.5377386759581869E-2</v>
      </c>
      <c r="AG15" s="31">
        <v>8.1608133240418157E-2</v>
      </c>
      <c r="AH15" s="30">
        <v>5.5337195121951219E-2</v>
      </c>
      <c r="AI15" s="31">
        <v>0.12435374487804879</v>
      </c>
      <c r="AJ15" s="16"/>
      <c r="AK15" s="106"/>
      <c r="AL15" s="46"/>
      <c r="AM15" s="46"/>
      <c r="AN15" s="46"/>
      <c r="AO15" s="46"/>
      <c r="AP15" s="31"/>
      <c r="AQ15" s="31"/>
      <c r="AT15" s="13"/>
      <c r="AU15" s="13"/>
      <c r="AV15" s="31"/>
      <c r="AW15" s="31"/>
      <c r="AX15" s="31"/>
      <c r="AY15" s="31"/>
      <c r="BB15" s="10"/>
      <c r="BC15" s="10"/>
      <c r="BD15" s="10"/>
      <c r="BE15" s="10"/>
    </row>
    <row r="16" spans="1:57" x14ac:dyDescent="0.2">
      <c r="A16" s="11">
        <v>100</v>
      </c>
      <c r="B16" s="16">
        <v>0.39969686498257839</v>
      </c>
      <c r="C16" s="13">
        <v>0.19633769301742177</v>
      </c>
      <c r="D16" s="16">
        <v>0.3420086576655052</v>
      </c>
      <c r="E16" s="13">
        <v>0.20199113733449484</v>
      </c>
      <c r="F16" s="16">
        <v>0.152</v>
      </c>
      <c r="G16" s="18">
        <v>0.11700000000000001</v>
      </c>
      <c r="H16" s="16">
        <v>0.14545777003484323</v>
      </c>
      <c r="I16" s="13">
        <v>0.11409580996515681</v>
      </c>
      <c r="J16" s="16">
        <v>0.37497334756097567</v>
      </c>
      <c r="K16" s="13">
        <v>0.28728727243902441</v>
      </c>
      <c r="L16" s="30">
        <v>0.77258957142857132</v>
      </c>
      <c r="M16" s="31">
        <v>0.3607134865714286</v>
      </c>
      <c r="N16" s="30">
        <v>0.32391858710801391</v>
      </c>
      <c r="O16" s="31">
        <v>0.83029149189198614</v>
      </c>
      <c r="P16" s="16">
        <v>5.8499320557491304E-2</v>
      </c>
      <c r="Q16" s="13">
        <v>0.24280063944250874</v>
      </c>
      <c r="R16" s="16">
        <v>8.2215261324041833E-2</v>
      </c>
      <c r="S16" s="13">
        <v>0.36791961867595824</v>
      </c>
      <c r="T16" s="16">
        <v>0.3790939337979094</v>
      </c>
      <c r="U16" s="13">
        <v>0.49130573820209078</v>
      </c>
      <c r="V16" s="16">
        <v>5.6378283582089551E-2</v>
      </c>
      <c r="W16" s="13">
        <v>0.12183031679104474</v>
      </c>
      <c r="X16" s="16">
        <v>1.4094570895522397E-2</v>
      </c>
      <c r="Y16" s="13">
        <v>6.8447485447761178E-2</v>
      </c>
      <c r="Z16" s="16">
        <v>3.0751791044776128E-2</v>
      </c>
      <c r="AA16" s="13">
        <v>1.9040483955223859E-2</v>
      </c>
      <c r="AB16" s="16">
        <v>3.0751791044776128E-2</v>
      </c>
      <c r="AC16" s="13">
        <v>1.9040483955223859E-2</v>
      </c>
      <c r="AD16" s="30">
        <v>2.8459128919860625E-2</v>
      </c>
      <c r="AE16" s="31">
        <v>5.6848691080139374E-2</v>
      </c>
      <c r="AF16" s="30">
        <v>3.1621254355400696E-2</v>
      </c>
      <c r="AG16" s="31">
        <v>4.8241385644599316E-2</v>
      </c>
      <c r="AH16" s="30">
        <v>4.2688693379790928E-2</v>
      </c>
      <c r="AI16" s="31">
        <v>0.13155706662020911</v>
      </c>
      <c r="AJ16" s="16">
        <v>3.0040191637630668E-2</v>
      </c>
      <c r="AK16" s="13">
        <v>8.4308588362369333E-2</v>
      </c>
      <c r="AL16" s="16">
        <v>2.5297003484320568E-2</v>
      </c>
      <c r="AM16" s="13">
        <v>9.8127076515679451E-2</v>
      </c>
      <c r="AN16" s="16">
        <v>0.11383651567944256</v>
      </c>
      <c r="AO16" s="13">
        <v>0.22013452432055747</v>
      </c>
      <c r="AP16" s="16"/>
      <c r="AQ16" s="13"/>
      <c r="AR16" s="16"/>
      <c r="AS16" s="13"/>
      <c r="AT16" s="13"/>
      <c r="AU16" s="13"/>
      <c r="AV16" s="31"/>
      <c r="AW16" s="31"/>
      <c r="AX16" s="31"/>
      <c r="AY16" s="31"/>
      <c r="BB16" s="13"/>
      <c r="BC16" s="13"/>
      <c r="BD16" s="9"/>
      <c r="BE16" s="9"/>
    </row>
    <row r="17" spans="1:57" x14ac:dyDescent="0.2">
      <c r="A17" s="11">
        <v>140</v>
      </c>
      <c r="B17" s="16">
        <v>8.5524734320557502E-2</v>
      </c>
      <c r="C17" s="13">
        <v>0.19411640467944247</v>
      </c>
      <c r="D17" s="16">
        <v>5.0594006968641164E-2</v>
      </c>
      <c r="E17" s="13">
        <v>0.18717885303135887</v>
      </c>
      <c r="F17" s="16">
        <v>5.8000000000000003E-2</v>
      </c>
      <c r="G17" s="18">
        <v>0.13200000000000001</v>
      </c>
      <c r="H17" s="16">
        <v>5.5337195121951219E-2</v>
      </c>
      <c r="I17" s="13">
        <v>0.11527844487804878</v>
      </c>
      <c r="J17" s="16">
        <v>0.1236175871080139</v>
      </c>
      <c r="K17" s="13">
        <v>0.16020839289198613</v>
      </c>
      <c r="L17" s="30">
        <v>0.15246169076655053</v>
      </c>
      <c r="M17" s="31">
        <v>0.29219901123344949</v>
      </c>
      <c r="N17" s="30">
        <v>0.16894403571428571</v>
      </c>
      <c r="O17" s="31">
        <v>0.5311600482857145</v>
      </c>
      <c r="P17" s="16">
        <v>3.9526567944250871E-2</v>
      </c>
      <c r="Q17" s="13">
        <v>0.27629387205574918</v>
      </c>
      <c r="R17" s="16"/>
      <c r="S17" s="13"/>
      <c r="T17" s="16">
        <v>4.9447034843205583E-2</v>
      </c>
      <c r="U17" s="13">
        <v>0.19180504815679444</v>
      </c>
      <c r="V17" s="16">
        <v>5.1252985074626911E-3</v>
      </c>
      <c r="W17" s="13">
        <v>5.4409424253731339E-2</v>
      </c>
      <c r="X17" s="16">
        <v>7.6879477611940372E-3</v>
      </c>
      <c r="Y17" s="13">
        <v>3.2827098880596997E-2</v>
      </c>
      <c r="Z17" s="16">
        <v>8.9692723880597045E-3</v>
      </c>
      <c r="AA17" s="13">
        <v>-5.5353223880597029E-3</v>
      </c>
      <c r="AB17" s="16">
        <v>8.9692723880597045E-3</v>
      </c>
      <c r="AC17" s="13">
        <v>-5.5353223880597029E-3</v>
      </c>
      <c r="AD17" s="30">
        <v>1.1067439024390243E-2</v>
      </c>
      <c r="AE17" s="31">
        <v>3.6124120975609769E-2</v>
      </c>
      <c r="AF17" s="30">
        <v>1.5810627177700348E-2</v>
      </c>
      <c r="AG17" s="31">
        <v>3.8641172822299667E-2</v>
      </c>
      <c r="AH17" s="30">
        <v>1.5810627177700348E-2</v>
      </c>
      <c r="AI17" s="31">
        <v>9.6723092822299683E-2</v>
      </c>
      <c r="AJ17" s="16">
        <v>1.2648501742160274E-2</v>
      </c>
      <c r="AK17" s="13">
        <v>5.087859825783974E-2</v>
      </c>
      <c r="AL17" s="16">
        <v>1.2648501742160275E-2</v>
      </c>
      <c r="AM17" s="13">
        <v>9.2624978257839746E-2</v>
      </c>
      <c r="AN17" s="16">
        <v>1.5810627177700348E-2</v>
      </c>
      <c r="AO17" s="13">
        <v>9.8538152822299663E-2</v>
      </c>
      <c r="AP17" s="16"/>
      <c r="AQ17" s="13"/>
      <c r="AR17" s="16"/>
      <c r="AS17" s="13"/>
      <c r="AT17" s="33"/>
      <c r="AU17" s="13"/>
      <c r="AV17" s="18"/>
      <c r="AW17" s="15"/>
      <c r="AX17" s="18"/>
      <c r="AY17" s="15"/>
      <c r="BB17" s="13"/>
      <c r="BC17" s="13"/>
      <c r="BD17" s="9"/>
      <c r="BE17" s="9"/>
    </row>
    <row r="18" spans="1:57" x14ac:dyDescent="0.2">
      <c r="B18" s="16"/>
      <c r="C18" s="13"/>
      <c r="T18"/>
      <c r="AH18" s="18"/>
      <c r="AI18" s="18"/>
      <c r="AL18" s="13"/>
      <c r="AN18"/>
      <c r="AO18" s="20"/>
    </row>
    <row r="19" spans="1:57" x14ac:dyDescent="0.2">
      <c r="A19" s="11" t="s">
        <v>83</v>
      </c>
      <c r="B19" s="13">
        <f>((B4*3)+(B5*4.5)+(B6*7.5)+(B7*10)+(B8*10)+(B10*10)+(B11*17.5)+(B14*25)+(B16*32.5)+(B17*20))</f>
        <v>45.438155832752614</v>
      </c>
      <c r="C19" s="13">
        <f t="shared" ref="C19:K19" si="0">((C4*3)+(C5*4.5)+(C6*7.5)+(C7*10)+(C8*10)+(C10*10)+(C11*17.5)+(C14*25)+(C16*32.5)+(C17*20))</f>
        <v>24.218921066247397</v>
      </c>
      <c r="D19" s="13">
        <f>((D4*3)+(D5*4.5)+(D6*7.5)+(D7*10)+(D8*10)+(D10*10)+(D11*17.5)+(D14*25)+(D16*32.5)+(D17*20))</f>
        <v>42.67512758101045</v>
      </c>
      <c r="E19" s="13">
        <f t="shared" si="0"/>
        <v>24.862636394989547</v>
      </c>
      <c r="F19" s="13">
        <f t="shared" si="0"/>
        <v>26.745999999999999</v>
      </c>
      <c r="G19" s="13">
        <f t="shared" si="0"/>
        <v>19.222999999999999</v>
      </c>
      <c r="H19" s="13">
        <f t="shared" si="0"/>
        <v>30.629749109320556</v>
      </c>
      <c r="I19" s="13">
        <f t="shared" si="0"/>
        <v>18.668893101679444</v>
      </c>
      <c r="J19" s="13">
        <f>((J4*3)+(J5*4.5)+(J6*7.5)+(J7*10)+(J8*10)+(J10*10)+(J11*17.5)+(J14*25)+(J16*32.5)+(J17*20))</f>
        <v>37.559143549651573</v>
      </c>
      <c r="K19" s="13">
        <f t="shared" si="0"/>
        <v>29.203822595848436</v>
      </c>
      <c r="L19" s="13">
        <f t="shared" ref="L19:S19" si="1">((L4*6.5)+(L6*9)+(L7*10)+(L8*10)+(L10*10)+(L11*10.5)+(L12*14.5)+(L15*19.5)+(L16*40)+(L17*20))</f>
        <v>65.561889594512195</v>
      </c>
      <c r="M19" s="13">
        <f t="shared" si="1"/>
        <v>36.713201232987814</v>
      </c>
      <c r="N19" s="13">
        <f t="shared" si="1"/>
        <v>151.12859247648086</v>
      </c>
      <c r="O19" s="13">
        <f t="shared" si="1"/>
        <v>91.410956078519177</v>
      </c>
      <c r="P19" s="13">
        <f t="shared" si="1"/>
        <v>29.332403184668983</v>
      </c>
      <c r="Q19" s="13">
        <f t="shared" si="1"/>
        <v>34.06472751083102</v>
      </c>
      <c r="R19" s="13">
        <f t="shared" si="1"/>
        <v>33.156712769163761</v>
      </c>
      <c r="S19" s="13">
        <f t="shared" si="1"/>
        <v>30.264289187336239</v>
      </c>
      <c r="T19" s="13">
        <f>((T4*3)+(T5*4.5)+(T6*7.5)+(T7*10)+(T8*10)+(T10*10)+(T11*17.5)+(T14*25)+(T16*32.5)+(T17*20))</f>
        <v>78.164095902439016</v>
      </c>
      <c r="U19" s="13">
        <f t="shared" ref="U19:AA19" si="2">((U4*3)+(U5*4.5)+(U6*7.5)+(U7*10)+(U8*10)+(U10*10)+(U11*17.5)+(U14*25)+(U16*32.5)+(U17*20))</f>
        <v>50.819803931560976</v>
      </c>
      <c r="V19" s="13">
        <f>((V4*3)+(V5*4.5)+(V6*7.5)+(V7*10)+(V8*10)+(V10*10)+(V11*17.5)+(V14*25)+(V16*32.5)+(V17*20))</f>
        <v>27.737013190298509</v>
      </c>
      <c r="W19" s="13">
        <f t="shared" si="2"/>
        <v>25.567707482649251</v>
      </c>
      <c r="X19" s="13">
        <f t="shared" si="2"/>
        <v>17.925895242537315</v>
      </c>
      <c r="Y19" s="13">
        <f t="shared" si="2"/>
        <v>20.644814746268654</v>
      </c>
      <c r="Z19" s="13">
        <f>((Z4*3)+(Z5*4.5)+(Z6*7.5)+(Z7*10)+(Z8*10)+(Z10*10)+(Z11*17.5)+(Z14*25)+(Z16*32.5)+(Z17*20))</f>
        <v>29.858210093283585</v>
      </c>
      <c r="AA19" s="13">
        <f t="shared" si="2"/>
        <v>18.526840094216414</v>
      </c>
      <c r="AB19" s="13">
        <f>((AB4*3)+(AB5*4.5)+(AB6*7.5)+(AB7*10)+(AB8*10)+(AB10*10)+(AB11*17.5)+(AB14*25)+(AB16*32.5)+(AB17*20))</f>
        <v>29.858210093283585</v>
      </c>
      <c r="AC19" s="13">
        <f>((AC4*3)+(AC5*4.5)+(AC6*7.5)+(AC7*10)+(AC8*10)+(AC10*10)+(AC11*17.5)+(AC14*25)+(AC16*32.5)+(AC17*20))</f>
        <v>18.526840094216414</v>
      </c>
      <c r="AD19" s="13">
        <f t="shared" ref="AD19:AI19" si="3">((AD4*6.5)+(AD6*9)+(AD7*10)+(AD8*10)+(AD10*10)+(AD11*10.5)+(AD12*14.5)+(AD15*19.5)+(AD16*40)+(AD17*20))</f>
        <v>35.99537054790941</v>
      </c>
      <c r="AE19" s="13">
        <f t="shared" si="3"/>
        <v>28.044212180090593</v>
      </c>
      <c r="AF19" s="13">
        <f t="shared" si="3"/>
        <v>38.650131554006968</v>
      </c>
      <c r="AG19" s="13">
        <f t="shared" si="3"/>
        <v>28.533908642493039</v>
      </c>
      <c r="AH19" s="13">
        <f t="shared" si="3"/>
        <v>42.419954817073162</v>
      </c>
      <c r="AI19" s="13">
        <f t="shared" si="3"/>
        <v>31.810676975926835</v>
      </c>
      <c r="AJ19" s="13">
        <f t="shared" ref="AJ19:AS19" si="4">((AJ4*3)+(AJ5*4.5)+(AJ6*7.5)+(AJ7*10)+(AJ8*10)+(AJ10*10)+(AJ11*17.5)+(AJ14*25)+(AJ16*32.5)+(AJ17*20))</f>
        <v>56.232118251742165</v>
      </c>
      <c r="AK19" s="13">
        <f t="shared" si="4"/>
        <v>32.915370425257834</v>
      </c>
      <c r="AL19" s="13">
        <f t="shared" si="4"/>
        <v>57.154611513501749</v>
      </c>
      <c r="AM19" s="13">
        <f t="shared" si="4"/>
        <v>42.604108322498256</v>
      </c>
      <c r="AN19" s="13">
        <f t="shared" si="4"/>
        <v>44.758312663327523</v>
      </c>
      <c r="AO19" s="13">
        <f t="shared" si="4"/>
        <v>36.29770163117248</v>
      </c>
      <c r="AP19" s="5">
        <f t="shared" si="4"/>
        <v>0</v>
      </c>
      <c r="AQ19" s="5">
        <f t="shared" si="4"/>
        <v>0</v>
      </c>
      <c r="AR19" s="5">
        <f t="shared" si="4"/>
        <v>0</v>
      </c>
      <c r="AS19" s="5">
        <f t="shared" si="4"/>
        <v>0</v>
      </c>
      <c r="AT19" s="5">
        <f>((AT5*7.5)+(AT6*7.5)+(AT7*10)+(AT8*10)+(AT10*10)+(AT11*17.5)+(AT14*25)+(AT16*32.5)+(AT17*20))</f>
        <v>0</v>
      </c>
      <c r="AU19" s="5">
        <f>((AU5*7.5)+(AU6*7.5)+(AU7*10)+(AU8*10)+(AU10*10)+(AU11*10)+(AU12*15)+(AU15*20)+(AU16*30)+(AU17*20))</f>
        <v>0</v>
      </c>
      <c r="AV19" s="5">
        <f>((AV4*5.5)+(AV6*9.5)+(AV7*10)+(AV8*10)+(AV10*10)+(AV11*10)+(AV12*15)+(AV15*20)+(AV16*50))</f>
        <v>0</v>
      </c>
      <c r="AW19" s="5">
        <f>((AW4*5.5)+(AW6*9.5)+(AW7*10)+(AW8*10)+(AW10*10)+(AW11*10)+(AW12*15)+(AW15*20)+(AW16*50))</f>
        <v>0</v>
      </c>
      <c r="AX19" s="5">
        <f>((AX4*5.5)+(AX6*9.5)+(AX7*10)+(AX8*10)+(AX10*10)+(AX11*10)+(AX12*15)+(AX15*20)+(AX16*50))</f>
        <v>0</v>
      </c>
      <c r="AY19" s="5">
        <f>((AY4*5.5)+(AY6*9.5)+(AY7*10)+(AY8*10)+(AY10*10)+(AY11*10)+(AY12*15)+(AY15*20)+(AY16*50))</f>
        <v>0</v>
      </c>
      <c r="AZ19" s="5">
        <f t="shared" ref="AZ19:BE19" si="5">((AZ4*3)+(AZ5*4.5)+(AZ6*7.5)+(AZ7*10)+(AZ8*10)+(AZ10*10)+(AZ11*17.5)+(AZ14*25)+(AZ16*32.5)+(AZ17*20))</f>
        <v>0</v>
      </c>
      <c r="BA19" s="5">
        <f t="shared" si="5"/>
        <v>0</v>
      </c>
      <c r="BB19" s="5">
        <f>((BB4*3)+(BB5*4.5)+(BB6*7.5)+(BB7*10)+(BB8*10)+(BB10*10)+(BB11*17.5)+(BB14*25)+(BB16*32.5)+(BB17*20))</f>
        <v>0</v>
      </c>
      <c r="BC19" s="5">
        <f>((BC4*3)+(BC5*4.5)+(BC6*7.5)+(BC7*10)+(BC8*10)+(BC10*10)+(BC11*17.5)+(BC14*25)+(BC16*32.5)+(BC17*20))</f>
        <v>0</v>
      </c>
      <c r="BD19" s="5">
        <f t="shared" si="5"/>
        <v>0</v>
      </c>
      <c r="BE19" s="5">
        <f t="shared" si="5"/>
        <v>0</v>
      </c>
    </row>
    <row r="20" spans="1:57" x14ac:dyDescent="0.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57" x14ac:dyDescent="0.2">
      <c r="A21" s="11" t="s">
        <v>16</v>
      </c>
      <c r="B21" s="13">
        <f t="shared" ref="B21:G21" si="6">((B4*3)+(B5*4.5)+(B6*7.5)+(B7*10)+(B8*10)+(B10*10)+(B11*5))</f>
        <v>20.281525458188153</v>
      </c>
      <c r="C21" s="13">
        <f t="shared" si="6"/>
        <v>8.5646549758118518</v>
      </c>
      <c r="D21" s="13">
        <f>((D4*3)+(D5*4.5)+(D6*7.5)+(D7*10)+(D8*10)+(D10*10)+(D11*5))</f>
        <v>17.465104765243904</v>
      </c>
      <c r="E21" s="13">
        <f>((E4*3)+(E5*4.5)+(E6*7.5)+(E7*10)+(E8*10)+(E10*10)+(E11*5))</f>
        <v>7.2963467732560972</v>
      </c>
      <c r="F21" s="13">
        <f t="shared" si="6"/>
        <v>14.946</v>
      </c>
      <c r="G21" s="13">
        <f t="shared" si="6"/>
        <v>7.7305000000000001</v>
      </c>
      <c r="H21" s="13">
        <f>((H4*3)+(H5*4.5)+(H6*7.5)+(H7*10)+(H8*10)+(H10*10)+(H11*5))</f>
        <v>16.29691856707317</v>
      </c>
      <c r="I21" s="13">
        <f>((I4*3)+(I5*4.5)+(I6*7.5)+(I7*10)+(I8*10)+(I10*10)+(I11*5))</f>
        <v>7.49479420642683</v>
      </c>
      <c r="J21" s="13">
        <f>((J4*3)+(J5*4.5)+(J6*7.5)+(J7*10)+(J8*10)+(J10*10)+(J11*5))</f>
        <v>13.731853634581881</v>
      </c>
      <c r="K21" s="13">
        <f>((K4*3)+(K5*4.5)+(K6*7.5)+(K7*10)+(K8*10)+(K10*10)+(K11*5))</f>
        <v>7.3824340609181203</v>
      </c>
      <c r="L21" s="13">
        <f t="shared" ref="L21:S21" si="7">((L4*6.5)+(L6*9)+(L7*10)+(L8*10)+(L10*10)+(L11*5))</f>
        <v>19.939572699041811</v>
      </c>
      <c r="M21" s="13">
        <f t="shared" si="7"/>
        <v>7.7338416209581915</v>
      </c>
      <c r="N21" s="13">
        <f t="shared" si="7"/>
        <v>105.62055834930315</v>
      </c>
      <c r="O21" s="13">
        <f t="shared" si="7"/>
        <v>19.327817093696872</v>
      </c>
      <c r="P21" s="13">
        <f t="shared" si="7"/>
        <v>23.212307972560975</v>
      </c>
      <c r="Q21" s="13">
        <f t="shared" si="7"/>
        <v>9.3667637899390286</v>
      </c>
      <c r="R21" s="13">
        <f t="shared" si="7"/>
        <v>18.691012148519164</v>
      </c>
      <c r="S21" s="13">
        <f t="shared" si="7"/>
        <v>4.0421683729808366</v>
      </c>
      <c r="T21" s="13">
        <f t="shared" ref="T21:Z21" si="8">((T4*3)+(T5*4.5)+(T6*7.5)+(T7*10)+(T8*10)+(T10*10)+(T11*5))</f>
        <v>36.597854142857138</v>
      </c>
      <c r="U21" s="13">
        <f t="shared" si="8"/>
        <v>15.336990341142855</v>
      </c>
      <c r="V21" s="13">
        <f t="shared" si="8"/>
        <v>22.519609925373139</v>
      </c>
      <c r="W21" s="13">
        <f t="shared" si="8"/>
        <v>15.858192162686564</v>
      </c>
      <c r="X21" s="13">
        <f t="shared" si="8"/>
        <v>16.785516324626865</v>
      </c>
      <c r="Y21" s="13">
        <f t="shared" si="8"/>
        <v>14.117235662313432</v>
      </c>
      <c r="Z21" s="13">
        <f t="shared" si="8"/>
        <v>22.23516895522388</v>
      </c>
      <c r="AA21" s="13">
        <f>((AA4*3)+(AA5*4.5)+(AA6*7.5)+(AA7*10)+(AA8*10)+(AA10*10)+(AA11*5))</f>
        <v>13.954452044776117</v>
      </c>
      <c r="AB21" s="13">
        <f>((AB4*3)+(AB5*4.5)+(AB6*7.5)+(AB7*10)+(AB8*10)+(AB10*10)+(AB11*5))</f>
        <v>22.23516895522388</v>
      </c>
      <c r="AC21" s="13">
        <f>((AC4*3)+(AC5*4.5)+(AC6*7.5)+(AC7*10)+(AC8*10)+(AC10*10)+(AC11*5))</f>
        <v>13.954452044776117</v>
      </c>
      <c r="AD21" s="13">
        <f t="shared" ref="AD21:AI21" si="9">((AD4*6.5)+(AD6*9)+(AD7*10)+(AD8*10)+(AD10*10)+(AD11*5))</f>
        <v>29.068099081881535</v>
      </c>
      <c r="AE21" s="13">
        <f t="shared" si="9"/>
        <v>19.344815597618464</v>
      </c>
      <c r="AF21" s="13">
        <f t="shared" si="9"/>
        <v>28.955492333623688</v>
      </c>
      <c r="AG21" s="13">
        <f t="shared" si="9"/>
        <v>19.380688536376308</v>
      </c>
      <c r="AH21" s="13">
        <f t="shared" si="9"/>
        <v>37.744752360627167</v>
      </c>
      <c r="AI21" s="13">
        <f t="shared" si="9"/>
        <v>18.415142072372827</v>
      </c>
      <c r="AJ21" s="13">
        <f t="shared" ref="AJ21:AS21" si="10">((AJ4*3)+(AJ5*4.5)+(AJ6*7.5)+(AJ7*10)+(AJ8*10)+(AJ10*10)+(AJ11*5))</f>
        <v>51.162625416376308</v>
      </c>
      <c r="AK21" s="13">
        <f t="shared" si="10"/>
        <v>23.054665685623682</v>
      </c>
      <c r="AL21" s="13">
        <f t="shared" si="10"/>
        <v>52.306344668989546</v>
      </c>
      <c r="AM21" s="13">
        <f t="shared" si="10"/>
        <v>31.346926242010444</v>
      </c>
      <c r="AN21" s="13">
        <f t="shared" si="10"/>
        <v>35.709131772648078</v>
      </c>
      <c r="AO21" s="13">
        <f t="shared" si="10"/>
        <v>16.868020559351919</v>
      </c>
      <c r="AP21" s="5">
        <f t="shared" si="10"/>
        <v>0</v>
      </c>
      <c r="AQ21" s="5">
        <f t="shared" si="10"/>
        <v>0</v>
      </c>
      <c r="AR21" s="5">
        <f t="shared" si="10"/>
        <v>0</v>
      </c>
      <c r="AS21" s="5">
        <f t="shared" si="10"/>
        <v>0</v>
      </c>
      <c r="AT21" s="5">
        <f>((AT5*7.5)+(AT6*7.5)+(AT7*10)+(AT8*10)+(AT10*10)+(AT11*5))</f>
        <v>0</v>
      </c>
      <c r="AU21" s="5">
        <f>((AU5*7.5)+(AU6*7.5)+(AU7*10)+(AU8*10)+(AU10*10)+(AU11*5))</f>
        <v>0</v>
      </c>
      <c r="AV21" s="5">
        <f>((AV4*5.5)+(AV6*9.5)+(AV7*10)+(AV8*10)+(AV10*10)+(AV11*5))</f>
        <v>0</v>
      </c>
      <c r="AW21" s="5">
        <f>((AW4*5.5)+(AW6*9.5)+(AW7*10)+(AW8*10)+(AW10*10)+(AW11*5))</f>
        <v>0</v>
      </c>
      <c r="AX21" s="5">
        <f>((AX4*5.5)+(AX6*9.5)+(AX7*10)+(AX8*10)+(AX10*10)+(AX11*5))</f>
        <v>0</v>
      </c>
      <c r="AY21" s="5">
        <f>((AY4*5.5)+(AY6*9.5)+(AY7*10)+(AY8*10)+(AY10*10)+(AY11*5))</f>
        <v>0</v>
      </c>
      <c r="AZ21" s="5">
        <f t="shared" ref="AZ21:BE21" si="11">((AZ4*3)+(AZ5*4.5)+(AZ6*7.5)+(AZ7*10)+(AZ8*10)+(AZ10*10)+(AZ11*5))</f>
        <v>0</v>
      </c>
      <c r="BA21" s="5">
        <f t="shared" si="11"/>
        <v>0</v>
      </c>
      <c r="BB21" s="5">
        <f>((BB4*3)+(BB5*4.5)+(BB6*7.5)+(BB7*10)+(BB8*10)+(BB10*10)+(BB11*5))</f>
        <v>0</v>
      </c>
      <c r="BC21" s="5">
        <f>((BC4*3)+(BC5*4.5)+(BC6*7.5)+(BC7*10)+(BC8*10)+(BC10*10)+(BC11*5))</f>
        <v>0</v>
      </c>
      <c r="BD21" s="5">
        <f t="shared" si="11"/>
        <v>0</v>
      </c>
      <c r="BE21" s="5">
        <f t="shared" si="11"/>
        <v>0</v>
      </c>
    </row>
    <row r="22" spans="1:57" x14ac:dyDescent="0.2">
      <c r="B22" s="5"/>
      <c r="C22" s="5"/>
      <c r="D22" s="13"/>
      <c r="E22" s="13"/>
      <c r="J22" s="13"/>
      <c r="K22" s="13"/>
    </row>
    <row r="23" spans="1:57" x14ac:dyDescent="0.2">
      <c r="B23" s="16"/>
      <c r="C23" s="13"/>
      <c r="D23" s="16"/>
      <c r="E23" s="13"/>
      <c r="F23" s="16"/>
      <c r="G23" s="18"/>
      <c r="I23"/>
      <c r="J23" s="16"/>
      <c r="K23" s="13"/>
      <c r="L23" s="16"/>
      <c r="M23" s="13"/>
      <c r="P23" s="16"/>
      <c r="Q23" s="13"/>
      <c r="T23" s="73"/>
      <c r="U23" s="2"/>
      <c r="V23" s="16"/>
      <c r="W23" s="13"/>
      <c r="X23" s="16"/>
      <c r="Y23" s="13"/>
      <c r="Z23" s="16"/>
      <c r="AA23" s="13"/>
      <c r="AB23" s="16"/>
      <c r="AC23" s="13"/>
      <c r="AD23" s="30"/>
      <c r="AE23" s="31"/>
      <c r="AF23" s="30"/>
      <c r="AG23" s="31"/>
      <c r="AH23" s="30"/>
      <c r="AI23" s="31"/>
      <c r="AJ23" s="16"/>
      <c r="AK23" s="106"/>
      <c r="AL23" s="16"/>
      <c r="AM23" s="13"/>
      <c r="AQ23"/>
      <c r="AR23" s="16"/>
      <c r="AS23" s="13"/>
      <c r="AT23"/>
      <c r="AW23"/>
    </row>
    <row r="24" spans="1:57" x14ac:dyDescent="0.2">
      <c r="B24" s="16"/>
      <c r="C24" s="13"/>
      <c r="D24" s="16"/>
      <c r="E24" s="13"/>
      <c r="F24" s="16"/>
      <c r="G24" s="18"/>
      <c r="H24" s="16"/>
      <c r="I24" s="13"/>
      <c r="J24" s="16"/>
      <c r="K24" s="93"/>
      <c r="L24" s="30"/>
      <c r="M24" s="31"/>
      <c r="N24" s="30"/>
      <c r="O24" s="31"/>
      <c r="P24" s="23"/>
      <c r="R24" s="93"/>
      <c r="S24" s="16"/>
      <c r="T24" s="13"/>
      <c r="U24" s="2"/>
      <c r="V24" s="16"/>
      <c r="W24" s="13"/>
      <c r="X24" s="16"/>
      <c r="Y24" s="13"/>
      <c r="AB24" s="16"/>
      <c r="AC24" s="13"/>
      <c r="AD24" s="30"/>
      <c r="AE24" s="31"/>
      <c r="AF24" s="30"/>
      <c r="AG24" s="31"/>
      <c r="AH24" s="30"/>
      <c r="AI24" s="31"/>
      <c r="AJ24" s="16"/>
      <c r="AK24" s="13"/>
      <c r="AL24" s="16"/>
      <c r="AM24" s="13"/>
      <c r="AN24" s="16"/>
      <c r="AO24" s="13"/>
      <c r="AP24" s="16"/>
      <c r="AQ24" s="13"/>
      <c r="AR24" s="16"/>
      <c r="AS24" s="13"/>
      <c r="AT24"/>
      <c r="AW24"/>
      <c r="BA24"/>
    </row>
    <row r="25" spans="1:57" x14ac:dyDescent="0.2">
      <c r="B25" s="16"/>
      <c r="C25" s="13"/>
      <c r="D25" s="16"/>
      <c r="E25" s="13"/>
      <c r="F25" s="16"/>
      <c r="G25" s="18"/>
      <c r="H25" s="16"/>
      <c r="I25" s="13"/>
      <c r="J25" s="16"/>
      <c r="K25" s="93"/>
      <c r="L25" s="30"/>
      <c r="M25" s="31"/>
      <c r="N25" s="30"/>
      <c r="O25" s="31"/>
      <c r="P25" s="23"/>
      <c r="R25" s="93"/>
      <c r="S25" s="16"/>
      <c r="T25" s="13"/>
      <c r="U25" s="2"/>
      <c r="V25" s="16"/>
      <c r="W25" s="13"/>
      <c r="X25" s="16"/>
      <c r="Y25" s="13"/>
      <c r="AB25" s="16"/>
      <c r="AC25" s="13"/>
      <c r="AD25" s="30"/>
      <c r="AE25" s="31"/>
      <c r="AF25" s="30"/>
      <c r="AG25" s="31"/>
      <c r="AH25" s="30"/>
      <c r="AI25" s="31"/>
      <c r="AJ25" s="16"/>
      <c r="AK25" s="13"/>
      <c r="AL25" s="16"/>
      <c r="AM25" s="13"/>
      <c r="AN25" s="16"/>
      <c r="AO25" s="13"/>
      <c r="AP25" s="16"/>
      <c r="AQ25" s="13"/>
      <c r="AR25" s="16"/>
      <c r="AS25" s="13"/>
      <c r="AT25"/>
      <c r="AW25"/>
      <c r="BA25"/>
    </row>
    <row r="26" spans="1:57" x14ac:dyDescent="0.2">
      <c r="B26" s="16"/>
      <c r="C26" s="13"/>
      <c r="D26" s="16"/>
      <c r="E26" s="13"/>
      <c r="F26" s="16"/>
      <c r="G26" s="18"/>
      <c r="H26" s="16"/>
      <c r="I26" s="13"/>
      <c r="J26" s="16"/>
      <c r="K26" s="93"/>
      <c r="L26" s="30"/>
      <c r="M26" s="31"/>
      <c r="N26" s="30"/>
      <c r="O26" s="31"/>
      <c r="P26" s="23"/>
      <c r="R26" s="93"/>
      <c r="S26" s="16"/>
      <c r="T26" s="13"/>
      <c r="U26" s="2"/>
      <c r="V26" s="16"/>
      <c r="W26" s="13"/>
      <c r="X26" s="16"/>
      <c r="Y26" s="13"/>
      <c r="AB26" s="16"/>
      <c r="AC26" s="13"/>
      <c r="AD26" s="30"/>
      <c r="AE26" s="31"/>
      <c r="AF26" s="30"/>
      <c r="AG26" s="31"/>
      <c r="AH26" s="30"/>
      <c r="AI26" s="31"/>
      <c r="AJ26" s="16"/>
      <c r="AK26" s="13"/>
      <c r="AL26" s="16"/>
      <c r="AM26" s="13"/>
      <c r="AN26" s="16"/>
      <c r="AO26" s="13"/>
      <c r="AP26" s="16"/>
      <c r="AQ26" s="13"/>
      <c r="AR26" s="16"/>
      <c r="AS26" s="13"/>
      <c r="AT26"/>
      <c r="AW26"/>
      <c r="BA26"/>
    </row>
    <row r="27" spans="1:57" x14ac:dyDescent="0.2">
      <c r="B27" s="16"/>
      <c r="C27" s="13"/>
      <c r="D27" s="16"/>
      <c r="E27" s="13"/>
      <c r="F27" s="16"/>
      <c r="G27" s="18"/>
      <c r="H27" s="16"/>
      <c r="I27" s="13"/>
      <c r="J27" s="16"/>
      <c r="K27" s="93"/>
      <c r="L27" s="30"/>
      <c r="M27" s="31"/>
      <c r="N27" s="30"/>
      <c r="O27" s="31"/>
      <c r="P27" s="23"/>
      <c r="R27" s="93"/>
      <c r="S27" s="16"/>
      <c r="T27" s="13"/>
      <c r="U27" s="2"/>
      <c r="V27" s="16"/>
      <c r="W27" s="13"/>
      <c r="X27" s="16"/>
      <c r="Y27" s="13"/>
      <c r="AB27" s="16"/>
      <c r="AC27" s="13"/>
      <c r="AD27" s="30"/>
      <c r="AE27" s="31"/>
      <c r="AF27" s="30"/>
      <c r="AG27" s="31"/>
      <c r="AH27" s="30"/>
      <c r="AI27" s="31"/>
      <c r="AJ27" s="16"/>
      <c r="AK27" s="13"/>
      <c r="AL27" s="16"/>
      <c r="AM27" s="13"/>
      <c r="AN27" s="16"/>
      <c r="AO27" s="13"/>
      <c r="AP27" s="16"/>
      <c r="AQ27" s="13"/>
      <c r="AR27" s="16"/>
      <c r="AS27" s="13"/>
      <c r="AT27"/>
      <c r="AW27"/>
      <c r="BA27"/>
    </row>
    <row r="28" spans="1:57" x14ac:dyDescent="0.2">
      <c r="B28" s="16"/>
      <c r="C28" s="13"/>
      <c r="D28" s="16"/>
      <c r="E28" s="13"/>
      <c r="F28" s="16"/>
      <c r="G28" s="18"/>
      <c r="H28" s="16"/>
      <c r="I28" s="13"/>
      <c r="J28" s="16"/>
      <c r="K28" s="93"/>
      <c r="L28" s="30"/>
      <c r="M28" s="31"/>
      <c r="N28" s="30"/>
      <c r="O28" s="31"/>
      <c r="P28" s="23"/>
      <c r="R28" s="93"/>
      <c r="S28" s="16"/>
      <c r="T28" s="13"/>
      <c r="U28" s="2"/>
      <c r="V28" s="16"/>
      <c r="W28" s="13"/>
      <c r="X28" s="16"/>
      <c r="Y28" s="13"/>
      <c r="AB28" s="16"/>
      <c r="AC28" s="13"/>
      <c r="AD28" s="30"/>
      <c r="AE28" s="31"/>
      <c r="AF28" s="30"/>
      <c r="AG28" s="31"/>
      <c r="AH28" s="30"/>
      <c r="AI28" s="31"/>
      <c r="AJ28" s="16"/>
      <c r="AK28" s="13"/>
      <c r="AL28" s="16"/>
      <c r="AM28" s="13"/>
      <c r="AN28" s="16"/>
      <c r="AO28" s="13"/>
      <c r="AP28" s="16"/>
      <c r="AQ28" s="13"/>
      <c r="AR28" s="16"/>
      <c r="AS28" s="13"/>
      <c r="AT28"/>
      <c r="AW28"/>
      <c r="BA28"/>
    </row>
    <row r="29" spans="1:57" x14ac:dyDescent="0.2">
      <c r="B29" s="16"/>
      <c r="C29" s="13"/>
      <c r="D29" s="16"/>
      <c r="E29" s="13"/>
      <c r="F29" s="16"/>
      <c r="G29" s="18"/>
      <c r="H29" s="16"/>
      <c r="I29" s="13"/>
      <c r="J29" s="16"/>
      <c r="K29" s="93"/>
      <c r="L29" s="30"/>
      <c r="M29" s="31"/>
      <c r="N29" s="30"/>
      <c r="O29" s="31"/>
      <c r="P29" s="23"/>
      <c r="R29" s="93"/>
      <c r="S29" s="16"/>
      <c r="T29" s="13"/>
      <c r="U29" s="2"/>
      <c r="V29" s="16"/>
      <c r="W29" s="13"/>
      <c r="X29" s="16"/>
      <c r="Y29" s="13"/>
      <c r="AB29" s="16"/>
      <c r="AC29" s="13"/>
      <c r="AD29" s="30"/>
      <c r="AE29" s="31"/>
      <c r="AF29" s="30"/>
      <c r="AG29" s="31"/>
      <c r="AH29" s="30"/>
      <c r="AI29" s="31"/>
      <c r="AJ29" s="16"/>
      <c r="AK29" s="13"/>
      <c r="AL29" s="16"/>
      <c r="AM29" s="13"/>
      <c r="AN29" s="16"/>
      <c r="AO29" s="13"/>
      <c r="AP29" s="16"/>
      <c r="AQ29" s="13"/>
      <c r="AR29" s="16"/>
      <c r="AS29" s="13"/>
      <c r="AT29"/>
      <c r="AW29"/>
      <c r="BA29"/>
    </row>
    <row r="30" spans="1:57" x14ac:dyDescent="0.2">
      <c r="B30" s="16"/>
      <c r="C30" s="13"/>
      <c r="D30" s="16"/>
      <c r="E30" s="13"/>
      <c r="F30" s="16"/>
      <c r="G30" s="18"/>
      <c r="H30" s="16"/>
      <c r="I30" s="13"/>
      <c r="J30" s="16"/>
      <c r="K30" s="93"/>
      <c r="L30" s="30"/>
      <c r="M30" s="31"/>
      <c r="N30" s="30"/>
      <c r="O30" s="31"/>
      <c r="P30" s="23"/>
      <c r="R30" s="93"/>
      <c r="S30" s="16"/>
      <c r="T30" s="13"/>
      <c r="U30" s="2"/>
      <c r="V30" s="16"/>
      <c r="W30" s="13"/>
      <c r="X30" s="16"/>
      <c r="Y30" s="13"/>
      <c r="AB30" s="16"/>
      <c r="AC30" s="13"/>
      <c r="AD30" s="30"/>
      <c r="AE30" s="31"/>
      <c r="AF30" s="30"/>
      <c r="AG30" s="31"/>
      <c r="AH30" s="30"/>
      <c r="AI30" s="31"/>
      <c r="AJ30" s="16"/>
      <c r="AK30" s="13"/>
      <c r="AL30" s="16"/>
      <c r="AM30" s="13"/>
      <c r="AN30" s="16"/>
      <c r="AO30" s="13"/>
      <c r="AP30" s="16"/>
      <c r="AQ30" s="13"/>
      <c r="AR30" s="16"/>
      <c r="AS30" s="13"/>
      <c r="AT30"/>
      <c r="AW30"/>
      <c r="BA30"/>
    </row>
    <row r="31" spans="1:57" x14ac:dyDescent="0.2">
      <c r="B31" s="16"/>
      <c r="C31" s="13"/>
      <c r="D31" s="16"/>
      <c r="E31" s="13"/>
      <c r="F31" s="16"/>
      <c r="G31" s="18"/>
      <c r="H31" s="16"/>
      <c r="I31" s="13"/>
      <c r="J31" s="16"/>
      <c r="K31" s="93"/>
      <c r="L31" s="30"/>
      <c r="M31" s="31"/>
      <c r="N31" s="30"/>
      <c r="O31" s="31"/>
      <c r="P31" s="23"/>
      <c r="R31" s="93"/>
      <c r="S31" s="16"/>
      <c r="T31" s="13"/>
      <c r="U31" s="2"/>
      <c r="V31" s="16"/>
      <c r="W31" s="13"/>
      <c r="X31" s="16"/>
      <c r="Y31" s="13"/>
      <c r="AB31" s="16"/>
      <c r="AC31" s="13"/>
      <c r="AD31" s="30"/>
      <c r="AE31" s="31"/>
      <c r="AF31" s="30"/>
      <c r="AG31" s="31"/>
      <c r="AH31" s="30"/>
      <c r="AI31" s="31"/>
      <c r="AJ31" s="16"/>
      <c r="AK31" s="13"/>
      <c r="AL31" s="16"/>
      <c r="AM31" s="13"/>
      <c r="AN31" s="16"/>
      <c r="AO31" s="13"/>
      <c r="AP31" s="16"/>
      <c r="AQ31" s="13"/>
      <c r="AR31" s="16"/>
      <c r="AS31" s="13"/>
      <c r="AT31"/>
      <c r="AW31"/>
      <c r="BA31"/>
    </row>
    <row r="32" spans="1:57" x14ac:dyDescent="0.2">
      <c r="B32" s="16"/>
      <c r="C32" s="13"/>
      <c r="D32" s="16"/>
      <c r="E32" s="13"/>
      <c r="F32" s="16"/>
      <c r="G32" s="18"/>
      <c r="H32" s="16"/>
      <c r="I32" s="13"/>
      <c r="J32" s="16"/>
      <c r="K32" s="93"/>
      <c r="L32" s="30"/>
      <c r="M32" s="31"/>
      <c r="N32" s="30"/>
      <c r="O32" s="31"/>
      <c r="P32" s="23"/>
      <c r="R32" s="93"/>
      <c r="S32" s="16"/>
      <c r="T32" s="13"/>
      <c r="U32" s="2"/>
      <c r="V32" s="16"/>
      <c r="W32" s="13"/>
      <c r="X32" s="16"/>
      <c r="Y32" s="13"/>
      <c r="AB32" s="16"/>
      <c r="AC32" s="13"/>
      <c r="AD32" s="30"/>
      <c r="AE32" s="31"/>
      <c r="AF32" s="30"/>
      <c r="AG32" s="31"/>
      <c r="AH32" s="30"/>
      <c r="AI32" s="31"/>
      <c r="AJ32" s="16"/>
      <c r="AK32" s="13"/>
      <c r="AL32" s="16"/>
      <c r="AM32" s="13"/>
      <c r="AN32" s="16"/>
      <c r="AO32" s="13"/>
      <c r="AP32" s="16"/>
      <c r="AQ32" s="13"/>
      <c r="AR32" s="16"/>
      <c r="AS32" s="13"/>
      <c r="AY32"/>
    </row>
    <row r="33" spans="2:51" x14ac:dyDescent="0.2">
      <c r="B33" s="16"/>
      <c r="C33" s="13"/>
      <c r="D33" s="16"/>
      <c r="E33" s="13"/>
      <c r="F33" s="16"/>
      <c r="G33" s="13"/>
      <c r="H33" s="16"/>
      <c r="I33" s="13"/>
      <c r="J33" s="16"/>
      <c r="K33" s="93"/>
      <c r="L33" s="30"/>
      <c r="M33" s="31"/>
      <c r="N33" s="30"/>
      <c r="O33" s="31"/>
      <c r="P33" s="23"/>
      <c r="R33" s="93"/>
      <c r="S33" s="16"/>
      <c r="T33" s="13"/>
      <c r="U33" s="3"/>
      <c r="X33" s="13"/>
      <c r="Y33" s="16"/>
      <c r="AB33" s="16"/>
      <c r="AC33" s="13"/>
      <c r="AH33" s="16"/>
      <c r="AI33" s="13"/>
      <c r="AJ33" s="16"/>
      <c r="AK33" s="13"/>
      <c r="AL33" s="30"/>
      <c r="AM33" s="31"/>
      <c r="AN33" s="16"/>
      <c r="AO33" s="13"/>
      <c r="AP33" s="16"/>
      <c r="AQ33" s="13"/>
      <c r="AR33"/>
      <c r="AS33" s="7"/>
      <c r="AT33"/>
      <c r="AY33"/>
    </row>
    <row r="34" spans="2:51" x14ac:dyDescent="0.2">
      <c r="B34" s="16"/>
      <c r="C34" s="13"/>
      <c r="G34" s="16"/>
      <c r="H34" s="16"/>
      <c r="I34" s="13"/>
      <c r="O34" s="16"/>
      <c r="P34" s="13"/>
      <c r="Q34" s="16"/>
      <c r="S34" s="13"/>
      <c r="T34" s="16"/>
      <c r="U34" s="3"/>
      <c r="X34" s="13"/>
      <c r="Y34" s="16"/>
      <c r="Z34" s="16"/>
      <c r="AA34" s="16"/>
      <c r="AB34" s="16"/>
      <c r="AC34" s="13"/>
      <c r="AK34" s="76"/>
      <c r="AL34" s="30"/>
      <c r="AM34" s="31"/>
      <c r="AS34"/>
      <c r="AT34"/>
    </row>
    <row r="35" spans="2:51" x14ac:dyDescent="0.2">
      <c r="B35" s="16"/>
      <c r="C35" s="13"/>
      <c r="U35" s="3"/>
      <c r="X35" s="16"/>
      <c r="Y35" s="16"/>
      <c r="Z35" s="16"/>
      <c r="AA35" s="16"/>
      <c r="AB35" s="16"/>
      <c r="AC35" s="13"/>
      <c r="AK35" s="76"/>
      <c r="AL35" s="30"/>
      <c r="AM35" s="31"/>
      <c r="AN35" s="20"/>
    </row>
    <row r="36" spans="2:51" x14ac:dyDescent="0.2">
      <c r="B36" s="16"/>
      <c r="C36" s="13"/>
      <c r="U36" s="3"/>
      <c r="AK36" s="76"/>
      <c r="AL36" s="30"/>
      <c r="AM36" s="31"/>
      <c r="AN36" s="20"/>
    </row>
    <row r="37" spans="2:51" x14ac:dyDescent="0.2">
      <c r="B37" s="16"/>
      <c r="C37" s="13"/>
      <c r="U37" s="3"/>
      <c r="AM37"/>
      <c r="AN37" s="20"/>
    </row>
    <row r="38" spans="2:51" x14ac:dyDescent="0.2">
      <c r="U38" s="3"/>
      <c r="AM38"/>
      <c r="AN38" s="20"/>
    </row>
    <row r="39" spans="2:51" x14ac:dyDescent="0.2">
      <c r="U39" s="3"/>
      <c r="AM39"/>
      <c r="AN39" s="20"/>
    </row>
    <row r="40" spans="2:51" x14ac:dyDescent="0.2">
      <c r="U40" s="3"/>
      <c r="AM40"/>
      <c r="AN40" s="20"/>
    </row>
    <row r="41" spans="2:51" x14ac:dyDescent="0.2">
      <c r="U41" s="3"/>
      <c r="AM41"/>
      <c r="AN41" s="20"/>
    </row>
    <row r="42" spans="2:51" x14ac:dyDescent="0.2">
      <c r="U42" s="3"/>
      <c r="AM42"/>
      <c r="AN42" s="20"/>
    </row>
    <row r="43" spans="2:51" x14ac:dyDescent="0.2">
      <c r="U43" s="3"/>
    </row>
    <row r="44" spans="2:51" x14ac:dyDescent="0.2">
      <c r="U44" s="3"/>
    </row>
    <row r="45" spans="2:51" x14ac:dyDescent="0.2">
      <c r="U45" s="3"/>
    </row>
    <row r="46" spans="2:51" x14ac:dyDescent="0.2">
      <c r="U46" s="3"/>
    </row>
    <row r="47" spans="2:51" x14ac:dyDescent="0.2">
      <c r="U47" s="3"/>
    </row>
    <row r="48" spans="2:51" x14ac:dyDescent="0.2">
      <c r="U48" s="3"/>
    </row>
    <row r="49" spans="21:21" x14ac:dyDescent="0.2">
      <c r="U49" s="3"/>
    </row>
    <row r="50" spans="21:21" x14ac:dyDescent="0.2">
      <c r="U50" s="3"/>
    </row>
    <row r="51" spans="21:21" x14ac:dyDescent="0.2">
      <c r="U51" s="3"/>
    </row>
    <row r="52" spans="21:21" x14ac:dyDescent="0.2">
      <c r="U52" s="3"/>
    </row>
  </sheetData>
  <phoneticPr fontId="4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tabSelected="1" workbookViewId="0">
      <selection activeCell="S9" sqref="S9"/>
    </sheetView>
  </sheetViews>
  <sheetFormatPr defaultRowHeight="12.75" x14ac:dyDescent="0.2"/>
  <sheetData>
    <row r="2" spans="1:1" x14ac:dyDescent="0.2">
      <c r="A2" s="6">
        <v>42682</v>
      </c>
    </row>
    <row r="4" spans="1:1" x14ac:dyDescent="0.2">
      <c r="A4" t="s">
        <v>241</v>
      </c>
    </row>
    <row r="5" spans="1:1" x14ac:dyDescent="0.2">
      <c r="A5" s="7" t="s">
        <v>240</v>
      </c>
    </row>
    <row r="6" spans="1:1" x14ac:dyDescent="0.2">
      <c r="A6" s="7" t="s">
        <v>236</v>
      </c>
    </row>
    <row r="7" spans="1:1" x14ac:dyDescent="0.2">
      <c r="A7" s="7" t="s">
        <v>237</v>
      </c>
    </row>
    <row r="8" spans="1:1" x14ac:dyDescent="0.2">
      <c r="A8" s="7" t="s">
        <v>238</v>
      </c>
    </row>
    <row r="10" spans="1:1" x14ac:dyDescent="0.2">
      <c r="A10" s="7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zoomScale="75" workbookViewId="0">
      <pane ySplit="5" topLeftCell="A6" activePane="bottomLeft" state="frozen"/>
      <selection pane="bottomLeft" activeCell="H7" sqref="H7"/>
    </sheetView>
  </sheetViews>
  <sheetFormatPr defaultRowHeight="12.75" x14ac:dyDescent="0.2"/>
  <cols>
    <col min="1" max="1" width="9.7109375" style="6" customWidth="1"/>
    <col min="2" max="2" width="8.7109375" style="19" customWidth="1"/>
    <col min="3" max="3" width="15.5703125" customWidth="1"/>
    <col min="4" max="4" width="9.28515625" style="16" customWidth="1"/>
    <col min="5" max="5" width="9.28515625" style="24" customWidth="1"/>
    <col min="6" max="6" width="9.28515625" style="26" customWidth="1"/>
    <col min="7" max="7" width="9.28515625" style="19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44" x14ac:dyDescent="0.2">
      <c r="A1" s="6" t="s">
        <v>169</v>
      </c>
      <c r="G1" s="14"/>
    </row>
    <row r="2" spans="1:44" x14ac:dyDescent="0.2">
      <c r="A2" s="6" t="s">
        <v>104</v>
      </c>
      <c r="G2" s="14"/>
    </row>
    <row r="3" spans="1:44" x14ac:dyDescent="0.2">
      <c r="A3" s="6" t="s">
        <v>4</v>
      </c>
      <c r="G3" s="14"/>
    </row>
    <row r="4" spans="1:44" x14ac:dyDescent="0.2">
      <c r="A4" s="6" t="s">
        <v>5</v>
      </c>
      <c r="G4" s="14"/>
      <c r="H4" s="24" t="s">
        <v>17</v>
      </c>
      <c r="J4" s="24" t="s">
        <v>18</v>
      </c>
    </row>
    <row r="5" spans="1:44" x14ac:dyDescent="0.2">
      <c r="A5" s="8" t="s">
        <v>6</v>
      </c>
      <c r="D5" s="9" t="s">
        <v>7</v>
      </c>
      <c r="E5" s="9" t="s">
        <v>0</v>
      </c>
      <c r="F5" s="16" t="s">
        <v>8</v>
      </c>
      <c r="G5" s="19" t="s">
        <v>52</v>
      </c>
      <c r="H5" s="24" t="s">
        <v>3</v>
      </c>
      <c r="I5" t="s">
        <v>52</v>
      </c>
      <c r="J5" s="24" t="s">
        <v>3</v>
      </c>
      <c r="K5" s="5" t="s">
        <v>52</v>
      </c>
      <c r="L5" s="22" t="s">
        <v>10</v>
      </c>
    </row>
    <row r="6" spans="1:44" x14ac:dyDescent="0.2">
      <c r="B6" s="14"/>
      <c r="C6" s="3"/>
      <c r="D6" s="18"/>
      <c r="E6" s="16"/>
      <c r="F6" s="18"/>
      <c r="G6" s="23"/>
      <c r="M6" s="12"/>
    </row>
    <row r="7" spans="1:44" s="3" customFormat="1" x14ac:dyDescent="0.2">
      <c r="A7" s="34">
        <v>40560</v>
      </c>
      <c r="B7" s="2" t="s">
        <v>156</v>
      </c>
      <c r="C7" s="4" t="s">
        <v>101</v>
      </c>
      <c r="D7" s="3">
        <v>306730</v>
      </c>
      <c r="E7" s="3">
        <v>1</v>
      </c>
      <c r="F7" s="16">
        <v>0.46150565853658543</v>
      </c>
      <c r="G7" s="13">
        <v>0.18183322946341465</v>
      </c>
      <c r="H7" s="16">
        <v>45.438155832752614</v>
      </c>
      <c r="I7" s="18">
        <v>24.218921066247397</v>
      </c>
      <c r="J7" s="18">
        <v>20.281525458188153</v>
      </c>
      <c r="K7" s="18">
        <v>8.5646549758118518</v>
      </c>
      <c r="L7" s="23">
        <v>17</v>
      </c>
      <c r="M7" s="39"/>
      <c r="N7" s="18"/>
    </row>
    <row r="8" spans="1:44" x14ac:dyDescent="0.2">
      <c r="A8" s="34">
        <v>40579</v>
      </c>
      <c r="B8" s="2" t="s">
        <v>158</v>
      </c>
      <c r="C8" s="4" t="s">
        <v>107</v>
      </c>
      <c r="D8" s="23">
        <v>353010</v>
      </c>
      <c r="E8" s="66">
        <v>2</v>
      </c>
      <c r="F8" s="16">
        <v>0.469746831010453</v>
      </c>
      <c r="G8" s="13">
        <v>0.10736599498954705</v>
      </c>
      <c r="H8" s="64">
        <v>42.67512758101045</v>
      </c>
      <c r="I8" s="18">
        <v>24.862636394989547</v>
      </c>
      <c r="J8" s="18">
        <v>17.465104765243904</v>
      </c>
      <c r="K8" s="18">
        <v>7.2963467732560972</v>
      </c>
      <c r="L8" s="23">
        <v>36</v>
      </c>
      <c r="M8" s="13"/>
      <c r="N8" s="13"/>
      <c r="O8" s="13"/>
      <c r="P8" s="13"/>
      <c r="Q8" s="3"/>
      <c r="R8" s="3"/>
      <c r="S8" s="3"/>
      <c r="T8" s="3"/>
      <c r="U8" s="3"/>
      <c r="Z8" s="9"/>
      <c r="AA8" s="9"/>
      <c r="AB8" s="9"/>
      <c r="AG8" s="9"/>
      <c r="AH8" s="9"/>
      <c r="AI8" s="9"/>
      <c r="AP8" s="9"/>
      <c r="AQ8" s="9"/>
      <c r="AR8" s="9"/>
    </row>
    <row r="9" spans="1:44" x14ac:dyDescent="0.2">
      <c r="A9" s="34">
        <v>40592</v>
      </c>
      <c r="B9" s="2" t="s">
        <v>161</v>
      </c>
      <c r="C9" s="4" t="s">
        <v>107</v>
      </c>
      <c r="D9" s="14">
        <v>353020</v>
      </c>
      <c r="E9" s="66">
        <v>2</v>
      </c>
      <c r="F9" s="16">
        <v>0.40799999999999997</v>
      </c>
      <c r="G9" s="18">
        <v>0.193</v>
      </c>
      <c r="H9" s="16">
        <v>26.745999999999999</v>
      </c>
      <c r="I9" s="18">
        <v>19.222999999999999</v>
      </c>
      <c r="J9" s="18">
        <v>14.946</v>
      </c>
      <c r="K9" s="18">
        <v>7.7305000000000001</v>
      </c>
      <c r="L9" s="23">
        <v>49</v>
      </c>
      <c r="M9" s="13"/>
      <c r="N9" s="13"/>
      <c r="O9" s="13"/>
      <c r="P9" s="13"/>
      <c r="Q9" s="3"/>
      <c r="R9" s="3"/>
      <c r="S9" s="3"/>
      <c r="T9" s="3"/>
      <c r="U9" s="3"/>
      <c r="Z9" s="9"/>
      <c r="AA9" s="9"/>
      <c r="AB9" s="9"/>
      <c r="AG9" s="9"/>
      <c r="AH9" s="9"/>
      <c r="AI9" s="9"/>
      <c r="AK9" s="3"/>
    </row>
    <row r="10" spans="1:44" x14ac:dyDescent="0.2">
      <c r="A10" s="34">
        <v>40609</v>
      </c>
      <c r="B10" s="2" t="s">
        <v>166</v>
      </c>
      <c r="C10" s="4" t="s">
        <v>107</v>
      </c>
      <c r="D10" s="3">
        <v>353098</v>
      </c>
      <c r="E10" s="3">
        <v>1</v>
      </c>
      <c r="F10" s="16">
        <v>0.35849100261324041</v>
      </c>
      <c r="G10" s="13">
        <v>0.13820446238675954</v>
      </c>
      <c r="H10" s="16">
        <v>30.629749109320556</v>
      </c>
      <c r="I10" s="18">
        <v>18.668893101679444</v>
      </c>
      <c r="J10" s="18">
        <v>16.29691856707317</v>
      </c>
      <c r="K10" s="18">
        <v>7.49479420642683</v>
      </c>
      <c r="L10" s="23">
        <v>66</v>
      </c>
    </row>
    <row r="11" spans="1:44" x14ac:dyDescent="0.2">
      <c r="A11" s="34">
        <v>40633</v>
      </c>
      <c r="B11" s="2" t="s">
        <v>170</v>
      </c>
      <c r="C11" s="4" t="s">
        <v>101</v>
      </c>
      <c r="D11" s="3">
        <v>306740</v>
      </c>
      <c r="E11" s="66">
        <v>1</v>
      </c>
      <c r="F11" s="16">
        <v>0.18954696689895467</v>
      </c>
      <c r="G11" s="13">
        <v>6.1165982101045409E-2</v>
      </c>
      <c r="H11" s="16">
        <v>37.559143549651573</v>
      </c>
      <c r="I11" s="18">
        <v>29.203822595848436</v>
      </c>
      <c r="J11" s="18">
        <v>13.731853634581881</v>
      </c>
      <c r="K11" s="18">
        <v>7.3824340609181203</v>
      </c>
      <c r="L11" s="23">
        <v>90</v>
      </c>
    </row>
    <row r="12" spans="1:44" x14ac:dyDescent="0.2">
      <c r="A12" s="34">
        <v>40641</v>
      </c>
      <c r="B12" s="2" t="s">
        <v>172</v>
      </c>
      <c r="C12" s="4" t="s">
        <v>82</v>
      </c>
      <c r="D12" s="33">
        <v>372768</v>
      </c>
      <c r="E12" s="93">
        <v>3</v>
      </c>
      <c r="F12" s="30">
        <v>0.58100265940766549</v>
      </c>
      <c r="G12" s="31">
        <v>0.1758666205923346</v>
      </c>
      <c r="H12" s="16">
        <v>65.561889594512195</v>
      </c>
      <c r="I12" s="76">
        <v>36.713201232987814</v>
      </c>
      <c r="J12" s="18">
        <v>19.939572699041811</v>
      </c>
      <c r="K12" s="76">
        <v>7.7338416209581915</v>
      </c>
      <c r="L12" s="32">
        <v>98</v>
      </c>
    </row>
    <row r="13" spans="1:44" x14ac:dyDescent="0.2">
      <c r="A13" s="34">
        <v>40656</v>
      </c>
      <c r="B13" s="2" t="s">
        <v>173</v>
      </c>
      <c r="C13" s="4" t="s">
        <v>82</v>
      </c>
      <c r="D13" s="33">
        <v>373747</v>
      </c>
      <c r="E13" s="23">
        <v>3</v>
      </c>
      <c r="F13" s="30">
        <v>1.6453296428571429</v>
      </c>
      <c r="G13" s="31">
        <v>0.14496069514285698</v>
      </c>
      <c r="H13" s="16">
        <v>151.12859247648086</v>
      </c>
      <c r="I13" s="3">
        <v>91.410956078519177</v>
      </c>
      <c r="J13" s="18">
        <v>105.62055834930315</v>
      </c>
      <c r="K13" s="31">
        <v>19.327817093696872</v>
      </c>
      <c r="L13" s="32">
        <v>113</v>
      </c>
    </row>
    <row r="14" spans="1:44" x14ac:dyDescent="0.2">
      <c r="A14" s="34">
        <v>40669</v>
      </c>
      <c r="B14" s="2" t="s">
        <v>183</v>
      </c>
      <c r="C14" s="4" t="s">
        <v>82</v>
      </c>
      <c r="D14" s="23">
        <v>378024</v>
      </c>
      <c r="E14" s="93">
        <v>2</v>
      </c>
      <c r="F14" s="16">
        <v>0.2431145879790941</v>
      </c>
      <c r="G14" s="13">
        <v>6.4363557020905904E-2</v>
      </c>
      <c r="H14" s="92">
        <v>29.332403184668983</v>
      </c>
      <c r="I14" s="91">
        <v>34.06472751083102</v>
      </c>
      <c r="J14" s="18">
        <v>23.212307972560975</v>
      </c>
      <c r="K14" s="18">
        <v>9.3667637899390286</v>
      </c>
      <c r="L14" s="23">
        <v>126</v>
      </c>
    </row>
    <row r="15" spans="1:44" x14ac:dyDescent="0.2">
      <c r="A15" s="34">
        <v>40691</v>
      </c>
      <c r="B15" s="2" t="s">
        <v>184</v>
      </c>
      <c r="C15" s="4" t="s">
        <v>82</v>
      </c>
      <c r="D15" s="3">
        <v>379278</v>
      </c>
      <c r="E15" s="3">
        <v>2</v>
      </c>
      <c r="F15" s="16">
        <v>0.3996968649825785</v>
      </c>
      <c r="G15" s="13">
        <v>7.8076868017421586E-2</v>
      </c>
      <c r="H15" s="16">
        <v>33.156712769163761</v>
      </c>
      <c r="I15" s="18">
        <v>30.264289187336239</v>
      </c>
      <c r="J15" s="18">
        <v>18.691012148519164</v>
      </c>
      <c r="K15" s="23">
        <v>4.0421683729808366</v>
      </c>
      <c r="L15" s="23">
        <v>148</v>
      </c>
      <c r="M15" s="41"/>
      <c r="N15" s="3"/>
      <c r="O15" s="3"/>
    </row>
    <row r="16" spans="1:44" x14ac:dyDescent="0.2">
      <c r="A16" s="34">
        <v>40710</v>
      </c>
      <c r="B16" s="2" t="s">
        <v>185</v>
      </c>
      <c r="C16" s="4" t="s">
        <v>101</v>
      </c>
      <c r="D16" s="3">
        <v>306750</v>
      </c>
      <c r="E16" s="3">
        <v>1</v>
      </c>
      <c r="F16" s="16">
        <v>0.62951742857142856</v>
      </c>
      <c r="G16" s="13">
        <v>0.22456603542857137</v>
      </c>
      <c r="H16" s="16">
        <v>78.164095902439016</v>
      </c>
      <c r="I16" s="18">
        <v>50.819803931560976</v>
      </c>
      <c r="J16" s="18">
        <v>36.597854142857138</v>
      </c>
      <c r="K16" s="18">
        <v>15.336990341142855</v>
      </c>
      <c r="L16" s="23">
        <v>167</v>
      </c>
    </row>
    <row r="17" spans="1:12" x14ac:dyDescent="0.2">
      <c r="A17" s="34">
        <v>40729</v>
      </c>
      <c r="B17" s="2" t="s">
        <v>196</v>
      </c>
      <c r="C17" s="4" t="s">
        <v>107</v>
      </c>
      <c r="D17" s="23">
        <v>353108</v>
      </c>
      <c r="E17" s="3">
        <v>2</v>
      </c>
      <c r="F17" s="16">
        <v>0.35707701492537325</v>
      </c>
      <c r="G17" s="13">
        <v>0.1750169074626865</v>
      </c>
      <c r="H17" s="16">
        <v>27.737013190298509</v>
      </c>
      <c r="I17" s="18">
        <v>25.567707482649251</v>
      </c>
      <c r="J17" s="31">
        <v>22.519609925373139</v>
      </c>
      <c r="K17" s="18">
        <v>15.858192162686564</v>
      </c>
      <c r="L17" s="23">
        <v>186</v>
      </c>
    </row>
    <row r="18" spans="1:12" x14ac:dyDescent="0.2">
      <c r="A18" s="34">
        <v>40747</v>
      </c>
      <c r="B18" s="2" t="s">
        <v>207</v>
      </c>
      <c r="C18" s="4" t="s">
        <v>107</v>
      </c>
      <c r="D18" s="2" t="s">
        <v>197</v>
      </c>
      <c r="E18" s="3">
        <v>2</v>
      </c>
      <c r="F18" s="16">
        <v>0.32236119402985086</v>
      </c>
      <c r="G18" s="13">
        <v>0.14544699701492522</v>
      </c>
      <c r="H18" s="16">
        <v>17.925895242537315</v>
      </c>
      <c r="I18" s="18">
        <v>20.644814746268654</v>
      </c>
      <c r="J18" s="18">
        <v>16.785516324626865</v>
      </c>
      <c r="K18" s="18">
        <v>14.117235662313432</v>
      </c>
      <c r="L18" s="23">
        <v>204</v>
      </c>
    </row>
    <row r="19" spans="1:12" x14ac:dyDescent="0.2">
      <c r="A19" s="34">
        <v>40763</v>
      </c>
      <c r="B19" s="2" t="s">
        <v>208</v>
      </c>
      <c r="C19" s="4" t="s">
        <v>107</v>
      </c>
      <c r="D19" s="3">
        <v>370395</v>
      </c>
      <c r="E19" s="3">
        <v>2</v>
      </c>
      <c r="F19" s="16">
        <v>0.30252358208955221</v>
      </c>
      <c r="G19" s="13">
        <v>9.5824991044776042E-2</v>
      </c>
      <c r="H19" s="16">
        <v>29.858210093283585</v>
      </c>
      <c r="I19" s="18">
        <v>18.526840094216414</v>
      </c>
      <c r="J19" s="18">
        <v>22.23516895522388</v>
      </c>
      <c r="K19" s="18">
        <v>13.954452044776117</v>
      </c>
      <c r="L19" s="23">
        <v>220</v>
      </c>
    </row>
    <row r="20" spans="1:12" x14ac:dyDescent="0.2">
      <c r="A20" s="34">
        <v>40786</v>
      </c>
      <c r="B20" s="2" t="s">
        <v>221</v>
      </c>
      <c r="C20" s="4" t="s">
        <v>101</v>
      </c>
      <c r="D20" s="3">
        <v>306760</v>
      </c>
      <c r="E20" s="3">
        <v>1</v>
      </c>
      <c r="F20" s="16">
        <v>0.2628483582089553</v>
      </c>
      <c r="G20" s="13">
        <v>9.6014041791044641E-2</v>
      </c>
      <c r="H20" s="30">
        <v>29.858210093283585</v>
      </c>
      <c r="I20" s="18">
        <v>18.526840094216414</v>
      </c>
      <c r="J20" s="18">
        <v>22.23516895522388</v>
      </c>
      <c r="K20" s="18">
        <v>13.954452044776117</v>
      </c>
      <c r="L20" s="23">
        <v>243</v>
      </c>
    </row>
    <row r="21" spans="1:12" x14ac:dyDescent="0.2">
      <c r="A21" s="34">
        <v>40810</v>
      </c>
      <c r="B21" s="2" t="s">
        <v>195</v>
      </c>
      <c r="C21" s="4" t="s">
        <v>82</v>
      </c>
      <c r="D21" s="3">
        <v>382269</v>
      </c>
      <c r="E21" s="3">
        <v>2</v>
      </c>
      <c r="F21" s="30">
        <v>0.29668220905923343</v>
      </c>
      <c r="G21" s="31">
        <v>0.15270892594076663</v>
      </c>
      <c r="H21" s="25">
        <v>35.99537054790941</v>
      </c>
      <c r="I21" s="23">
        <v>28.044212180090593</v>
      </c>
      <c r="J21" s="39">
        <v>29.068099081881535</v>
      </c>
      <c r="K21" s="23">
        <v>19.344815597618464</v>
      </c>
      <c r="L21" s="23">
        <v>267</v>
      </c>
    </row>
    <row r="22" spans="1:12" x14ac:dyDescent="0.2">
      <c r="A22" s="34">
        <v>40816</v>
      </c>
      <c r="B22" s="2" t="s">
        <v>194</v>
      </c>
      <c r="C22" s="103" t="s">
        <v>82</v>
      </c>
      <c r="D22" s="33">
        <v>382487</v>
      </c>
      <c r="E22" s="3">
        <v>2</v>
      </c>
      <c r="F22" s="30">
        <v>0.35437041637630662</v>
      </c>
      <c r="G22" s="31">
        <v>0.15651634762369346</v>
      </c>
      <c r="H22" s="25">
        <v>38.650131554006968</v>
      </c>
      <c r="I22" s="23">
        <v>28.533908642493039</v>
      </c>
      <c r="J22" s="39">
        <v>28.955492333623688</v>
      </c>
      <c r="K22" s="23">
        <v>19.380688536376308</v>
      </c>
      <c r="L22" s="23">
        <v>273</v>
      </c>
    </row>
    <row r="23" spans="1:12" x14ac:dyDescent="0.2">
      <c r="A23" s="34">
        <v>40830</v>
      </c>
      <c r="B23" s="2" t="s">
        <v>193</v>
      </c>
      <c r="C23" s="4" t="s">
        <v>82</v>
      </c>
      <c r="D23" s="23">
        <v>383064</v>
      </c>
      <c r="E23" s="3">
        <v>2</v>
      </c>
      <c r="F23" s="30">
        <v>1.3162637142857139</v>
      </c>
      <c r="G23" s="31">
        <v>0.47402662371428628</v>
      </c>
      <c r="H23" s="16">
        <v>42.419954817073162</v>
      </c>
      <c r="I23" s="18">
        <v>31.810676975926835</v>
      </c>
      <c r="J23" s="18">
        <v>37.744752360627167</v>
      </c>
      <c r="K23" s="18">
        <v>18.415142072372827</v>
      </c>
      <c r="L23" s="23">
        <v>287</v>
      </c>
    </row>
    <row r="24" spans="1:12" x14ac:dyDescent="0.2">
      <c r="A24" s="34">
        <v>40854</v>
      </c>
      <c r="B24" s="2" t="s">
        <v>215</v>
      </c>
      <c r="C24" s="4" t="s">
        <v>101</v>
      </c>
      <c r="D24" s="33">
        <v>306770</v>
      </c>
      <c r="E24" s="76">
        <v>3</v>
      </c>
      <c r="F24" s="16">
        <v>1.3019565</v>
      </c>
      <c r="G24" s="13">
        <v>0.52118320199999979</v>
      </c>
      <c r="H24" s="30">
        <v>56.232118251742165</v>
      </c>
      <c r="I24" s="18">
        <v>32.915370425257834</v>
      </c>
      <c r="J24" s="18">
        <v>51.162625416376308</v>
      </c>
      <c r="K24" s="18">
        <v>23.054665685623682</v>
      </c>
      <c r="L24" s="23">
        <v>311</v>
      </c>
    </row>
    <row r="25" spans="1:12" x14ac:dyDescent="0.2">
      <c r="A25" s="34">
        <v>40869</v>
      </c>
      <c r="B25" s="2" t="s">
        <v>224</v>
      </c>
      <c r="C25" s="4" t="s">
        <v>131</v>
      </c>
      <c r="D25" s="17">
        <v>306780</v>
      </c>
      <c r="E25" s="3">
        <v>1</v>
      </c>
      <c r="F25" s="16">
        <v>1.3019565000000002</v>
      </c>
      <c r="G25" s="13">
        <v>0.71827938599999963</v>
      </c>
      <c r="H25" s="16">
        <v>57.154611513501749</v>
      </c>
      <c r="I25" s="18">
        <v>42.604108322498256</v>
      </c>
      <c r="J25" s="33">
        <v>52.306344668989546</v>
      </c>
      <c r="K25" s="33">
        <v>31.346926242010444</v>
      </c>
      <c r="L25" s="23">
        <v>326</v>
      </c>
    </row>
    <row r="26" spans="1:12" x14ac:dyDescent="0.2">
      <c r="A26" s="34">
        <v>40883</v>
      </c>
      <c r="B26" s="2" t="s">
        <v>228</v>
      </c>
      <c r="C26" s="4" t="s">
        <v>101</v>
      </c>
      <c r="D26" s="17">
        <v>306790</v>
      </c>
      <c r="E26" s="3">
        <v>1</v>
      </c>
      <c r="F26" s="16">
        <v>0.91566171428571419</v>
      </c>
      <c r="G26" s="13">
        <v>0.26691538971428586</v>
      </c>
      <c r="H26" s="92">
        <v>44.758312663327523</v>
      </c>
      <c r="I26" s="91">
        <v>36.29770163117248</v>
      </c>
      <c r="J26" s="18">
        <v>35.709131772648078</v>
      </c>
      <c r="K26" s="18">
        <v>16.868020559351919</v>
      </c>
      <c r="L26" s="23">
        <v>340</v>
      </c>
    </row>
    <row r="27" spans="1:12" x14ac:dyDescent="0.2">
      <c r="B27" s="2"/>
      <c r="C27" s="4"/>
      <c r="D27" s="3"/>
      <c r="E27"/>
      <c r="F27" s="16"/>
      <c r="G27" s="13"/>
      <c r="H27" s="16"/>
      <c r="I27" s="18"/>
      <c r="J27" s="18"/>
      <c r="K27" s="18"/>
      <c r="L27" s="2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86"/>
  <sheetViews>
    <sheetView zoomScale="70" workbookViewId="0">
      <pane xSplit="5" ySplit="5" topLeftCell="F6" activePane="bottomRight" state="frozen"/>
      <selection pane="topRight" activeCell="D1" sqref="D1"/>
      <selection pane="bottomLeft" activeCell="A6" sqref="A6"/>
      <selection pane="bottomRight" activeCell="U6" sqref="A1:AN226"/>
    </sheetView>
  </sheetViews>
  <sheetFormatPr defaultRowHeight="12.75" x14ac:dyDescent="0.2"/>
  <cols>
    <col min="1" max="1" width="13.5703125" style="6" customWidth="1"/>
    <col min="2" max="2" width="9.7109375" style="2" customWidth="1"/>
    <col min="3" max="3" width="15.85546875" style="4" customWidth="1"/>
    <col min="4" max="4" width="10.85546875" style="3" customWidth="1"/>
    <col min="5" max="5" width="9.140625" style="3"/>
    <col min="6" max="6" width="9.28515625" style="16" customWidth="1"/>
    <col min="7" max="7" width="9.28515625" style="18" customWidth="1"/>
    <col min="8" max="8" width="15.5703125" style="16" customWidth="1"/>
    <col min="9" max="10" width="9.28515625" style="16" customWidth="1"/>
    <col min="11" max="11" width="9.140625" style="3"/>
    <col min="12" max="12" width="11.42578125" style="23" customWidth="1"/>
    <col min="13" max="13" width="11.5703125" style="39" customWidth="1"/>
    <col min="14" max="14" width="10.85546875" style="21" customWidth="1"/>
    <col min="15" max="15" width="11" style="25" customWidth="1"/>
    <col min="16" max="16" width="14.42578125" style="25" customWidth="1"/>
    <col min="17" max="17" width="12.7109375" style="16" customWidth="1"/>
    <col min="18" max="18" width="10.28515625" style="16" customWidth="1"/>
    <col min="19" max="19" width="12.5703125" style="13" customWidth="1"/>
    <col min="20" max="20" width="11.5703125" style="13" customWidth="1"/>
    <col min="21" max="21" width="12" style="13" customWidth="1"/>
    <col min="22" max="22" width="8.85546875" style="3" customWidth="1"/>
    <col min="25" max="28" width="9.28515625" style="9" customWidth="1"/>
    <col min="31" max="31" width="9.140625" style="3"/>
    <col min="34" max="37" width="9.28515625" style="9" customWidth="1"/>
    <col min="41" max="41" width="9.28515625" style="3" customWidth="1"/>
    <col min="51" max="51" width="11.140625" style="3" customWidth="1"/>
    <col min="52" max="52" width="10.7109375" style="3" customWidth="1"/>
    <col min="53" max="53" width="12.140625" style="3" customWidth="1"/>
    <col min="57" max="59" width="9.140625" style="40"/>
  </cols>
  <sheetData>
    <row r="1" spans="1:59" x14ac:dyDescent="0.2">
      <c r="A1" s="8" t="s">
        <v>169</v>
      </c>
      <c r="I1" s="13"/>
      <c r="K1" s="13"/>
      <c r="S1" s="16"/>
      <c r="T1" s="16"/>
      <c r="U1" s="16"/>
      <c r="V1" s="21" t="s">
        <v>26</v>
      </c>
      <c r="X1" s="9" t="s">
        <v>125</v>
      </c>
      <c r="Y1"/>
      <c r="Z1"/>
      <c r="AC1" s="9"/>
      <c r="AD1" s="9"/>
      <c r="AE1" s="21" t="s">
        <v>26</v>
      </c>
      <c r="AF1" s="9"/>
      <c r="AG1" s="9"/>
      <c r="AH1"/>
      <c r="AI1"/>
      <c r="AL1" s="9"/>
      <c r="AM1" s="9"/>
      <c r="AO1"/>
      <c r="AP1" s="9" t="s">
        <v>26</v>
      </c>
      <c r="AR1" s="9"/>
      <c r="AU1" s="9"/>
      <c r="AV1" s="9"/>
      <c r="AW1" s="9"/>
      <c r="AX1" s="9"/>
      <c r="AY1" s="3">
        <v>140</v>
      </c>
      <c r="AZ1" s="3">
        <v>140</v>
      </c>
      <c r="BA1" s="3">
        <v>140</v>
      </c>
      <c r="BB1" s="3">
        <v>140</v>
      </c>
    </row>
    <row r="2" spans="1:59" x14ac:dyDescent="0.2">
      <c r="A2" s="6" t="s">
        <v>32</v>
      </c>
      <c r="H2" s="16" t="s">
        <v>151</v>
      </c>
      <c r="I2" s="13"/>
      <c r="K2" s="13"/>
      <c r="M2" s="25" t="s">
        <v>51</v>
      </c>
      <c r="N2" s="21" t="s">
        <v>35</v>
      </c>
      <c r="O2" s="25" t="s">
        <v>35</v>
      </c>
      <c r="P2" s="21" t="s">
        <v>50</v>
      </c>
      <c r="S2" s="16"/>
      <c r="T2" s="16"/>
      <c r="U2" s="16"/>
      <c r="V2" s="21" t="s">
        <v>27</v>
      </c>
      <c r="X2" s="9" t="s">
        <v>23</v>
      </c>
      <c r="Y2"/>
      <c r="Z2"/>
      <c r="AC2" s="9"/>
      <c r="AD2" s="9"/>
      <c r="AE2" s="21" t="s">
        <v>27</v>
      </c>
      <c r="AF2" s="9"/>
      <c r="AG2" s="9" t="s">
        <v>23</v>
      </c>
      <c r="AH2"/>
      <c r="AI2"/>
      <c r="AL2" s="9"/>
      <c r="AM2" s="9"/>
      <c r="AO2"/>
      <c r="AP2" s="9" t="s">
        <v>27</v>
      </c>
      <c r="AR2" s="9" t="s">
        <v>75</v>
      </c>
      <c r="AU2" s="9"/>
      <c r="AV2" s="9"/>
      <c r="AW2" s="9"/>
      <c r="AX2" s="9"/>
      <c r="AY2" s="3" t="s">
        <v>76</v>
      </c>
      <c r="AZ2" s="3" t="s">
        <v>76</v>
      </c>
      <c r="BA2" s="3" t="s">
        <v>76</v>
      </c>
      <c r="BB2" s="3" t="s">
        <v>76</v>
      </c>
    </row>
    <row r="3" spans="1:59" x14ac:dyDescent="0.2">
      <c r="A3" s="6" t="s">
        <v>4</v>
      </c>
      <c r="H3" s="16" t="s">
        <v>17</v>
      </c>
      <c r="I3" s="13"/>
      <c r="K3" s="13"/>
      <c r="M3" s="25" t="s">
        <v>44</v>
      </c>
      <c r="N3" s="21" t="s">
        <v>36</v>
      </c>
      <c r="O3" s="25" t="s">
        <v>36</v>
      </c>
      <c r="P3" s="21" t="s">
        <v>45</v>
      </c>
      <c r="R3" s="16" t="s">
        <v>31</v>
      </c>
      <c r="S3" s="16"/>
      <c r="T3" s="16"/>
      <c r="U3" s="16"/>
      <c r="V3" s="21" t="s">
        <v>28</v>
      </c>
      <c r="W3" s="9"/>
      <c r="X3" s="9" t="s">
        <v>29</v>
      </c>
      <c r="AB3" s="9" t="s">
        <v>23</v>
      </c>
      <c r="AC3" s="9"/>
      <c r="AD3" s="9"/>
      <c r="AE3" s="21" t="s">
        <v>28</v>
      </c>
      <c r="AF3" s="9"/>
      <c r="AG3" s="9" t="s">
        <v>29</v>
      </c>
      <c r="AH3"/>
      <c r="AI3"/>
      <c r="AK3" s="9" t="s">
        <v>25</v>
      </c>
      <c r="AL3" s="9"/>
      <c r="AM3" s="9"/>
      <c r="AO3"/>
      <c r="AP3" s="9" t="s">
        <v>28</v>
      </c>
      <c r="AQ3" s="9"/>
      <c r="AR3" s="9" t="s">
        <v>29</v>
      </c>
      <c r="AS3" s="9"/>
      <c r="AT3" s="9"/>
      <c r="AU3" s="9"/>
      <c r="AV3" s="9" t="s">
        <v>75</v>
      </c>
      <c r="AW3" s="9"/>
      <c r="AX3" s="9"/>
      <c r="AY3" s="3" t="s">
        <v>77</v>
      </c>
      <c r="AZ3" s="3" t="s">
        <v>78</v>
      </c>
      <c r="BA3" s="3" t="s">
        <v>79</v>
      </c>
      <c r="BB3" s="3" t="s">
        <v>73</v>
      </c>
    </row>
    <row r="4" spans="1:59" x14ac:dyDescent="0.2">
      <c r="A4" s="6" t="s">
        <v>5</v>
      </c>
      <c r="D4" s="21" t="s">
        <v>41</v>
      </c>
      <c r="H4" s="16" t="s">
        <v>167</v>
      </c>
      <c r="J4" s="16" t="s">
        <v>18</v>
      </c>
      <c r="K4" s="13"/>
      <c r="L4" s="21" t="s">
        <v>150</v>
      </c>
      <c r="M4" s="25" t="s">
        <v>33</v>
      </c>
      <c r="N4" s="21" t="s">
        <v>33</v>
      </c>
      <c r="O4" s="25" t="s">
        <v>33</v>
      </c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  <c r="V4" s="21" t="s">
        <v>29</v>
      </c>
      <c r="W4" s="9"/>
      <c r="X4" s="9" t="s">
        <v>30</v>
      </c>
      <c r="AB4" s="9" t="s">
        <v>24</v>
      </c>
      <c r="AC4" s="9"/>
      <c r="AD4" s="9"/>
      <c r="AE4" s="21" t="s">
        <v>29</v>
      </c>
      <c r="AF4" s="9"/>
      <c r="AG4" s="9" t="s">
        <v>30</v>
      </c>
      <c r="AH4"/>
      <c r="AI4"/>
      <c r="AK4" s="9" t="s">
        <v>24</v>
      </c>
      <c r="AL4" s="9"/>
      <c r="AM4" s="9"/>
      <c r="AO4"/>
      <c r="AP4" s="9" t="s">
        <v>29</v>
      </c>
      <c r="AQ4" s="9"/>
      <c r="AR4" s="9" t="s">
        <v>30</v>
      </c>
      <c r="AS4" s="9"/>
      <c r="AT4" s="9"/>
      <c r="AU4" s="9"/>
      <c r="AV4" s="9" t="s">
        <v>24</v>
      </c>
      <c r="AW4" s="9"/>
      <c r="AX4" s="9"/>
      <c r="AY4" s="21" t="s">
        <v>80</v>
      </c>
      <c r="AZ4" s="21" t="s">
        <v>80</v>
      </c>
      <c r="BA4" s="21" t="s">
        <v>80</v>
      </c>
      <c r="BB4" s="21" t="s">
        <v>80</v>
      </c>
    </row>
    <row r="5" spans="1:59" s="21" customFormat="1" x14ac:dyDescent="0.2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25" t="s">
        <v>55</v>
      </c>
      <c r="N5" s="21" t="s">
        <v>39</v>
      </c>
      <c r="O5" s="25" t="s">
        <v>34</v>
      </c>
      <c r="P5" s="25" t="s">
        <v>71</v>
      </c>
      <c r="Q5" s="16" t="s">
        <v>53</v>
      </c>
      <c r="R5" s="16" t="s">
        <v>49</v>
      </c>
      <c r="S5" s="16" t="s">
        <v>72</v>
      </c>
      <c r="T5" s="16" t="s">
        <v>73</v>
      </c>
      <c r="U5" s="16" t="s">
        <v>74</v>
      </c>
      <c r="W5" s="21" t="s">
        <v>19</v>
      </c>
      <c r="X5" s="21" t="s">
        <v>20</v>
      </c>
      <c r="Y5" s="21" t="s">
        <v>21</v>
      </c>
      <c r="Z5" s="21" t="s">
        <v>126</v>
      </c>
      <c r="AA5" s="21" t="s">
        <v>19</v>
      </c>
      <c r="AB5" s="21" t="s">
        <v>20</v>
      </c>
      <c r="AC5" s="21" t="s">
        <v>21</v>
      </c>
      <c r="AD5" s="21" t="s">
        <v>126</v>
      </c>
      <c r="AF5" s="21" t="s">
        <v>19</v>
      </c>
      <c r="AG5" s="21" t="s">
        <v>20</v>
      </c>
      <c r="AH5" s="21" t="s">
        <v>21</v>
      </c>
      <c r="AI5" s="21" t="s">
        <v>126</v>
      </c>
      <c r="AJ5" s="21" t="s">
        <v>19</v>
      </c>
      <c r="AK5" s="21" t="s">
        <v>20</v>
      </c>
      <c r="AL5" s="21" t="s">
        <v>21</v>
      </c>
      <c r="AM5" s="21" t="s">
        <v>126</v>
      </c>
      <c r="AN5" s="21" t="s">
        <v>0</v>
      </c>
      <c r="AQ5" s="21" t="s">
        <v>19</v>
      </c>
      <c r="AR5" s="21" t="s">
        <v>20</v>
      </c>
      <c r="AS5" s="21" t="s">
        <v>21</v>
      </c>
      <c r="AT5" s="21" t="s">
        <v>126</v>
      </c>
      <c r="AU5" s="21" t="s">
        <v>19</v>
      </c>
      <c r="AV5" s="21" t="s">
        <v>20</v>
      </c>
      <c r="AW5" s="21" t="s">
        <v>21</v>
      </c>
      <c r="AX5" s="21" t="s">
        <v>126</v>
      </c>
      <c r="BE5" s="25"/>
      <c r="BF5" s="25"/>
      <c r="BG5" s="25"/>
    </row>
    <row r="6" spans="1:59" x14ac:dyDescent="0.2">
      <c r="A6" s="34">
        <v>40560</v>
      </c>
      <c r="B6" s="2" t="s">
        <v>156</v>
      </c>
      <c r="C6" s="4" t="s">
        <v>101</v>
      </c>
      <c r="D6" s="3">
        <v>306730</v>
      </c>
      <c r="E6" s="3">
        <v>1</v>
      </c>
      <c r="F6" s="16">
        <v>0.46150565853658543</v>
      </c>
      <c r="G6" s="13">
        <v>0.18183322946341465</v>
      </c>
      <c r="H6" s="16">
        <v>45.438155832752614</v>
      </c>
      <c r="I6" s="18">
        <v>24.218921066247397</v>
      </c>
      <c r="J6" s="18">
        <v>20.281525458188153</v>
      </c>
      <c r="K6" s="18">
        <v>8.5646549758118518</v>
      </c>
      <c r="L6" s="23">
        <v>17</v>
      </c>
      <c r="M6" s="40">
        <v>90.135410733143203</v>
      </c>
      <c r="N6" s="3">
        <v>6.8125</v>
      </c>
      <c r="O6" s="3">
        <v>304.5</v>
      </c>
      <c r="P6" s="3">
        <v>30.800999999999998</v>
      </c>
      <c r="Q6" s="13">
        <v>4.5709999999999997</v>
      </c>
      <c r="R6" s="13">
        <v>6.2134999999999998</v>
      </c>
      <c r="S6" s="13">
        <v>0.85399999999999998</v>
      </c>
      <c r="T6" s="13">
        <v>0.75950000000000006</v>
      </c>
      <c r="U6" s="13">
        <v>0.32600000000000001</v>
      </c>
      <c r="V6" s="3">
        <f>($E6)+(0.5*($E7-$E6))</f>
        <v>3</v>
      </c>
      <c r="W6">
        <f t="shared" ref="W6:W69" si="0">($V6*Q6)</f>
        <v>13.712999999999999</v>
      </c>
      <c r="X6">
        <f t="shared" ref="X6:X69" si="1">($V6*R6)</f>
        <v>18.640499999999999</v>
      </c>
      <c r="Y6">
        <f t="shared" ref="Y6:Z69" si="2">($V6*S6)</f>
        <v>2.5619999999999998</v>
      </c>
      <c r="Z6">
        <f t="shared" si="2"/>
        <v>2.2785000000000002</v>
      </c>
      <c r="AA6" s="9">
        <f>SUM(W6:W15)</f>
        <v>807.04224999999997</v>
      </c>
      <c r="AB6" s="9">
        <f>SUM(X6:X15)</f>
        <v>1018.9125</v>
      </c>
      <c r="AC6" s="9">
        <f>SUM(Y6:Y15)</f>
        <v>128.23675</v>
      </c>
      <c r="AD6" s="9">
        <f>SUM(Z6:Z15)</f>
        <v>111.06025000000001</v>
      </c>
      <c r="AE6" s="3">
        <f>($E6)+(0.5*($E7-$E6))</f>
        <v>3</v>
      </c>
      <c r="AF6">
        <f>($AE6*Q6)</f>
        <v>13.712999999999999</v>
      </c>
      <c r="AG6">
        <f>($AE6*R6)</f>
        <v>18.640499999999999</v>
      </c>
      <c r="AH6">
        <f>($AE6*S6)</f>
        <v>2.5619999999999998</v>
      </c>
      <c r="AI6">
        <f>($AE6*T6)</f>
        <v>2.2785000000000002</v>
      </c>
      <c r="AJ6" s="9">
        <f>SUM(AF6:AF12)</f>
        <v>234.62974999999997</v>
      </c>
      <c r="AK6" s="9">
        <f>SUM(AG6:AG12)</f>
        <v>323.8175</v>
      </c>
      <c r="AL6" s="9">
        <f>SUM(AH6:AH12)</f>
        <v>42.748000000000005</v>
      </c>
      <c r="AM6" s="9">
        <f>SUM(AI6:AI12)</f>
        <v>41.386500000000005</v>
      </c>
      <c r="AN6" s="3">
        <v>1</v>
      </c>
      <c r="AO6"/>
      <c r="AP6">
        <f>($AN6)+(0.5*($AN7-$AN6))</f>
        <v>3</v>
      </c>
      <c r="AQ6">
        <f>($AP6*Q6)</f>
        <v>13.712999999999999</v>
      </c>
      <c r="AR6">
        <f>($AP6*R6)</f>
        <v>18.640499999999999</v>
      </c>
      <c r="AS6">
        <f>($AP6*S6)</f>
        <v>2.5619999999999998</v>
      </c>
      <c r="AT6">
        <f>($AP6*T6)</f>
        <v>2.2785000000000002</v>
      </c>
      <c r="AU6" s="9">
        <f>SUM(AQ6:AQ15)</f>
        <v>807.04224999999997</v>
      </c>
      <c r="AV6" s="9">
        <f>SUM(AR6:AR15)</f>
        <v>1018.9125</v>
      </c>
      <c r="AW6" s="9">
        <f>SUM(AS6:AS15)</f>
        <v>128.23675</v>
      </c>
      <c r="AX6" s="9">
        <f>SUM(AT6:AT15)</f>
        <v>111.06025000000001</v>
      </c>
    </row>
    <row r="7" spans="1:59" x14ac:dyDescent="0.2">
      <c r="A7" s="34"/>
      <c r="D7" s="3">
        <v>306729</v>
      </c>
      <c r="E7" s="3">
        <v>5</v>
      </c>
      <c r="F7" s="16">
        <v>0.44502331358885011</v>
      </c>
      <c r="G7" s="13">
        <v>0.19358514141114985</v>
      </c>
      <c r="I7" s="18"/>
      <c r="K7" s="18"/>
      <c r="P7" s="39"/>
      <c r="Q7" s="13">
        <v>4.6189999999999998</v>
      </c>
      <c r="R7" s="13">
        <v>6.1760000000000002</v>
      </c>
      <c r="S7" s="13">
        <v>0.85799999999999998</v>
      </c>
      <c r="T7" s="13">
        <v>0.84899999999999998</v>
      </c>
      <c r="U7" s="13">
        <v>0.32600000000000001</v>
      </c>
      <c r="V7" s="3">
        <f>(0.5*($E7-$E6))+(0.5*($E8-$E7))</f>
        <v>4.5</v>
      </c>
      <c r="W7">
        <f t="shared" si="0"/>
        <v>20.785499999999999</v>
      </c>
      <c r="X7">
        <f t="shared" si="1"/>
        <v>27.792000000000002</v>
      </c>
      <c r="Y7">
        <f t="shared" si="2"/>
        <v>3.8609999999999998</v>
      </c>
      <c r="Z7">
        <f t="shared" si="2"/>
        <v>3.8205</v>
      </c>
      <c r="AC7" s="9"/>
      <c r="AD7" s="9"/>
      <c r="AE7" s="3">
        <f>(0.5*($E7-$E6))+(0.5*($E8-$E7))</f>
        <v>4.5</v>
      </c>
      <c r="AF7">
        <f t="shared" ref="AF7:AH12" si="3">($AE7*Q7)</f>
        <v>20.785499999999999</v>
      </c>
      <c r="AG7">
        <f t="shared" si="3"/>
        <v>27.792000000000002</v>
      </c>
      <c r="AH7">
        <f t="shared" si="3"/>
        <v>3.8609999999999998</v>
      </c>
      <c r="AI7">
        <f t="shared" ref="AI7:AI12" si="4">($AE7*T7)</f>
        <v>3.8205</v>
      </c>
      <c r="AL7" s="9"/>
      <c r="AM7" s="9"/>
      <c r="AN7" s="3">
        <v>5</v>
      </c>
      <c r="AO7"/>
      <c r="AP7">
        <f>(0.5*($AN7-$AN6))+(0.5*($AN8-$AN7))</f>
        <v>4.5</v>
      </c>
      <c r="AQ7">
        <f t="shared" ref="AQ7:AQ14" si="5">($AP7*Q7)</f>
        <v>20.785499999999999</v>
      </c>
      <c r="AR7">
        <f t="shared" ref="AR7:AS14" si="6">($AP7*R7)</f>
        <v>27.792000000000002</v>
      </c>
      <c r="AS7">
        <f t="shared" si="6"/>
        <v>3.8609999999999998</v>
      </c>
      <c r="AT7">
        <f t="shared" ref="AT7:AT70" si="7">($AP7*T7)</f>
        <v>3.8205</v>
      </c>
      <c r="AU7" s="9"/>
      <c r="AV7" s="9"/>
      <c r="AW7" s="9"/>
      <c r="AX7" s="9"/>
    </row>
    <row r="8" spans="1:59" x14ac:dyDescent="0.2">
      <c r="A8" s="34"/>
      <c r="D8" s="3">
        <v>306728</v>
      </c>
      <c r="E8" s="3">
        <v>10</v>
      </c>
      <c r="F8" s="16">
        <v>0.45326448606271774</v>
      </c>
      <c r="G8" s="13">
        <v>0.16642223693728231</v>
      </c>
      <c r="P8" s="39"/>
      <c r="Q8" s="13">
        <v>4.6524999999999999</v>
      </c>
      <c r="R8" s="13">
        <v>6.8529999999999998</v>
      </c>
      <c r="S8" s="13">
        <v>0.86199999999999999</v>
      </c>
      <c r="T8" s="13">
        <v>0.92100000000000004</v>
      </c>
      <c r="U8" s="13">
        <v>0.32950000000000002</v>
      </c>
      <c r="V8" s="3">
        <f t="shared" ref="V8:V14" si="8">(0.5*($E8-$E7))+(0.5*($E9-$E8))</f>
        <v>7.5</v>
      </c>
      <c r="W8">
        <f t="shared" si="0"/>
        <v>34.893749999999997</v>
      </c>
      <c r="X8">
        <f t="shared" si="1"/>
        <v>51.397500000000001</v>
      </c>
      <c r="Y8">
        <f t="shared" si="2"/>
        <v>6.4649999999999999</v>
      </c>
      <c r="Z8">
        <f t="shared" si="2"/>
        <v>6.9075000000000006</v>
      </c>
      <c r="AC8" s="9"/>
      <c r="AD8" s="9"/>
      <c r="AE8" s="3">
        <f>(0.5*($E8-$E7))+(0.5*($E9-$E8))</f>
        <v>7.5</v>
      </c>
      <c r="AF8">
        <f t="shared" si="3"/>
        <v>34.893749999999997</v>
      </c>
      <c r="AG8">
        <f t="shared" si="3"/>
        <v>51.397500000000001</v>
      </c>
      <c r="AH8">
        <f t="shared" si="3"/>
        <v>6.4649999999999999</v>
      </c>
      <c r="AI8">
        <f t="shared" si="4"/>
        <v>6.9075000000000006</v>
      </c>
      <c r="AL8" s="9"/>
      <c r="AM8" s="9"/>
      <c r="AN8" s="3">
        <v>10</v>
      </c>
      <c r="AO8"/>
      <c r="AP8">
        <f t="shared" ref="AP8:AP14" si="9">(0.5*($AN8-$AN7))+(0.5*($AN9-$AN8))</f>
        <v>7.5</v>
      </c>
      <c r="AQ8">
        <f t="shared" si="5"/>
        <v>34.893749999999997</v>
      </c>
      <c r="AR8">
        <f t="shared" si="6"/>
        <v>51.397500000000001</v>
      </c>
      <c r="AS8">
        <f t="shared" si="6"/>
        <v>6.4649999999999999</v>
      </c>
      <c r="AT8">
        <f t="shared" si="7"/>
        <v>6.9075000000000006</v>
      </c>
      <c r="AU8" s="9"/>
      <c r="AV8" s="9"/>
      <c r="AW8" s="9"/>
      <c r="AX8" s="9"/>
    </row>
    <row r="9" spans="1:59" x14ac:dyDescent="0.2">
      <c r="A9" s="34"/>
      <c r="D9" s="3">
        <v>306727</v>
      </c>
      <c r="E9" s="3">
        <v>20</v>
      </c>
      <c r="F9" s="16">
        <v>0.42854096864111502</v>
      </c>
      <c r="G9" s="13">
        <v>0.18168488835888513</v>
      </c>
      <c r="K9" s="23"/>
      <c r="M9" s="40"/>
      <c r="N9" s="13"/>
      <c r="O9" s="13"/>
      <c r="P9" s="39"/>
      <c r="Q9" s="13">
        <v>4.6319999999999997</v>
      </c>
      <c r="R9" s="13">
        <v>6.1835000000000004</v>
      </c>
      <c r="S9" s="13">
        <v>0.85499999999999998</v>
      </c>
      <c r="T9" s="13">
        <v>0.84549999999999992</v>
      </c>
      <c r="U9" s="13">
        <v>0.33350000000000002</v>
      </c>
      <c r="V9" s="3">
        <f t="shared" si="8"/>
        <v>10</v>
      </c>
      <c r="W9">
        <f t="shared" si="0"/>
        <v>46.319999999999993</v>
      </c>
      <c r="X9">
        <f t="shared" si="1"/>
        <v>61.835000000000008</v>
      </c>
      <c r="Y9">
        <f t="shared" si="2"/>
        <v>8.5500000000000007</v>
      </c>
      <c r="Z9">
        <f t="shared" si="2"/>
        <v>8.4549999999999983</v>
      </c>
      <c r="AC9" s="9"/>
      <c r="AD9" s="9"/>
      <c r="AE9" s="3">
        <f>(0.5*($E9-$E8))+(0.5*($E10-$E9))</f>
        <v>10</v>
      </c>
      <c r="AF9">
        <f t="shared" si="3"/>
        <v>46.319999999999993</v>
      </c>
      <c r="AG9">
        <f t="shared" si="3"/>
        <v>61.835000000000008</v>
      </c>
      <c r="AH9">
        <f t="shared" si="3"/>
        <v>8.5500000000000007</v>
      </c>
      <c r="AI9">
        <f t="shared" si="4"/>
        <v>8.4549999999999983</v>
      </c>
      <c r="AL9" s="9"/>
      <c r="AM9" s="9"/>
      <c r="AN9" s="3">
        <v>20</v>
      </c>
      <c r="AO9"/>
      <c r="AP9">
        <f t="shared" si="9"/>
        <v>10</v>
      </c>
      <c r="AQ9">
        <f t="shared" si="5"/>
        <v>46.319999999999993</v>
      </c>
      <c r="AR9">
        <f t="shared" si="6"/>
        <v>61.835000000000008</v>
      </c>
      <c r="AS9">
        <f t="shared" si="6"/>
        <v>8.5500000000000007</v>
      </c>
      <c r="AT9">
        <f t="shared" si="7"/>
        <v>8.4549999999999983</v>
      </c>
      <c r="AU9" s="9"/>
      <c r="AV9" s="9"/>
      <c r="AW9" s="9"/>
      <c r="AX9" s="9"/>
    </row>
    <row r="10" spans="1:59" x14ac:dyDescent="0.2">
      <c r="A10" s="34"/>
      <c r="D10" s="3">
        <v>306726</v>
      </c>
      <c r="E10" s="3">
        <v>30</v>
      </c>
      <c r="F10" s="16">
        <v>0.36673217508710798</v>
      </c>
      <c r="G10" s="13">
        <v>0.16780675391289207</v>
      </c>
      <c r="M10" s="40"/>
      <c r="N10" s="3"/>
      <c r="O10" s="3"/>
      <c r="P10" s="39"/>
      <c r="Q10" s="13">
        <v>4.7379999999999995</v>
      </c>
      <c r="R10" s="13">
        <v>6.2110000000000003</v>
      </c>
      <c r="S10" s="13">
        <v>0.85199999999999998</v>
      </c>
      <c r="T10" s="13">
        <v>0.9385</v>
      </c>
      <c r="U10" s="13">
        <v>0.32400000000000001</v>
      </c>
      <c r="V10" s="3">
        <f t="shared" si="8"/>
        <v>10</v>
      </c>
      <c r="W10">
        <f t="shared" si="0"/>
        <v>47.379999999999995</v>
      </c>
      <c r="X10">
        <f t="shared" si="1"/>
        <v>62.11</v>
      </c>
      <c r="Y10">
        <f t="shared" si="2"/>
        <v>8.52</v>
      </c>
      <c r="Z10">
        <f t="shared" si="2"/>
        <v>9.3849999999999998</v>
      </c>
      <c r="AC10" s="9"/>
      <c r="AD10" s="9"/>
      <c r="AE10" s="3">
        <f>(0.5*($E10-$E9))+(0.5*($E11-$E10))</f>
        <v>10</v>
      </c>
      <c r="AF10">
        <f t="shared" si="3"/>
        <v>47.379999999999995</v>
      </c>
      <c r="AG10">
        <f t="shared" si="3"/>
        <v>62.11</v>
      </c>
      <c r="AH10">
        <f t="shared" si="3"/>
        <v>8.52</v>
      </c>
      <c r="AI10">
        <f t="shared" si="4"/>
        <v>9.3849999999999998</v>
      </c>
      <c r="AL10" s="9"/>
      <c r="AM10" s="9"/>
      <c r="AN10" s="3">
        <v>30</v>
      </c>
      <c r="AO10"/>
      <c r="AP10">
        <f t="shared" si="9"/>
        <v>10</v>
      </c>
      <c r="AQ10">
        <f t="shared" si="5"/>
        <v>47.379999999999995</v>
      </c>
      <c r="AR10">
        <f t="shared" si="6"/>
        <v>62.11</v>
      </c>
      <c r="AS10">
        <f t="shared" si="6"/>
        <v>8.52</v>
      </c>
      <c r="AT10">
        <f t="shared" si="7"/>
        <v>9.3849999999999998</v>
      </c>
      <c r="AU10" s="9"/>
      <c r="AV10" s="9"/>
      <c r="AW10" s="9"/>
      <c r="AX10" s="9"/>
    </row>
    <row r="11" spans="1:59" x14ac:dyDescent="0.2">
      <c r="A11" s="34"/>
      <c r="D11" s="3">
        <v>306725</v>
      </c>
      <c r="E11" s="3">
        <v>40</v>
      </c>
      <c r="F11" s="16">
        <v>0.37497334756097561</v>
      </c>
      <c r="G11" s="13">
        <v>0.15483514843902441</v>
      </c>
      <c r="I11" s="18"/>
      <c r="K11" s="23"/>
      <c r="M11" s="40">
        <v>90.158931007773688</v>
      </c>
      <c r="N11" s="3">
        <v>6.8140000000000001</v>
      </c>
      <c r="O11" s="3">
        <v>304.5</v>
      </c>
      <c r="P11" s="3">
        <v>30.853000000000002</v>
      </c>
      <c r="Q11" s="13">
        <v>4.7370000000000001</v>
      </c>
      <c r="R11" s="13">
        <v>6.2385000000000002</v>
      </c>
      <c r="S11" s="13">
        <v>0.85499999999999998</v>
      </c>
      <c r="T11" s="13">
        <v>0.71900000000000008</v>
      </c>
      <c r="U11" s="13">
        <v>0.32800000000000001</v>
      </c>
      <c r="V11" s="3">
        <f t="shared" si="8"/>
        <v>10</v>
      </c>
      <c r="W11">
        <f t="shared" si="0"/>
        <v>47.370000000000005</v>
      </c>
      <c r="X11">
        <f t="shared" si="1"/>
        <v>62.385000000000005</v>
      </c>
      <c r="Y11">
        <f t="shared" si="2"/>
        <v>8.5500000000000007</v>
      </c>
      <c r="Z11">
        <f t="shared" si="2"/>
        <v>7.1900000000000013</v>
      </c>
      <c r="AC11" s="9"/>
      <c r="AD11" s="9"/>
      <c r="AE11" s="3">
        <f>(0.5*($E11-$E10))+(0.5*($E12-$E11))</f>
        <v>10</v>
      </c>
      <c r="AF11">
        <f t="shared" si="3"/>
        <v>47.370000000000005</v>
      </c>
      <c r="AG11">
        <f t="shared" si="3"/>
        <v>62.385000000000005</v>
      </c>
      <c r="AH11">
        <f t="shared" si="3"/>
        <v>8.5500000000000007</v>
      </c>
      <c r="AI11">
        <f t="shared" si="4"/>
        <v>7.1900000000000013</v>
      </c>
      <c r="AL11" s="9"/>
      <c r="AM11" s="9"/>
      <c r="AN11" s="3">
        <v>40</v>
      </c>
      <c r="AO11"/>
      <c r="AP11">
        <f t="shared" si="9"/>
        <v>10</v>
      </c>
      <c r="AQ11">
        <f t="shared" si="5"/>
        <v>47.370000000000005</v>
      </c>
      <c r="AR11">
        <f t="shared" si="6"/>
        <v>62.385000000000005</v>
      </c>
      <c r="AS11">
        <f t="shared" si="6"/>
        <v>8.5500000000000007</v>
      </c>
      <c r="AT11">
        <f t="shared" si="7"/>
        <v>7.1900000000000013</v>
      </c>
      <c r="AU11" s="9"/>
      <c r="AV11" s="9"/>
      <c r="AW11" s="9"/>
      <c r="AX11" s="9"/>
    </row>
    <row r="12" spans="1:59" x14ac:dyDescent="0.2">
      <c r="A12" s="34"/>
      <c r="D12" s="3">
        <v>306724</v>
      </c>
      <c r="E12" s="3">
        <v>50</v>
      </c>
      <c r="F12" s="16">
        <v>0.35849100261324029</v>
      </c>
      <c r="G12" s="13">
        <v>0.17131749338675969</v>
      </c>
      <c r="I12" s="18"/>
      <c r="K12" s="23"/>
      <c r="P12" s="39"/>
      <c r="Q12" s="13">
        <v>4.8334999999999999</v>
      </c>
      <c r="R12" s="13">
        <v>7.9314999999999998</v>
      </c>
      <c r="S12" s="13">
        <v>0.84799999999999998</v>
      </c>
      <c r="T12" s="13">
        <v>0.67</v>
      </c>
      <c r="U12" s="13">
        <v>0.32500000000000001</v>
      </c>
      <c r="V12" s="3">
        <f t="shared" si="8"/>
        <v>17.5</v>
      </c>
      <c r="W12">
        <f t="shared" si="0"/>
        <v>84.586249999999993</v>
      </c>
      <c r="X12">
        <f t="shared" si="1"/>
        <v>138.80124999999998</v>
      </c>
      <c r="Y12">
        <f t="shared" si="2"/>
        <v>14.84</v>
      </c>
      <c r="Z12">
        <f t="shared" si="2"/>
        <v>11.725000000000001</v>
      </c>
      <c r="AC12" s="9"/>
      <c r="AD12" s="9"/>
      <c r="AE12" s="3">
        <f>(0.5*($E12-$E11))</f>
        <v>5</v>
      </c>
      <c r="AF12">
        <f t="shared" si="3"/>
        <v>24.1675</v>
      </c>
      <c r="AG12">
        <f t="shared" si="3"/>
        <v>39.657499999999999</v>
      </c>
      <c r="AH12">
        <f t="shared" si="3"/>
        <v>4.24</v>
      </c>
      <c r="AI12">
        <f t="shared" si="4"/>
        <v>3.35</v>
      </c>
      <c r="AL12" s="9"/>
      <c r="AM12" s="9"/>
      <c r="AN12" s="3">
        <v>50</v>
      </c>
      <c r="AO12"/>
      <c r="AP12">
        <f t="shared" si="9"/>
        <v>17.5</v>
      </c>
      <c r="AQ12">
        <f t="shared" si="5"/>
        <v>84.586249999999993</v>
      </c>
      <c r="AR12">
        <f t="shared" si="6"/>
        <v>138.80124999999998</v>
      </c>
      <c r="AS12">
        <f t="shared" si="6"/>
        <v>14.84</v>
      </c>
      <c r="AT12">
        <f t="shared" si="7"/>
        <v>11.725000000000001</v>
      </c>
      <c r="AU12" s="9"/>
      <c r="AV12" s="9"/>
      <c r="AW12" s="9"/>
      <c r="AX12" s="9"/>
    </row>
    <row r="13" spans="1:59" x14ac:dyDescent="0.2">
      <c r="A13" s="34"/>
      <c r="D13" s="3">
        <v>306723</v>
      </c>
      <c r="E13" s="3">
        <v>75</v>
      </c>
      <c r="F13" s="16">
        <v>0.23899400174216026</v>
      </c>
      <c r="G13" s="13">
        <v>0.12997977225783974</v>
      </c>
      <c r="I13" s="18"/>
      <c r="K13" s="23"/>
      <c r="P13" s="39"/>
      <c r="Q13" s="13">
        <v>4.7234999999999996</v>
      </c>
      <c r="R13" s="13">
        <v>5.9670000000000005</v>
      </c>
      <c r="S13" s="13">
        <v>0.84450000000000003</v>
      </c>
      <c r="T13" s="13">
        <v>0.60850000000000004</v>
      </c>
      <c r="U13" s="13">
        <v>0.32</v>
      </c>
      <c r="V13" s="3">
        <f t="shared" si="8"/>
        <v>25</v>
      </c>
      <c r="W13">
        <f t="shared" si="0"/>
        <v>118.08749999999999</v>
      </c>
      <c r="X13">
        <f t="shared" si="1"/>
        <v>149.17500000000001</v>
      </c>
      <c r="Y13">
        <f t="shared" si="2"/>
        <v>21.112500000000001</v>
      </c>
      <c r="Z13">
        <f t="shared" si="2"/>
        <v>15.2125</v>
      </c>
      <c r="AC13" s="9"/>
      <c r="AD13" s="9"/>
      <c r="AE13" s="3">
        <v>0</v>
      </c>
      <c r="AH13"/>
      <c r="AI13"/>
      <c r="AL13" s="9"/>
      <c r="AM13" s="9"/>
      <c r="AN13" s="3">
        <v>75</v>
      </c>
      <c r="AO13"/>
      <c r="AP13">
        <f t="shared" si="9"/>
        <v>25</v>
      </c>
      <c r="AQ13">
        <f t="shared" si="5"/>
        <v>118.08749999999999</v>
      </c>
      <c r="AR13">
        <f t="shared" si="6"/>
        <v>149.17500000000001</v>
      </c>
      <c r="AS13">
        <f t="shared" si="6"/>
        <v>21.112500000000001</v>
      </c>
      <c r="AT13">
        <f t="shared" si="7"/>
        <v>15.2125</v>
      </c>
      <c r="AU13" s="9"/>
      <c r="AV13" s="9"/>
      <c r="AW13" s="9"/>
      <c r="AX13" s="9"/>
    </row>
    <row r="14" spans="1:59" x14ac:dyDescent="0.2">
      <c r="A14" s="34"/>
      <c r="D14" s="3">
        <v>306722</v>
      </c>
      <c r="E14" s="3">
        <v>100</v>
      </c>
      <c r="F14" s="16">
        <v>0.39969686498257839</v>
      </c>
      <c r="G14" s="13">
        <v>0.19633769301742177</v>
      </c>
      <c r="I14" s="18"/>
      <c r="K14" s="23"/>
      <c r="M14" s="53"/>
      <c r="N14" s="54"/>
      <c r="O14" s="53"/>
      <c r="P14" s="39"/>
      <c r="Q14" s="13">
        <v>4.7125000000000004</v>
      </c>
      <c r="R14" s="13">
        <v>6.1524999999999999</v>
      </c>
      <c r="S14" s="13">
        <v>0.87650000000000006</v>
      </c>
      <c r="T14" s="13">
        <v>0.89649999999999996</v>
      </c>
      <c r="U14" s="13">
        <v>0.33650000000000002</v>
      </c>
      <c r="V14" s="3">
        <f t="shared" si="8"/>
        <v>32.5</v>
      </c>
      <c r="W14">
        <f t="shared" si="0"/>
        <v>153.15625</v>
      </c>
      <c r="X14">
        <f t="shared" si="1"/>
        <v>199.95624999999998</v>
      </c>
      <c r="Y14">
        <f t="shared" si="2"/>
        <v>28.486250000000002</v>
      </c>
      <c r="Z14">
        <f t="shared" si="2"/>
        <v>29.13625</v>
      </c>
      <c r="AC14" s="9"/>
      <c r="AD14" s="9"/>
      <c r="AE14" s="3">
        <v>0</v>
      </c>
      <c r="AH14"/>
      <c r="AI14"/>
      <c r="AL14" s="9"/>
      <c r="AM14" s="9"/>
      <c r="AN14" s="3">
        <v>100</v>
      </c>
      <c r="AO14"/>
      <c r="AP14">
        <f t="shared" si="9"/>
        <v>32.5</v>
      </c>
      <c r="AQ14">
        <f t="shared" si="5"/>
        <v>153.15625</v>
      </c>
      <c r="AR14">
        <f t="shared" si="6"/>
        <v>199.95624999999998</v>
      </c>
      <c r="AS14">
        <f t="shared" si="6"/>
        <v>28.486250000000002</v>
      </c>
      <c r="AT14">
        <f t="shared" si="7"/>
        <v>29.13625</v>
      </c>
      <c r="AU14" s="9"/>
      <c r="AV14" s="9"/>
      <c r="AW14" s="9"/>
      <c r="AX14" s="9"/>
      <c r="AY14" s="44"/>
    </row>
    <row r="15" spans="1:59" x14ac:dyDescent="0.2">
      <c r="A15" s="34"/>
      <c r="D15" s="3">
        <v>306721</v>
      </c>
      <c r="E15" s="3">
        <v>140</v>
      </c>
      <c r="F15" s="16">
        <v>8.5524734320557502E-2</v>
      </c>
      <c r="G15" s="13">
        <v>0.19411640467944247</v>
      </c>
      <c r="I15" s="18"/>
      <c r="M15" s="40">
        <v>70.601697535554678</v>
      </c>
      <c r="N15" s="3">
        <v>4.9649999999999999</v>
      </c>
      <c r="O15" s="3">
        <v>221.5</v>
      </c>
      <c r="P15" s="3">
        <v>33.130000000000003</v>
      </c>
      <c r="Q15" s="13">
        <v>12.0375</v>
      </c>
      <c r="R15" s="13">
        <v>12.341000000000001</v>
      </c>
      <c r="S15" s="13">
        <v>1.2645</v>
      </c>
      <c r="T15" s="13">
        <v>0.84750000000000003</v>
      </c>
      <c r="U15" s="13">
        <v>0.13900000000000001</v>
      </c>
      <c r="V15" s="3">
        <f>(0.5*($E15-$E14))</f>
        <v>20</v>
      </c>
      <c r="W15">
        <f t="shared" si="0"/>
        <v>240.75</v>
      </c>
      <c r="X15">
        <f t="shared" si="1"/>
        <v>246.82000000000002</v>
      </c>
      <c r="Y15">
        <f t="shared" si="2"/>
        <v>25.29</v>
      </c>
      <c r="Z15">
        <f t="shared" si="2"/>
        <v>16.95</v>
      </c>
      <c r="AC15" s="9"/>
      <c r="AD15" s="9"/>
      <c r="AE15" s="3">
        <v>0</v>
      </c>
      <c r="AH15"/>
      <c r="AI15"/>
      <c r="AL15" s="9"/>
      <c r="AM15" s="9"/>
      <c r="AN15" s="3">
        <v>140</v>
      </c>
      <c r="AO15"/>
      <c r="AP15">
        <f>(0.5*($AN15-$AN14))</f>
        <v>20</v>
      </c>
      <c r="AQ15">
        <f>($AP15*AY15)</f>
        <v>240.75</v>
      </c>
      <c r="AR15">
        <f>($AP15*AZ15)</f>
        <v>246.82000000000002</v>
      </c>
      <c r="AS15">
        <f>($AP15*BA15)</f>
        <v>25.29</v>
      </c>
      <c r="AT15">
        <f>($AP15*BB15)</f>
        <v>16.95</v>
      </c>
      <c r="AU15" s="9"/>
      <c r="AV15" s="9"/>
      <c r="AW15" s="9"/>
      <c r="AX15" s="9"/>
      <c r="AY15" s="63">
        <f>(Q14*($AN15-$AY$1)+Q15*($AY$1-$AN14))/($AN15-$AN14)</f>
        <v>12.0375</v>
      </c>
      <c r="AZ15" s="63">
        <f>(R14*($AN15-$AY$1)+R15*($AY$1-$AN14))/($AN15-$AN14)</f>
        <v>12.341000000000001</v>
      </c>
      <c r="BA15" s="63">
        <f>(S14*($AN15-$AY$1)+S15*($AY$1-$AN14))/($AN15-$AN14)</f>
        <v>1.2645</v>
      </c>
      <c r="BB15" s="63">
        <f>(T14*($AN15-$AY$1)+T15*($AY$1-$AN14))/($AN15-$AN14)</f>
        <v>0.84749999999999992</v>
      </c>
    </row>
    <row r="16" spans="1:59" x14ac:dyDescent="0.2">
      <c r="A16" s="34">
        <v>40579</v>
      </c>
      <c r="B16" s="2" t="s">
        <v>158</v>
      </c>
      <c r="C16" s="4" t="s">
        <v>107</v>
      </c>
      <c r="D16" s="23">
        <v>353010</v>
      </c>
      <c r="E16" s="66">
        <v>2</v>
      </c>
      <c r="F16" s="16">
        <v>0.469746831010453</v>
      </c>
      <c r="G16" s="13">
        <v>0.10736599498954705</v>
      </c>
      <c r="H16" s="64">
        <v>42.67512758101045</v>
      </c>
      <c r="I16" s="18">
        <v>24.862636394989547</v>
      </c>
      <c r="J16" s="18">
        <v>17.465104765243904</v>
      </c>
      <c r="K16" s="18">
        <v>7.2963467732560972</v>
      </c>
      <c r="L16" s="23">
        <v>36</v>
      </c>
      <c r="M16" s="40">
        <v>91.916662518349199</v>
      </c>
      <c r="N16" s="13">
        <v>7.2530000000000001</v>
      </c>
      <c r="O16" s="3">
        <v>324</v>
      </c>
      <c r="P16" s="3">
        <v>30.777999999999999</v>
      </c>
      <c r="Q16" s="13">
        <v>4.0759999999999996</v>
      </c>
      <c r="R16" s="13">
        <v>6.1319999999999997</v>
      </c>
      <c r="S16" s="13">
        <v>0.91650000000000009</v>
      </c>
      <c r="T16" s="13">
        <v>0.52249999999999996</v>
      </c>
      <c r="U16" s="13">
        <v>1.0390000000000001</v>
      </c>
      <c r="V16" s="3">
        <f>($E16)+(0.5*($E17-$E16))</f>
        <v>3.5</v>
      </c>
      <c r="W16">
        <f t="shared" si="0"/>
        <v>14.265999999999998</v>
      </c>
      <c r="X16">
        <f t="shared" si="1"/>
        <v>21.462</v>
      </c>
      <c r="Y16">
        <f t="shared" si="2"/>
        <v>3.2077500000000003</v>
      </c>
      <c r="Z16">
        <f t="shared" si="2"/>
        <v>1.8287499999999999</v>
      </c>
      <c r="AA16" s="9">
        <f>SUM(W16:W25)</f>
        <v>730.66500000000008</v>
      </c>
      <c r="AB16" s="9">
        <f>SUM(X16:X25)</f>
        <v>906.60124999999994</v>
      </c>
      <c r="AC16" s="9">
        <f>SUM(Y16:Y25)</f>
        <v>147.24100000000001</v>
      </c>
      <c r="AD16" s="9">
        <f>SUM(Z16:Z25)</f>
        <v>80.327499999999986</v>
      </c>
      <c r="AE16" s="3">
        <f>($E16)+(0.5*($E17-$E16))</f>
        <v>3.5</v>
      </c>
      <c r="AF16">
        <f>($AE16*Q16)</f>
        <v>14.265999999999998</v>
      </c>
      <c r="AG16">
        <f>($AE16*R16)</f>
        <v>21.462</v>
      </c>
      <c r="AH16">
        <f>($AE16*S16)</f>
        <v>3.2077500000000003</v>
      </c>
      <c r="AI16">
        <f>($AE16*T16)</f>
        <v>1.8287499999999999</v>
      </c>
      <c r="AJ16" s="9">
        <f>SUM(AF16:AF22)</f>
        <v>199.334</v>
      </c>
      <c r="AK16" s="9">
        <f>SUM(AG16:AG22)</f>
        <v>288.35649999999998</v>
      </c>
      <c r="AL16" s="9">
        <f>SUM(AH16:AH22)</f>
        <v>46.274750000000004</v>
      </c>
      <c r="AM16" s="9">
        <f>SUM(AI16:AI22)</f>
        <v>27.284999999999997</v>
      </c>
      <c r="AN16" s="66">
        <v>2</v>
      </c>
      <c r="AO16"/>
      <c r="AP16">
        <f>($AN16)+(0.5*($AN17-$AN16))</f>
        <v>3.5</v>
      </c>
      <c r="AQ16">
        <f>($AP16*Q16)</f>
        <v>14.265999999999998</v>
      </c>
      <c r="AR16">
        <f>($AP16*R16)</f>
        <v>21.462</v>
      </c>
      <c r="AS16">
        <f>($AP16*S16)</f>
        <v>3.2077500000000003</v>
      </c>
      <c r="AT16">
        <f t="shared" si="7"/>
        <v>1.8287499999999999</v>
      </c>
      <c r="AU16" s="9">
        <f>SUM(AQ16:AQ25)</f>
        <v>680.62900000000002</v>
      </c>
      <c r="AV16" s="9">
        <f>SUM(AR16:AR25)</f>
        <v>852.2952499999999</v>
      </c>
      <c r="AW16" s="9">
        <f>SUM(AS16:AS25)</f>
        <v>139.11225000000002</v>
      </c>
      <c r="AX16" s="9">
        <f>SUM(AT16:AT25)</f>
        <v>76.547499999999985</v>
      </c>
    </row>
    <row r="17" spans="1:54" x14ac:dyDescent="0.2">
      <c r="A17" s="34"/>
      <c r="D17" s="33">
        <v>353009</v>
      </c>
      <c r="E17" s="66">
        <v>5</v>
      </c>
      <c r="F17" s="16">
        <v>0.44090272735191632</v>
      </c>
      <c r="G17" s="13">
        <v>0.14094053164808373</v>
      </c>
      <c r="H17" s="66"/>
      <c r="J17" s="13"/>
      <c r="N17" s="16"/>
      <c r="Q17" s="13">
        <v>3.9270000000000005</v>
      </c>
      <c r="R17" s="13">
        <v>6.2004999999999999</v>
      </c>
      <c r="S17" s="13">
        <v>0.9355</v>
      </c>
      <c r="T17" s="13">
        <v>0.51749999999999996</v>
      </c>
      <c r="U17" s="13">
        <v>0.97399999999999998</v>
      </c>
      <c r="V17" s="3">
        <f t="shared" ref="V17:V24" si="10">(0.5*($E17-$E16))+(0.5*($E18-$E17))</f>
        <v>4</v>
      </c>
      <c r="W17">
        <f t="shared" si="0"/>
        <v>15.708000000000002</v>
      </c>
      <c r="X17">
        <f t="shared" si="1"/>
        <v>24.802</v>
      </c>
      <c r="Y17">
        <f t="shared" si="2"/>
        <v>3.742</v>
      </c>
      <c r="Z17">
        <f t="shared" si="2"/>
        <v>2.0699999999999998</v>
      </c>
      <c r="AC17" s="9"/>
      <c r="AD17" s="9"/>
      <c r="AE17" s="3">
        <f>(0.5*($E17-$E16))+(0.5*($E18-$E17))</f>
        <v>4</v>
      </c>
      <c r="AF17">
        <f t="shared" ref="AF17:AH22" si="11">($AE17*Q17)</f>
        <v>15.708000000000002</v>
      </c>
      <c r="AG17">
        <f t="shared" si="11"/>
        <v>24.802</v>
      </c>
      <c r="AH17">
        <f t="shared" si="11"/>
        <v>3.742</v>
      </c>
      <c r="AI17">
        <f t="shared" ref="AI17:AI22" si="12">($AE17*T17)</f>
        <v>2.0699999999999998</v>
      </c>
      <c r="AL17" s="9"/>
      <c r="AM17" s="9"/>
      <c r="AN17" s="66">
        <v>5</v>
      </c>
      <c r="AO17"/>
      <c r="AP17">
        <f>(0.5*($AN17-$AN16))+(0.5*($AN18-$AN17))</f>
        <v>4</v>
      </c>
      <c r="AQ17">
        <f t="shared" ref="AQ17:AQ24" si="13">($AP17*Q17)</f>
        <v>15.708000000000002</v>
      </c>
      <c r="AR17">
        <f t="shared" ref="AR17:AS24" si="14">($AP17*R17)</f>
        <v>24.802</v>
      </c>
      <c r="AS17">
        <f t="shared" si="14"/>
        <v>3.742</v>
      </c>
      <c r="AT17">
        <f t="shared" si="7"/>
        <v>2.0699999999999998</v>
      </c>
      <c r="AU17" s="9"/>
      <c r="AV17" s="9"/>
      <c r="AW17" s="9"/>
      <c r="AX17" s="9"/>
    </row>
    <row r="18" spans="1:54" x14ac:dyDescent="0.2">
      <c r="A18" s="34"/>
      <c r="D18" s="23">
        <v>353008</v>
      </c>
      <c r="E18" s="66">
        <v>10</v>
      </c>
      <c r="F18" s="16">
        <v>0.46974683101045289</v>
      </c>
      <c r="G18" s="13">
        <v>0.16413119098954709</v>
      </c>
      <c r="J18" s="13"/>
      <c r="N18" s="16"/>
      <c r="P18" s="3"/>
      <c r="Q18" s="13">
        <v>4.0629999999999997</v>
      </c>
      <c r="R18" s="13">
        <v>6.149</v>
      </c>
      <c r="S18" s="13">
        <v>0.93100000000000005</v>
      </c>
      <c r="T18" s="13">
        <v>0.54749999999999999</v>
      </c>
      <c r="U18" s="13">
        <v>0.91400000000000003</v>
      </c>
      <c r="V18" s="3">
        <f t="shared" si="10"/>
        <v>7.5</v>
      </c>
      <c r="W18">
        <f t="shared" si="0"/>
        <v>30.472499999999997</v>
      </c>
      <c r="X18">
        <f t="shared" si="1"/>
        <v>46.1175</v>
      </c>
      <c r="Y18">
        <f t="shared" si="2"/>
        <v>6.9824999999999999</v>
      </c>
      <c r="Z18">
        <f t="shared" si="2"/>
        <v>4.1062500000000002</v>
      </c>
      <c r="AC18" s="9"/>
      <c r="AD18" s="9"/>
      <c r="AE18" s="3">
        <f>(0.5*($E18-$E17))+(0.5*($E19-$E18))</f>
        <v>7.5</v>
      </c>
      <c r="AF18">
        <f t="shared" si="11"/>
        <v>30.472499999999997</v>
      </c>
      <c r="AG18">
        <f t="shared" si="11"/>
        <v>46.1175</v>
      </c>
      <c r="AH18">
        <f t="shared" si="11"/>
        <v>6.9824999999999999</v>
      </c>
      <c r="AI18">
        <f t="shared" si="12"/>
        <v>4.1062500000000002</v>
      </c>
      <c r="AL18" s="9"/>
      <c r="AM18" s="9"/>
      <c r="AN18" s="66">
        <v>10</v>
      </c>
      <c r="AO18"/>
      <c r="AP18">
        <f t="shared" ref="AP18:AP24" si="15">(0.5*($AN18-$AN17))+(0.5*($AN19-$AN18))</f>
        <v>7.5</v>
      </c>
      <c r="AQ18">
        <f t="shared" si="13"/>
        <v>30.472499999999997</v>
      </c>
      <c r="AR18">
        <f t="shared" si="14"/>
        <v>46.1175</v>
      </c>
      <c r="AS18">
        <f t="shared" si="14"/>
        <v>6.9824999999999999</v>
      </c>
      <c r="AT18">
        <f t="shared" si="7"/>
        <v>4.1062500000000002</v>
      </c>
      <c r="AU18" s="9"/>
      <c r="AV18" s="9"/>
      <c r="AW18" s="9"/>
      <c r="AX18" s="9"/>
    </row>
    <row r="19" spans="1:54" x14ac:dyDescent="0.2">
      <c r="A19" s="34"/>
      <c r="D19" s="33">
        <v>353007</v>
      </c>
      <c r="E19" s="66">
        <v>20</v>
      </c>
      <c r="F19" s="16">
        <v>0.36261158885017419</v>
      </c>
      <c r="G19" s="13">
        <v>0.11516214414982573</v>
      </c>
      <c r="H19" s="66"/>
      <c r="J19" s="13"/>
      <c r="K19" s="23"/>
      <c r="M19" s="40"/>
      <c r="N19" s="13"/>
      <c r="O19" s="3"/>
      <c r="Q19" s="13">
        <v>3.9634999999999998</v>
      </c>
      <c r="R19" s="13">
        <v>5.6284999999999998</v>
      </c>
      <c r="S19" s="13">
        <v>0.91450000000000009</v>
      </c>
      <c r="T19" s="13">
        <v>0.39200000000000002</v>
      </c>
      <c r="U19" s="13">
        <v>0.85299999999999998</v>
      </c>
      <c r="V19" s="3">
        <f t="shared" si="10"/>
        <v>10</v>
      </c>
      <c r="W19">
        <f t="shared" si="0"/>
        <v>39.634999999999998</v>
      </c>
      <c r="X19">
        <f t="shared" si="1"/>
        <v>56.284999999999997</v>
      </c>
      <c r="Y19">
        <f t="shared" si="2"/>
        <v>9.1450000000000014</v>
      </c>
      <c r="Z19">
        <f t="shared" si="2"/>
        <v>3.92</v>
      </c>
      <c r="AC19" s="9"/>
      <c r="AD19" s="9"/>
      <c r="AE19" s="3">
        <f>(0.5*($E19-$E18))+(0.5*($E20-$E19))</f>
        <v>10</v>
      </c>
      <c r="AF19">
        <f t="shared" si="11"/>
        <v>39.634999999999998</v>
      </c>
      <c r="AG19">
        <f t="shared" si="11"/>
        <v>56.284999999999997</v>
      </c>
      <c r="AH19">
        <f t="shared" si="11"/>
        <v>9.1450000000000014</v>
      </c>
      <c r="AI19">
        <f t="shared" si="12"/>
        <v>3.92</v>
      </c>
      <c r="AL19" s="9"/>
      <c r="AM19" s="9"/>
      <c r="AN19" s="66">
        <v>20</v>
      </c>
      <c r="AO19"/>
      <c r="AP19">
        <f t="shared" si="15"/>
        <v>10</v>
      </c>
      <c r="AQ19">
        <f t="shared" si="13"/>
        <v>39.634999999999998</v>
      </c>
      <c r="AR19">
        <f t="shared" si="14"/>
        <v>56.284999999999997</v>
      </c>
      <c r="AS19">
        <f t="shared" si="14"/>
        <v>9.1450000000000014</v>
      </c>
      <c r="AT19">
        <f t="shared" si="7"/>
        <v>3.92</v>
      </c>
      <c r="AU19" s="9"/>
      <c r="AV19" s="9"/>
      <c r="AW19" s="9"/>
      <c r="AX19" s="9"/>
    </row>
    <row r="20" spans="1:54" x14ac:dyDescent="0.2">
      <c r="A20" s="34"/>
      <c r="D20" s="23">
        <v>353006</v>
      </c>
      <c r="E20" s="66">
        <v>30</v>
      </c>
      <c r="F20" s="16">
        <v>0.28019986411149822</v>
      </c>
      <c r="G20" s="13">
        <v>0.15499997188850179</v>
      </c>
      <c r="H20" s="66"/>
      <c r="J20" s="13"/>
      <c r="K20" s="23"/>
      <c r="M20" s="40"/>
      <c r="N20" s="13"/>
      <c r="O20" s="3"/>
      <c r="P20" s="3"/>
      <c r="Q20" s="13">
        <v>3.9590000000000001</v>
      </c>
      <c r="R20" s="13">
        <v>5.5679999999999996</v>
      </c>
      <c r="S20" s="13">
        <v>0.92349999999999999</v>
      </c>
      <c r="T20" s="13">
        <v>0.69299999999999995</v>
      </c>
      <c r="U20" s="13">
        <v>0.80300000000000005</v>
      </c>
      <c r="V20" s="3">
        <f t="shared" si="10"/>
        <v>10</v>
      </c>
      <c r="W20">
        <f t="shared" si="0"/>
        <v>39.590000000000003</v>
      </c>
      <c r="X20">
        <f t="shared" si="1"/>
        <v>55.679999999999993</v>
      </c>
      <c r="Y20">
        <f t="shared" si="2"/>
        <v>9.2349999999999994</v>
      </c>
      <c r="Z20">
        <f t="shared" si="2"/>
        <v>6.93</v>
      </c>
      <c r="AC20" s="9"/>
      <c r="AD20" s="9"/>
      <c r="AE20" s="3">
        <f>(0.5*($E20-$E19))+(0.5*($E21-$E20))</f>
        <v>10</v>
      </c>
      <c r="AF20">
        <f t="shared" si="11"/>
        <v>39.590000000000003</v>
      </c>
      <c r="AG20">
        <f t="shared" si="11"/>
        <v>55.679999999999993</v>
      </c>
      <c r="AH20">
        <f t="shared" si="11"/>
        <v>9.2349999999999994</v>
      </c>
      <c r="AI20">
        <f t="shared" si="12"/>
        <v>6.93</v>
      </c>
      <c r="AL20" s="9"/>
      <c r="AM20" s="9"/>
      <c r="AN20" s="66">
        <v>30</v>
      </c>
      <c r="AO20"/>
      <c r="AP20">
        <f t="shared" si="15"/>
        <v>10</v>
      </c>
      <c r="AQ20">
        <f t="shared" si="13"/>
        <v>39.590000000000003</v>
      </c>
      <c r="AR20">
        <f t="shared" si="14"/>
        <v>55.679999999999993</v>
      </c>
      <c r="AS20">
        <f t="shared" si="14"/>
        <v>9.2349999999999994</v>
      </c>
      <c r="AT20">
        <f t="shared" si="7"/>
        <v>6.93</v>
      </c>
      <c r="AU20" s="9"/>
      <c r="AV20" s="9"/>
      <c r="AW20" s="9"/>
      <c r="AX20" s="9"/>
    </row>
    <row r="21" spans="1:54" x14ac:dyDescent="0.2">
      <c r="A21" s="34"/>
      <c r="D21" s="33">
        <v>353005</v>
      </c>
      <c r="E21" s="66">
        <v>40</v>
      </c>
      <c r="F21" s="16">
        <v>0.27607927787456443</v>
      </c>
      <c r="G21" s="13">
        <v>0.14965969212543551</v>
      </c>
      <c r="H21" s="66"/>
      <c r="J21" s="13"/>
      <c r="K21" s="23"/>
      <c r="M21" s="40">
        <v>90.040339994000334</v>
      </c>
      <c r="N21" s="13">
        <v>6.992</v>
      </c>
      <c r="O21" s="3">
        <v>312</v>
      </c>
      <c r="P21" s="3">
        <v>31.081</v>
      </c>
      <c r="Q21" s="13">
        <v>3.9865000000000004</v>
      </c>
      <c r="R21" s="13">
        <v>5.6085000000000003</v>
      </c>
      <c r="S21" s="13">
        <v>0.93</v>
      </c>
      <c r="T21" s="13">
        <v>0.60199999999999998</v>
      </c>
      <c r="U21" s="13">
        <v>0.746</v>
      </c>
      <c r="V21" s="3">
        <f t="shared" si="10"/>
        <v>10</v>
      </c>
      <c r="W21">
        <f t="shared" si="0"/>
        <v>39.865000000000002</v>
      </c>
      <c r="X21">
        <f t="shared" si="1"/>
        <v>56.085000000000001</v>
      </c>
      <c r="Y21">
        <f t="shared" si="2"/>
        <v>9.3000000000000007</v>
      </c>
      <c r="Z21">
        <f t="shared" si="2"/>
        <v>6.02</v>
      </c>
      <c r="AC21" s="9"/>
      <c r="AD21" s="9"/>
      <c r="AE21" s="3">
        <f>(0.5*($E21-$E20))+(0.5*($E22-$E21))</f>
        <v>10</v>
      </c>
      <c r="AF21">
        <f t="shared" si="11"/>
        <v>39.865000000000002</v>
      </c>
      <c r="AG21">
        <f t="shared" si="11"/>
        <v>56.085000000000001</v>
      </c>
      <c r="AH21">
        <f t="shared" si="11"/>
        <v>9.3000000000000007</v>
      </c>
      <c r="AI21">
        <f t="shared" si="12"/>
        <v>6.02</v>
      </c>
      <c r="AL21" s="9"/>
      <c r="AM21" s="9"/>
      <c r="AN21" s="66">
        <v>40</v>
      </c>
      <c r="AO21"/>
      <c r="AP21">
        <f t="shared" si="15"/>
        <v>10</v>
      </c>
      <c r="AQ21">
        <f t="shared" si="13"/>
        <v>39.865000000000002</v>
      </c>
      <c r="AR21">
        <f t="shared" si="14"/>
        <v>56.085000000000001</v>
      </c>
      <c r="AS21">
        <f t="shared" si="14"/>
        <v>9.3000000000000007</v>
      </c>
      <c r="AT21">
        <f t="shared" si="7"/>
        <v>6.02</v>
      </c>
      <c r="AU21" s="9"/>
      <c r="AV21" s="9"/>
      <c r="AW21" s="9"/>
      <c r="AX21" s="9"/>
    </row>
    <row r="22" spans="1:54" x14ac:dyDescent="0.2">
      <c r="A22" s="34"/>
      <c r="D22" s="23">
        <v>353004</v>
      </c>
      <c r="E22" s="66">
        <v>50</v>
      </c>
      <c r="F22" s="16">
        <v>0.27195869163763065</v>
      </c>
      <c r="G22" s="13">
        <v>0.18216287636236927</v>
      </c>
      <c r="H22" s="66"/>
      <c r="J22" s="13"/>
      <c r="K22" s="23"/>
      <c r="M22" s="40"/>
      <c r="N22" s="13"/>
      <c r="O22" s="3"/>
      <c r="Q22" s="13">
        <v>3.9595000000000002</v>
      </c>
      <c r="R22" s="13">
        <v>5.585</v>
      </c>
      <c r="S22" s="13">
        <v>0.9325</v>
      </c>
      <c r="T22" s="13">
        <v>0.48199999999999998</v>
      </c>
      <c r="U22" s="13">
        <v>0.6885</v>
      </c>
      <c r="V22" s="3">
        <f t="shared" si="10"/>
        <v>17.5</v>
      </c>
      <c r="W22">
        <f t="shared" si="0"/>
        <v>69.291250000000005</v>
      </c>
      <c r="X22">
        <f t="shared" si="1"/>
        <v>97.737499999999997</v>
      </c>
      <c r="Y22">
        <f t="shared" si="2"/>
        <v>16.318750000000001</v>
      </c>
      <c r="Z22">
        <f t="shared" si="2"/>
        <v>8.4350000000000005</v>
      </c>
      <c r="AC22" s="9"/>
      <c r="AD22" s="9"/>
      <c r="AE22" s="3">
        <f>(0.5*($E22-$E21))</f>
        <v>5</v>
      </c>
      <c r="AF22">
        <f t="shared" si="11"/>
        <v>19.797499999999999</v>
      </c>
      <c r="AG22">
        <f t="shared" si="11"/>
        <v>27.925000000000001</v>
      </c>
      <c r="AH22">
        <f t="shared" si="11"/>
        <v>4.6624999999999996</v>
      </c>
      <c r="AI22">
        <f t="shared" si="12"/>
        <v>2.41</v>
      </c>
      <c r="AL22" s="9"/>
      <c r="AM22" s="9"/>
      <c r="AN22" s="66">
        <v>50</v>
      </c>
      <c r="AO22"/>
      <c r="AP22">
        <f t="shared" si="15"/>
        <v>17.5</v>
      </c>
      <c r="AQ22">
        <f t="shared" si="13"/>
        <v>69.291250000000005</v>
      </c>
      <c r="AR22">
        <f t="shared" si="14"/>
        <v>97.737499999999997</v>
      </c>
      <c r="AS22">
        <f t="shared" si="14"/>
        <v>16.318750000000001</v>
      </c>
      <c r="AT22">
        <f t="shared" si="7"/>
        <v>8.4350000000000005</v>
      </c>
      <c r="AU22" s="9"/>
      <c r="AV22" s="9"/>
      <c r="AW22" s="9"/>
      <c r="AX22" s="9"/>
    </row>
    <row r="23" spans="1:54" x14ac:dyDescent="0.2">
      <c r="A23" s="34"/>
      <c r="D23" s="33">
        <v>353003</v>
      </c>
      <c r="E23" s="66">
        <v>75</v>
      </c>
      <c r="F23" s="16">
        <v>0.38733510627177703</v>
      </c>
      <c r="G23" s="13">
        <v>0.19923858572822301</v>
      </c>
      <c r="H23" s="66"/>
      <c r="J23" s="13"/>
      <c r="K23" s="23"/>
      <c r="M23" s="40"/>
      <c r="N23" s="13"/>
      <c r="O23" s="3"/>
      <c r="P23" s="3"/>
      <c r="Q23" s="13">
        <v>3.8235000000000001</v>
      </c>
      <c r="R23" s="13">
        <v>4.9260000000000002</v>
      </c>
      <c r="S23" s="13">
        <v>0.91200000000000003</v>
      </c>
      <c r="T23" s="13">
        <v>0.58099999999999996</v>
      </c>
      <c r="U23" s="13">
        <v>0.27100000000000002</v>
      </c>
      <c r="V23" s="3">
        <f t="shared" si="10"/>
        <v>25</v>
      </c>
      <c r="W23">
        <f t="shared" si="0"/>
        <v>95.587500000000006</v>
      </c>
      <c r="X23">
        <f t="shared" si="1"/>
        <v>123.15</v>
      </c>
      <c r="Y23">
        <f t="shared" si="2"/>
        <v>22.8</v>
      </c>
      <c r="Z23">
        <f t="shared" si="2"/>
        <v>14.524999999999999</v>
      </c>
      <c r="AC23" s="9"/>
      <c r="AD23" s="9"/>
      <c r="AE23" s="3">
        <v>0</v>
      </c>
      <c r="AH23"/>
      <c r="AI23"/>
      <c r="AL23" s="9"/>
      <c r="AM23" s="9"/>
      <c r="AN23" s="66">
        <v>75</v>
      </c>
      <c r="AO23"/>
      <c r="AP23">
        <f t="shared" si="15"/>
        <v>25</v>
      </c>
      <c r="AQ23">
        <f t="shared" si="13"/>
        <v>95.587500000000006</v>
      </c>
      <c r="AR23">
        <f t="shared" si="14"/>
        <v>123.15</v>
      </c>
      <c r="AS23">
        <f t="shared" si="14"/>
        <v>22.8</v>
      </c>
      <c r="AT23">
        <f t="shared" si="7"/>
        <v>14.524999999999999</v>
      </c>
      <c r="AU23" s="9"/>
      <c r="AV23" s="9"/>
      <c r="AW23" s="9"/>
      <c r="AX23" s="9"/>
    </row>
    <row r="24" spans="1:54" x14ac:dyDescent="0.2">
      <c r="A24" s="34"/>
      <c r="D24" s="23">
        <v>353002</v>
      </c>
      <c r="E24" s="66">
        <v>100</v>
      </c>
      <c r="F24" s="16">
        <v>0.3420086576655052</v>
      </c>
      <c r="G24" s="13">
        <v>0.20199113733449484</v>
      </c>
      <c r="H24" s="66"/>
      <c r="J24" s="13"/>
      <c r="K24" s="23"/>
      <c r="M24" s="40"/>
      <c r="N24" s="13"/>
      <c r="O24" s="3"/>
      <c r="Q24" s="13">
        <v>4.0235000000000003</v>
      </c>
      <c r="R24" s="13">
        <v>4.8525</v>
      </c>
      <c r="S24" s="13">
        <v>0.9544999999999999</v>
      </c>
      <c r="T24" s="13">
        <v>0.56899999999999995</v>
      </c>
      <c r="U24" s="13">
        <v>0.20499999999999999</v>
      </c>
      <c r="V24" s="3">
        <f t="shared" si="10"/>
        <v>36</v>
      </c>
      <c r="W24">
        <f t="shared" si="0"/>
        <v>144.846</v>
      </c>
      <c r="X24">
        <f t="shared" si="1"/>
        <v>174.69</v>
      </c>
      <c r="Y24">
        <f t="shared" si="2"/>
        <v>34.361999999999995</v>
      </c>
      <c r="Z24">
        <f t="shared" si="2"/>
        <v>20.483999999999998</v>
      </c>
      <c r="AC24" s="9"/>
      <c r="AD24" s="9"/>
      <c r="AE24" s="3">
        <v>0</v>
      </c>
      <c r="AH24"/>
      <c r="AI24"/>
      <c r="AL24" s="9"/>
      <c r="AM24" s="9"/>
      <c r="AN24" s="66">
        <v>100</v>
      </c>
      <c r="AO24"/>
      <c r="AP24">
        <f t="shared" si="15"/>
        <v>32.5</v>
      </c>
      <c r="AQ24">
        <f t="shared" si="13"/>
        <v>130.76375000000002</v>
      </c>
      <c r="AR24">
        <f t="shared" si="14"/>
        <v>157.70625000000001</v>
      </c>
      <c r="AS24">
        <f t="shared" si="14"/>
        <v>31.021249999999998</v>
      </c>
      <c r="AT24">
        <f t="shared" si="7"/>
        <v>18.4925</v>
      </c>
      <c r="AU24" s="9"/>
      <c r="AV24" s="9"/>
      <c r="AW24" s="9"/>
      <c r="AX24" s="9"/>
      <c r="AY24" s="44"/>
    </row>
    <row r="25" spans="1:54" x14ac:dyDescent="0.2">
      <c r="A25" s="34"/>
      <c r="D25" s="33">
        <v>353001</v>
      </c>
      <c r="E25" s="66">
        <v>147</v>
      </c>
      <c r="F25" s="16">
        <v>5.0594006968641164E-2</v>
      </c>
      <c r="G25" s="13">
        <v>0.18717885303135887</v>
      </c>
      <c r="H25" s="66"/>
      <c r="J25" s="13"/>
      <c r="K25" s="23"/>
      <c r="M25" s="40">
        <v>75.437134970535269</v>
      </c>
      <c r="N25" s="13">
        <v>5.3804999999999996</v>
      </c>
      <c r="O25" s="3">
        <v>240</v>
      </c>
      <c r="P25" s="3"/>
      <c r="Q25" s="13">
        <v>10.272500000000001</v>
      </c>
      <c r="R25" s="13">
        <v>10.663499999999999</v>
      </c>
      <c r="S25" s="13">
        <v>1.3680000000000001</v>
      </c>
      <c r="T25" s="13">
        <v>0.51100000000000001</v>
      </c>
      <c r="U25" s="13">
        <v>0.20100000000000001</v>
      </c>
      <c r="V25" s="3">
        <f>(0.5*($E25-$E24))</f>
        <v>23.5</v>
      </c>
      <c r="W25">
        <f t="shared" si="0"/>
        <v>241.40375000000003</v>
      </c>
      <c r="X25">
        <f t="shared" si="1"/>
        <v>250.59224999999998</v>
      </c>
      <c r="Y25">
        <f t="shared" si="2"/>
        <v>32.148000000000003</v>
      </c>
      <c r="Z25">
        <f t="shared" si="2"/>
        <v>12.0085</v>
      </c>
      <c r="AC25" s="9"/>
      <c r="AD25" s="9"/>
      <c r="AE25" s="3">
        <v>0</v>
      </c>
      <c r="AH25"/>
      <c r="AI25"/>
      <c r="AL25" s="9"/>
      <c r="AM25" s="9"/>
      <c r="AN25" s="66">
        <v>140</v>
      </c>
      <c r="AO25"/>
      <c r="AP25">
        <f>(0.5*($AN25-$AN24))</f>
        <v>20</v>
      </c>
      <c r="AQ25">
        <f>($AP25*AY25)</f>
        <v>205.45000000000002</v>
      </c>
      <c r="AR25">
        <f>($AP25*AZ25)</f>
        <v>213.26999999999998</v>
      </c>
      <c r="AS25">
        <f>($AP25*BA25)</f>
        <v>27.360000000000003</v>
      </c>
      <c r="AT25">
        <f>($AP25*BB25)</f>
        <v>10.220000000000001</v>
      </c>
      <c r="AU25" s="9"/>
      <c r="AV25" s="9"/>
      <c r="AW25" s="9"/>
      <c r="AX25" s="9"/>
      <c r="AY25" s="63">
        <f>(Q24*($AN25-$AY$1)+Q25*($AY$1-$AN24))/($AN25-$AN24)</f>
        <v>10.272500000000001</v>
      </c>
      <c r="AZ25" s="63">
        <f>(R24*($AN25-$AY$1)+R25*($AY$1-$AN24))/($AN25-$AN24)</f>
        <v>10.663499999999999</v>
      </c>
      <c r="BA25" s="63">
        <f>(S24*($AN25-$AY$1)+S25*($AY$1-$AN24))/($AN25-$AN24)</f>
        <v>1.3680000000000001</v>
      </c>
      <c r="BB25" s="63">
        <f>(T24*($AN25-$AY$1)+T25*($AY$1-$AN24))/($AN25-$AN24)</f>
        <v>0.51100000000000001</v>
      </c>
    </row>
    <row r="26" spans="1:54" x14ac:dyDescent="0.2">
      <c r="A26" s="34">
        <v>40592</v>
      </c>
      <c r="B26" s="2" t="s">
        <v>161</v>
      </c>
      <c r="C26" s="4" t="s">
        <v>107</v>
      </c>
      <c r="D26" s="14">
        <v>353020</v>
      </c>
      <c r="E26" s="66">
        <v>2</v>
      </c>
      <c r="F26" s="16">
        <v>0.40799999999999997</v>
      </c>
      <c r="G26" s="18">
        <v>0.193</v>
      </c>
      <c r="H26" s="16">
        <v>26.745999999999999</v>
      </c>
      <c r="I26" s="18">
        <v>19.222999999999999</v>
      </c>
      <c r="J26" s="18">
        <v>14.946</v>
      </c>
      <c r="K26" s="18">
        <v>7.7305000000000001</v>
      </c>
      <c r="L26" s="23">
        <v>49</v>
      </c>
      <c r="M26" s="40">
        <v>97.384744586310674</v>
      </c>
      <c r="N26" s="13">
        <v>7.7625000000000002</v>
      </c>
      <c r="O26" s="3">
        <v>346.5</v>
      </c>
      <c r="P26" s="3">
        <v>30.952999999999999</v>
      </c>
      <c r="Q26" s="13">
        <v>4.3479999999999999</v>
      </c>
      <c r="R26" s="13">
        <v>5.7625000000000002</v>
      </c>
      <c r="S26" s="13">
        <v>0.77300000000000002</v>
      </c>
      <c r="T26" s="13">
        <v>0.53449999999999998</v>
      </c>
      <c r="U26" s="13">
        <v>0.2145</v>
      </c>
      <c r="V26" s="3">
        <f>($E26)+(0.5*($E27-$E26))</f>
        <v>3.5</v>
      </c>
      <c r="W26">
        <f t="shared" si="0"/>
        <v>15.218</v>
      </c>
      <c r="X26">
        <f t="shared" si="1"/>
        <v>20.168749999999999</v>
      </c>
      <c r="Y26">
        <f t="shared" si="2"/>
        <v>2.7055000000000002</v>
      </c>
      <c r="Z26">
        <f t="shared" si="2"/>
        <v>1.8707499999999999</v>
      </c>
      <c r="AA26" s="9">
        <f>SUM(W26:W35)</f>
        <v>857.85500000000002</v>
      </c>
      <c r="AB26" s="9">
        <f>SUM(X26:X35)</f>
        <v>981.13949999999988</v>
      </c>
      <c r="AC26" s="9">
        <f>SUM(Y26:Y35)</f>
        <v>135.57575</v>
      </c>
      <c r="AD26" s="9">
        <f>SUM(Z26:Z35)</f>
        <v>57.548749999999998</v>
      </c>
      <c r="AE26" s="3">
        <f>($E26)+(0.5*($E27-$E26))</f>
        <v>3.5</v>
      </c>
      <c r="AF26">
        <f>($AE26*Q26)</f>
        <v>15.218</v>
      </c>
      <c r="AG26">
        <f>($AE26*R26)</f>
        <v>20.168749999999999</v>
      </c>
      <c r="AH26">
        <f>($AE26*S26)</f>
        <v>2.7055000000000002</v>
      </c>
      <c r="AI26">
        <f>($AE26*T26)</f>
        <v>1.8707499999999999</v>
      </c>
      <c r="AJ26" s="9">
        <f>SUM(AF26:AF32)</f>
        <v>224.09800000000001</v>
      </c>
      <c r="AK26" s="9">
        <f>SUM(AG26:AG32)</f>
        <v>288.09774999999996</v>
      </c>
      <c r="AL26" s="9">
        <f>SUM(AH26:AH32)</f>
        <v>41.140250000000002</v>
      </c>
      <c r="AM26" s="9">
        <f>SUM(AI26:AI32)</f>
        <v>21.626999999999999</v>
      </c>
      <c r="AN26" s="66">
        <v>2</v>
      </c>
      <c r="AP26">
        <f>($AN26)+(0.5*($AN27-$AN26))</f>
        <v>3.5</v>
      </c>
      <c r="AQ26">
        <f t="shared" ref="AQ26:AQ34" si="16">($AP26*Q26)</f>
        <v>15.218</v>
      </c>
      <c r="AR26">
        <f t="shared" ref="AR26:AR34" si="17">($AP26*R26)</f>
        <v>20.168749999999999</v>
      </c>
      <c r="AS26">
        <f t="shared" ref="AS26:AS34" si="18">($AP26*S26)</f>
        <v>2.7055000000000002</v>
      </c>
      <c r="AT26">
        <f t="shared" si="7"/>
        <v>1.8707499999999999</v>
      </c>
      <c r="AU26" s="9">
        <f>SUM(AQ26:AQ35)</f>
        <v>736.10299999999984</v>
      </c>
      <c r="AV26" s="9">
        <f>SUM(AR26:AR35)</f>
        <v>853.21149999999989</v>
      </c>
      <c r="AW26" s="9">
        <f>SUM(AS26:AS35)</f>
        <v>119.74775000000001</v>
      </c>
      <c r="AX26" s="9">
        <f>SUM(AT26:AT35)</f>
        <v>52.440750000000001</v>
      </c>
    </row>
    <row r="27" spans="1:54" x14ac:dyDescent="0.2">
      <c r="A27" s="34"/>
      <c r="D27" s="14">
        <v>353019</v>
      </c>
      <c r="E27" s="66">
        <v>5</v>
      </c>
      <c r="F27" s="16">
        <v>0.34599999999999997</v>
      </c>
      <c r="G27" s="18">
        <v>0.122</v>
      </c>
      <c r="J27" s="13"/>
      <c r="N27" s="16"/>
      <c r="Q27" s="13">
        <v>4.46</v>
      </c>
      <c r="R27" s="13">
        <v>5.8484999999999996</v>
      </c>
      <c r="S27" s="13">
        <v>0.77400000000000002</v>
      </c>
      <c r="T27" s="13">
        <v>0.47749999999999998</v>
      </c>
      <c r="U27" s="13">
        <v>0.2185</v>
      </c>
      <c r="V27" s="3">
        <f>(0.5*($E27-$E26))+(0.5*($E28-$E27))</f>
        <v>4</v>
      </c>
      <c r="W27">
        <f t="shared" si="0"/>
        <v>17.84</v>
      </c>
      <c r="X27">
        <f t="shared" si="1"/>
        <v>23.393999999999998</v>
      </c>
      <c r="Y27">
        <f t="shared" si="2"/>
        <v>3.0960000000000001</v>
      </c>
      <c r="Z27">
        <f t="shared" si="2"/>
        <v>1.91</v>
      </c>
      <c r="AC27" s="9"/>
      <c r="AD27" s="9"/>
      <c r="AE27" s="3">
        <f>(0.5*($E27-$E26))+(0.5*($E28-$E27))</f>
        <v>4</v>
      </c>
      <c r="AF27">
        <f t="shared" ref="AF27:AH32" si="19">($AE27*Q27)</f>
        <v>17.84</v>
      </c>
      <c r="AG27">
        <f t="shared" si="19"/>
        <v>23.393999999999998</v>
      </c>
      <c r="AH27">
        <f t="shared" si="19"/>
        <v>3.0960000000000001</v>
      </c>
      <c r="AI27">
        <f t="shared" ref="AI27:AI32" si="20">($AE27*T27)</f>
        <v>1.91</v>
      </c>
      <c r="AL27" s="9"/>
      <c r="AM27" s="9"/>
      <c r="AN27" s="66">
        <v>5</v>
      </c>
      <c r="AP27">
        <f>(0.5*($AN27-$AN26))+(0.5*($AN28-$AN27))</f>
        <v>4</v>
      </c>
      <c r="AQ27">
        <f t="shared" si="16"/>
        <v>17.84</v>
      </c>
      <c r="AR27">
        <f t="shared" si="17"/>
        <v>23.393999999999998</v>
      </c>
      <c r="AS27">
        <f t="shared" si="18"/>
        <v>3.0960000000000001</v>
      </c>
      <c r="AT27">
        <f t="shared" si="7"/>
        <v>1.91</v>
      </c>
    </row>
    <row r="28" spans="1:54" x14ac:dyDescent="0.2">
      <c r="A28" s="34"/>
      <c r="D28" s="14">
        <v>353018</v>
      </c>
      <c r="E28" s="66">
        <v>10</v>
      </c>
      <c r="F28" s="16">
        <v>0.33400000000000002</v>
      </c>
      <c r="G28" s="18">
        <v>0.13900000000000001</v>
      </c>
      <c r="J28" s="13"/>
      <c r="N28" s="16"/>
      <c r="P28" s="3"/>
      <c r="Q28" s="13">
        <v>4.4830000000000005</v>
      </c>
      <c r="R28" s="13">
        <v>5.8689999999999998</v>
      </c>
      <c r="S28" s="13">
        <v>0.7995000000000001</v>
      </c>
      <c r="T28" s="13">
        <v>0.60350000000000004</v>
      </c>
      <c r="U28" s="13">
        <v>0.2155</v>
      </c>
      <c r="V28" s="3">
        <f t="shared" ref="V28:V34" si="21">(0.5*($E28-$E27))+(0.5*($E29-$E28))</f>
        <v>7.5</v>
      </c>
      <c r="W28">
        <f t="shared" si="0"/>
        <v>33.622500000000002</v>
      </c>
      <c r="X28">
        <f t="shared" si="1"/>
        <v>44.017499999999998</v>
      </c>
      <c r="Y28">
        <f t="shared" si="2"/>
        <v>5.9962500000000007</v>
      </c>
      <c r="Z28">
        <f t="shared" si="2"/>
        <v>4.5262500000000001</v>
      </c>
      <c r="AC28" s="9"/>
      <c r="AD28" s="9"/>
      <c r="AE28" s="3">
        <f>(0.5*($E28-$E27))+(0.5*($E29-$E28))</f>
        <v>7.5</v>
      </c>
      <c r="AF28">
        <f t="shared" si="19"/>
        <v>33.622500000000002</v>
      </c>
      <c r="AG28">
        <f t="shared" si="19"/>
        <v>44.017499999999998</v>
      </c>
      <c r="AH28">
        <f t="shared" si="19"/>
        <v>5.9962500000000007</v>
      </c>
      <c r="AI28">
        <f t="shared" si="20"/>
        <v>4.5262500000000001</v>
      </c>
      <c r="AL28" s="9"/>
      <c r="AM28" s="9"/>
      <c r="AN28" s="66">
        <v>10</v>
      </c>
      <c r="AP28">
        <f t="shared" ref="AP28:AP34" si="22">(0.5*($AN28-$AN27))+(0.5*($AN29-$AN28))</f>
        <v>7.5</v>
      </c>
      <c r="AQ28">
        <f t="shared" si="16"/>
        <v>33.622500000000002</v>
      </c>
      <c r="AR28">
        <f t="shared" si="17"/>
        <v>44.017499999999998</v>
      </c>
      <c r="AS28">
        <f t="shared" si="18"/>
        <v>5.9962500000000007</v>
      </c>
      <c r="AT28">
        <f t="shared" si="7"/>
        <v>4.5262500000000001</v>
      </c>
    </row>
    <row r="29" spans="1:54" x14ac:dyDescent="0.2">
      <c r="A29" s="34"/>
      <c r="D29" s="14">
        <v>353017</v>
      </c>
      <c r="E29" s="66">
        <v>20</v>
      </c>
      <c r="F29" s="16">
        <v>0.33400000000000002</v>
      </c>
      <c r="G29" s="18">
        <v>0.13900000000000001</v>
      </c>
      <c r="J29" s="13"/>
      <c r="N29" s="16"/>
      <c r="P29" s="3"/>
      <c r="Q29" s="13">
        <v>4.4924999999999997</v>
      </c>
      <c r="R29" s="13">
        <v>5.8944999999999999</v>
      </c>
      <c r="S29" s="13">
        <v>0.84299999999999997</v>
      </c>
      <c r="T29" s="13">
        <v>0.47599999999999998</v>
      </c>
      <c r="U29" s="13">
        <v>0.21</v>
      </c>
      <c r="V29" s="3">
        <f t="shared" si="21"/>
        <v>10</v>
      </c>
      <c r="W29">
        <f t="shared" si="0"/>
        <v>44.924999999999997</v>
      </c>
      <c r="X29">
        <f t="shared" si="1"/>
        <v>58.945</v>
      </c>
      <c r="Y29">
        <f t="shared" si="2"/>
        <v>8.43</v>
      </c>
      <c r="Z29">
        <f t="shared" si="2"/>
        <v>4.76</v>
      </c>
      <c r="AC29" s="9"/>
      <c r="AD29" s="9"/>
      <c r="AE29" s="3">
        <f>(0.5*($E29-$E28))+(0.5*($E30-$E29))</f>
        <v>10</v>
      </c>
      <c r="AF29">
        <f t="shared" si="19"/>
        <v>44.924999999999997</v>
      </c>
      <c r="AG29">
        <f t="shared" si="19"/>
        <v>58.945</v>
      </c>
      <c r="AH29">
        <f t="shared" si="19"/>
        <v>8.43</v>
      </c>
      <c r="AI29">
        <f t="shared" si="20"/>
        <v>4.76</v>
      </c>
      <c r="AL29" s="9"/>
      <c r="AM29" s="9"/>
      <c r="AN29" s="66">
        <v>20</v>
      </c>
      <c r="AP29">
        <f t="shared" si="22"/>
        <v>10</v>
      </c>
      <c r="AQ29">
        <f t="shared" si="16"/>
        <v>44.924999999999997</v>
      </c>
      <c r="AR29">
        <f t="shared" si="17"/>
        <v>58.945</v>
      </c>
      <c r="AS29">
        <f t="shared" si="18"/>
        <v>8.43</v>
      </c>
      <c r="AT29">
        <f t="shared" si="7"/>
        <v>4.76</v>
      </c>
    </row>
    <row r="30" spans="1:54" x14ac:dyDescent="0.2">
      <c r="A30" s="34"/>
      <c r="D30" s="14">
        <v>353016</v>
      </c>
      <c r="E30" s="66">
        <v>30</v>
      </c>
      <c r="F30" s="16">
        <v>0.317</v>
      </c>
      <c r="G30" s="18">
        <v>0.17899999999999999</v>
      </c>
      <c r="J30" s="13"/>
      <c r="N30" s="16"/>
      <c r="P30" s="3"/>
      <c r="Q30" s="13">
        <v>4.444</v>
      </c>
      <c r="R30" s="13">
        <v>5.7854999999999999</v>
      </c>
      <c r="S30" s="13">
        <v>0.84699999999999998</v>
      </c>
      <c r="T30" s="13">
        <v>0.28799999999999998</v>
      </c>
      <c r="U30" s="13">
        <v>0.21</v>
      </c>
      <c r="V30" s="3">
        <f t="shared" si="21"/>
        <v>10</v>
      </c>
      <c r="W30">
        <f t="shared" si="0"/>
        <v>44.44</v>
      </c>
      <c r="X30">
        <f t="shared" si="1"/>
        <v>57.854999999999997</v>
      </c>
      <c r="Y30">
        <f t="shared" si="2"/>
        <v>8.4699999999999989</v>
      </c>
      <c r="Z30">
        <f t="shared" si="2"/>
        <v>2.88</v>
      </c>
      <c r="AC30" s="9"/>
      <c r="AD30" s="9"/>
      <c r="AE30" s="3">
        <f>(0.5*($E30-$E29))+(0.5*($E31-$E30))</f>
        <v>10</v>
      </c>
      <c r="AF30">
        <f t="shared" si="19"/>
        <v>44.44</v>
      </c>
      <c r="AG30">
        <f t="shared" si="19"/>
        <v>57.854999999999997</v>
      </c>
      <c r="AH30">
        <f t="shared" si="19"/>
        <v>8.4699999999999989</v>
      </c>
      <c r="AI30">
        <f t="shared" si="20"/>
        <v>2.88</v>
      </c>
      <c r="AL30" s="9"/>
      <c r="AM30" s="9"/>
      <c r="AN30" s="66">
        <v>30</v>
      </c>
      <c r="AP30">
        <f t="shared" si="22"/>
        <v>10</v>
      </c>
      <c r="AQ30">
        <f t="shared" si="16"/>
        <v>44.44</v>
      </c>
      <c r="AR30">
        <f t="shared" si="17"/>
        <v>57.854999999999997</v>
      </c>
      <c r="AS30">
        <f t="shared" si="18"/>
        <v>8.4699999999999989</v>
      </c>
      <c r="AT30">
        <f t="shared" si="7"/>
        <v>2.88</v>
      </c>
    </row>
    <row r="31" spans="1:54" x14ac:dyDescent="0.2">
      <c r="A31" s="34"/>
      <c r="D31" s="14">
        <v>353015</v>
      </c>
      <c r="E31" s="66">
        <v>40</v>
      </c>
      <c r="F31" s="16">
        <v>0.23899999999999999</v>
      </c>
      <c r="G31" s="18">
        <v>0.16300000000000001</v>
      </c>
      <c r="J31" s="13"/>
      <c r="M31" s="40">
        <v>96.257309711298163</v>
      </c>
      <c r="N31" s="13">
        <v>7.6379999999999999</v>
      </c>
      <c r="O31" s="3">
        <v>341.5</v>
      </c>
      <c r="P31" s="3">
        <v>31.084</v>
      </c>
      <c r="Q31" s="13">
        <v>4.5875000000000004</v>
      </c>
      <c r="R31" s="13">
        <v>5.6950000000000003</v>
      </c>
      <c r="S31" s="13">
        <v>0.83650000000000002</v>
      </c>
      <c r="T31" s="13">
        <v>0.39100000000000001</v>
      </c>
      <c r="U31" s="13">
        <v>0.21049999999999999</v>
      </c>
      <c r="V31" s="3">
        <f t="shared" si="21"/>
        <v>10</v>
      </c>
      <c r="W31">
        <f t="shared" si="0"/>
        <v>45.875</v>
      </c>
      <c r="X31">
        <f t="shared" si="1"/>
        <v>56.95</v>
      </c>
      <c r="Y31">
        <f t="shared" si="2"/>
        <v>8.3650000000000002</v>
      </c>
      <c r="Z31">
        <f t="shared" si="2"/>
        <v>3.91</v>
      </c>
      <c r="AC31" s="9"/>
      <c r="AD31" s="9"/>
      <c r="AE31" s="3">
        <f>(0.5*($E31-$E30))+(0.5*($E32-$E31))</f>
        <v>10</v>
      </c>
      <c r="AF31">
        <f t="shared" si="19"/>
        <v>45.875</v>
      </c>
      <c r="AG31">
        <f t="shared" si="19"/>
        <v>56.95</v>
      </c>
      <c r="AH31">
        <f t="shared" si="19"/>
        <v>8.3650000000000002</v>
      </c>
      <c r="AI31">
        <f t="shared" si="20"/>
        <v>3.91</v>
      </c>
      <c r="AL31" s="9"/>
      <c r="AM31" s="9"/>
      <c r="AN31" s="66">
        <v>40</v>
      </c>
      <c r="AP31">
        <f t="shared" si="22"/>
        <v>10</v>
      </c>
      <c r="AQ31">
        <f t="shared" si="16"/>
        <v>45.875</v>
      </c>
      <c r="AR31">
        <f t="shared" si="17"/>
        <v>56.95</v>
      </c>
      <c r="AS31">
        <f t="shared" si="18"/>
        <v>8.3650000000000002</v>
      </c>
      <c r="AT31">
        <f t="shared" si="7"/>
        <v>3.91</v>
      </c>
    </row>
    <row r="32" spans="1:54" x14ac:dyDescent="0.2">
      <c r="A32" s="34"/>
      <c r="D32" s="14">
        <v>353014</v>
      </c>
      <c r="E32" s="66">
        <v>50</v>
      </c>
      <c r="F32" s="16">
        <v>0.152</v>
      </c>
      <c r="G32" s="18">
        <v>0.15</v>
      </c>
      <c r="J32" s="13"/>
      <c r="N32" s="16"/>
      <c r="P32" s="3"/>
      <c r="Q32" s="13">
        <v>4.4355000000000002</v>
      </c>
      <c r="R32" s="13">
        <v>5.3535000000000004</v>
      </c>
      <c r="S32" s="13">
        <v>0.8155</v>
      </c>
      <c r="T32" s="13">
        <v>0.35399999999999998</v>
      </c>
      <c r="U32" s="13">
        <v>0.20050000000000001</v>
      </c>
      <c r="V32" s="3">
        <f t="shared" si="21"/>
        <v>17.5</v>
      </c>
      <c r="W32">
        <f t="shared" si="0"/>
        <v>77.621250000000003</v>
      </c>
      <c r="X32">
        <f t="shared" si="1"/>
        <v>93.686250000000001</v>
      </c>
      <c r="Y32">
        <f t="shared" si="2"/>
        <v>14.27125</v>
      </c>
      <c r="Z32">
        <f t="shared" si="2"/>
        <v>6.1949999999999994</v>
      </c>
      <c r="AC32" s="9"/>
      <c r="AD32" s="9"/>
      <c r="AE32" s="3">
        <f>(0.5*($E32-$E31))</f>
        <v>5</v>
      </c>
      <c r="AF32">
        <f t="shared" si="19"/>
        <v>22.177500000000002</v>
      </c>
      <c r="AG32">
        <f t="shared" si="19"/>
        <v>26.767500000000002</v>
      </c>
      <c r="AH32">
        <f t="shared" si="19"/>
        <v>4.0774999999999997</v>
      </c>
      <c r="AI32">
        <f t="shared" si="20"/>
        <v>1.77</v>
      </c>
      <c r="AL32" s="9"/>
      <c r="AM32" s="9"/>
      <c r="AN32" s="66">
        <v>50</v>
      </c>
      <c r="AP32">
        <f t="shared" si="22"/>
        <v>17.5</v>
      </c>
      <c r="AQ32">
        <f t="shared" si="16"/>
        <v>77.621250000000003</v>
      </c>
      <c r="AR32">
        <f t="shared" si="17"/>
        <v>93.686250000000001</v>
      </c>
      <c r="AS32">
        <f t="shared" si="18"/>
        <v>14.27125</v>
      </c>
      <c r="AT32">
        <f t="shared" si="7"/>
        <v>6.1949999999999994</v>
      </c>
    </row>
    <row r="33" spans="1:54" x14ac:dyDescent="0.2">
      <c r="A33" s="34"/>
      <c r="D33" s="14">
        <v>353013</v>
      </c>
      <c r="E33" s="66">
        <v>75</v>
      </c>
      <c r="F33" s="16">
        <v>0.152</v>
      </c>
      <c r="G33" s="18">
        <v>0.127</v>
      </c>
      <c r="J33" s="13"/>
      <c r="M33" s="40"/>
      <c r="N33" s="13"/>
      <c r="O33" s="3"/>
      <c r="P33" s="3"/>
      <c r="Q33" s="13">
        <v>3.9359999999999999</v>
      </c>
      <c r="R33" s="13">
        <v>4.7160000000000002</v>
      </c>
      <c r="S33" s="13">
        <v>0.76200000000000001</v>
      </c>
      <c r="T33" s="13">
        <v>0.35650000000000004</v>
      </c>
      <c r="U33" s="13">
        <v>0.17349999999999999</v>
      </c>
      <c r="V33" s="3">
        <f t="shared" si="21"/>
        <v>25</v>
      </c>
      <c r="W33">
        <f t="shared" si="0"/>
        <v>98.4</v>
      </c>
      <c r="X33">
        <f t="shared" si="1"/>
        <v>117.9</v>
      </c>
      <c r="Y33">
        <f t="shared" si="2"/>
        <v>19.05</v>
      </c>
      <c r="Z33">
        <f t="shared" si="2"/>
        <v>8.9125000000000014</v>
      </c>
      <c r="AC33" s="9"/>
      <c r="AD33" s="9"/>
      <c r="AE33" s="3">
        <v>0</v>
      </c>
      <c r="AH33"/>
      <c r="AI33"/>
      <c r="AL33" s="9"/>
      <c r="AM33" s="9"/>
      <c r="AN33" s="66">
        <v>75</v>
      </c>
      <c r="AP33">
        <f t="shared" si="22"/>
        <v>25</v>
      </c>
      <c r="AQ33">
        <f t="shared" si="16"/>
        <v>98.4</v>
      </c>
      <c r="AR33">
        <f t="shared" si="17"/>
        <v>117.9</v>
      </c>
      <c r="AS33">
        <f t="shared" si="18"/>
        <v>19.05</v>
      </c>
      <c r="AT33">
        <f t="shared" si="7"/>
        <v>8.9125000000000014</v>
      </c>
    </row>
    <row r="34" spans="1:54" x14ac:dyDescent="0.2">
      <c r="A34" s="34"/>
      <c r="D34" s="14">
        <v>353012</v>
      </c>
      <c r="E34" s="66">
        <v>100</v>
      </c>
      <c r="F34" s="16">
        <v>0.152</v>
      </c>
      <c r="G34" s="18">
        <v>0.11700000000000001</v>
      </c>
      <c r="J34" s="13"/>
      <c r="M34" s="40"/>
      <c r="N34" s="13"/>
      <c r="O34" s="3"/>
      <c r="P34" s="3"/>
      <c r="Q34" s="13">
        <v>4.3025000000000002</v>
      </c>
      <c r="R34" s="13">
        <v>4.8380000000000001</v>
      </c>
      <c r="S34" s="13">
        <v>0.78350000000000009</v>
      </c>
      <c r="T34" s="13">
        <v>0.3765</v>
      </c>
      <c r="U34" s="13">
        <v>0.19950000000000001</v>
      </c>
      <c r="V34" s="3">
        <f t="shared" si="21"/>
        <v>40.5</v>
      </c>
      <c r="W34">
        <f t="shared" si="0"/>
        <v>174.25125</v>
      </c>
      <c r="X34">
        <f t="shared" si="1"/>
        <v>195.93899999999999</v>
      </c>
      <c r="Y34">
        <f t="shared" si="2"/>
        <v>31.731750000000005</v>
      </c>
      <c r="Z34">
        <f t="shared" si="2"/>
        <v>15.248250000000001</v>
      </c>
      <c r="AC34" s="9"/>
      <c r="AD34" s="9"/>
      <c r="AE34" s="3">
        <v>0</v>
      </c>
      <c r="AH34"/>
      <c r="AI34"/>
      <c r="AL34" s="9"/>
      <c r="AM34" s="9"/>
      <c r="AN34" s="66">
        <v>100</v>
      </c>
      <c r="AP34">
        <f t="shared" si="22"/>
        <v>32.5</v>
      </c>
      <c r="AQ34">
        <f t="shared" si="16"/>
        <v>139.83125000000001</v>
      </c>
      <c r="AR34">
        <f t="shared" si="17"/>
        <v>157.23500000000001</v>
      </c>
      <c r="AS34">
        <f t="shared" si="18"/>
        <v>25.463750000000005</v>
      </c>
      <c r="AT34">
        <f t="shared" si="7"/>
        <v>12.23625</v>
      </c>
    </row>
    <row r="35" spans="1:54" x14ac:dyDescent="0.2">
      <c r="A35" s="34"/>
      <c r="D35" s="14">
        <v>353011</v>
      </c>
      <c r="E35" s="66">
        <v>156</v>
      </c>
      <c r="F35" s="16">
        <v>5.8000000000000003E-2</v>
      </c>
      <c r="G35" s="18">
        <v>0.13200000000000001</v>
      </c>
      <c r="J35" s="13"/>
      <c r="M35" s="40">
        <v>76.097564324003685</v>
      </c>
      <c r="N35" s="13">
        <v>5.4254999999999995</v>
      </c>
      <c r="O35" s="3">
        <v>242.5</v>
      </c>
      <c r="P35" s="3">
        <v>33.043999999999997</v>
      </c>
      <c r="Q35" s="13">
        <v>10.916499999999999</v>
      </c>
      <c r="R35" s="13">
        <v>11.152999999999999</v>
      </c>
      <c r="S35" s="13">
        <v>1.1950000000000001</v>
      </c>
      <c r="T35" s="13">
        <v>0.26200000000000001</v>
      </c>
      <c r="U35" s="13">
        <v>0.152</v>
      </c>
      <c r="V35" s="3">
        <f>(0.5*($E35-$E34))</f>
        <v>28</v>
      </c>
      <c r="W35">
        <f t="shared" si="0"/>
        <v>305.66199999999998</v>
      </c>
      <c r="X35">
        <f t="shared" si="1"/>
        <v>312.28399999999999</v>
      </c>
      <c r="Y35">
        <f t="shared" si="2"/>
        <v>33.46</v>
      </c>
      <c r="Z35">
        <f t="shared" si="2"/>
        <v>7.3360000000000003</v>
      </c>
      <c r="AC35" s="9"/>
      <c r="AD35" s="9"/>
      <c r="AE35" s="3">
        <v>0</v>
      </c>
      <c r="AH35"/>
      <c r="AI35"/>
      <c r="AL35" s="9"/>
      <c r="AM35" s="9"/>
      <c r="AN35" s="66">
        <v>140</v>
      </c>
      <c r="AP35">
        <f>(0.5*($AN35-$AN34))</f>
        <v>20</v>
      </c>
      <c r="AQ35">
        <f>($AP35*AY35)</f>
        <v>218.32999999999998</v>
      </c>
      <c r="AR35">
        <f>($AP35*AZ35)</f>
        <v>223.05999999999997</v>
      </c>
      <c r="AS35">
        <f>($AP35*BA35)</f>
        <v>23.900000000000002</v>
      </c>
      <c r="AT35">
        <f>($AP35*BB35)</f>
        <v>5.24</v>
      </c>
      <c r="AY35" s="63">
        <f>(Q34*($AN35-$AY$1)+Q35*($AY$1-$AN34))/($AN35-$AN34)</f>
        <v>10.916499999999999</v>
      </c>
      <c r="AZ35" s="63">
        <f>(R34*($AN35-$AY$1)+R35*($AY$1-$AN34))/($AN35-$AN34)</f>
        <v>11.152999999999999</v>
      </c>
      <c r="BA35" s="63">
        <f>(S34*($AN35-$AY$1)+S35*($AY$1-$AN34))/($AN35-$AN34)</f>
        <v>1.1950000000000001</v>
      </c>
      <c r="BB35" s="63">
        <f>(T34*($AN35-$AY$1)+T35*($AY$1-$AN34))/($AN35-$AN34)</f>
        <v>0.26200000000000001</v>
      </c>
    </row>
    <row r="36" spans="1:54" x14ac:dyDescent="0.2">
      <c r="A36" s="34">
        <v>40609</v>
      </c>
      <c r="B36" s="2" t="s">
        <v>166</v>
      </c>
      <c r="C36" s="4" t="s">
        <v>107</v>
      </c>
      <c r="D36" s="3">
        <v>353098</v>
      </c>
      <c r="E36" s="3">
        <v>1</v>
      </c>
      <c r="F36" s="16">
        <v>0.35849100261324041</v>
      </c>
      <c r="G36" s="13">
        <v>0.13820446238675954</v>
      </c>
      <c r="H36" s="16">
        <v>30.629749109320556</v>
      </c>
      <c r="I36" s="18">
        <v>18.668893101679444</v>
      </c>
      <c r="J36" s="18">
        <v>16.29691856707317</v>
      </c>
      <c r="K36" s="18">
        <v>7.49479420642683</v>
      </c>
      <c r="L36" s="23">
        <v>66</v>
      </c>
      <c r="M36" s="41">
        <v>95.821992033828394</v>
      </c>
      <c r="N36" s="3">
        <v>7.7640000000000002</v>
      </c>
      <c r="O36" s="3">
        <v>346.5</v>
      </c>
      <c r="P36" s="3">
        <v>30.783000000000001</v>
      </c>
      <c r="Q36" s="13">
        <v>4.0295000000000005</v>
      </c>
      <c r="R36" s="13">
        <v>6.242</v>
      </c>
      <c r="S36" s="13">
        <v>0.84399999999999997</v>
      </c>
      <c r="T36" s="13">
        <v>0.42900000000000005</v>
      </c>
      <c r="U36" s="13">
        <v>0.192</v>
      </c>
      <c r="V36" s="3">
        <f>($E36)+(0.5*($E37-$E36))</f>
        <v>3</v>
      </c>
      <c r="W36">
        <f t="shared" si="0"/>
        <v>12.088500000000002</v>
      </c>
      <c r="X36">
        <f t="shared" si="1"/>
        <v>18.725999999999999</v>
      </c>
      <c r="Y36">
        <f t="shared" si="2"/>
        <v>2.532</v>
      </c>
      <c r="Z36">
        <f t="shared" si="2"/>
        <v>1.2870000000000001</v>
      </c>
      <c r="AA36" s="9">
        <f>SUM(W36:W45)</f>
        <v>811.05475000000001</v>
      </c>
      <c r="AB36" s="9">
        <f>SUM(X36:X45)</f>
        <v>1014.1415</v>
      </c>
      <c r="AC36" s="9">
        <f>SUM(Y36:Y45)</f>
        <v>137.96625</v>
      </c>
      <c r="AD36" s="9">
        <f>SUM(Z36:Z45)</f>
        <v>92.942000000000007</v>
      </c>
      <c r="AE36" s="3">
        <f>($E36)+(0.5*($E37-$E36))</f>
        <v>3</v>
      </c>
      <c r="AF36">
        <f>($AE36*Q36)</f>
        <v>12.088500000000002</v>
      </c>
      <c r="AG36">
        <f>($AE36*R36)</f>
        <v>18.725999999999999</v>
      </c>
      <c r="AH36">
        <f>($AE36*S36)</f>
        <v>2.532</v>
      </c>
      <c r="AI36">
        <f>($AE36*T36)</f>
        <v>1.2870000000000001</v>
      </c>
      <c r="AJ36" s="9">
        <f>SUM(AF36:AF42)</f>
        <v>207.74424999999999</v>
      </c>
      <c r="AK36" s="9">
        <f>SUM(AG36:AG42)</f>
        <v>307.64750000000004</v>
      </c>
      <c r="AL36" s="9">
        <f>SUM(AH36:AH42)</f>
        <v>42.240750000000006</v>
      </c>
      <c r="AM36" s="9">
        <f>SUM(AI36:AI42)</f>
        <v>28.270500000000002</v>
      </c>
      <c r="AN36" s="3">
        <v>1</v>
      </c>
      <c r="AP36">
        <f>($AN36)+(0.5*($AN37-$AN36))</f>
        <v>3</v>
      </c>
      <c r="AQ36">
        <f t="shared" ref="AQ36:AQ44" si="23">($AP36*Q36)</f>
        <v>12.088500000000002</v>
      </c>
      <c r="AR36">
        <f t="shared" ref="AR36:AR44" si="24">($AP36*R36)</f>
        <v>18.725999999999999</v>
      </c>
      <c r="AS36">
        <f t="shared" ref="AS36:AS44" si="25">($AP36*S36)</f>
        <v>2.532</v>
      </c>
      <c r="AT36">
        <f t="shared" si="7"/>
        <v>1.2870000000000001</v>
      </c>
      <c r="AU36" s="9">
        <f>SUM(AQ36:AQ45)</f>
        <v>722.00874999999996</v>
      </c>
      <c r="AV36" s="9">
        <f>SUM(AR36:AR45)</f>
        <v>915.34249999999997</v>
      </c>
      <c r="AW36" s="9">
        <f>SUM(AS36:AS45)</f>
        <v>125.57025000000002</v>
      </c>
      <c r="AX36" s="9">
        <f>SUM(AT36:AT45)</f>
        <v>84.329000000000008</v>
      </c>
    </row>
    <row r="37" spans="1:54" x14ac:dyDescent="0.2">
      <c r="A37" s="34"/>
      <c r="D37" s="3">
        <v>353097</v>
      </c>
      <c r="E37" s="3">
        <v>5</v>
      </c>
      <c r="F37" s="16">
        <v>0.33788807142857136</v>
      </c>
      <c r="G37" s="13">
        <v>0.18718999157142863</v>
      </c>
      <c r="K37" s="23"/>
      <c r="M37" s="40"/>
      <c r="N37" s="3"/>
      <c r="O37" s="3"/>
      <c r="Q37" s="13">
        <v>4.0184999999999995</v>
      </c>
      <c r="R37" s="13">
        <v>6.1545000000000005</v>
      </c>
      <c r="S37" s="13">
        <v>0.85</v>
      </c>
      <c r="T37" s="13">
        <v>0.47799999999999998</v>
      </c>
      <c r="U37" s="13">
        <v>0.192</v>
      </c>
      <c r="V37" s="3">
        <f>(0.5*($E37-$E36))+(0.5*($E38-$E37))</f>
        <v>4.5</v>
      </c>
      <c r="W37">
        <f t="shared" si="0"/>
        <v>18.08325</v>
      </c>
      <c r="X37">
        <f t="shared" si="1"/>
        <v>27.695250000000001</v>
      </c>
      <c r="Y37">
        <f t="shared" si="2"/>
        <v>3.8249999999999997</v>
      </c>
      <c r="Z37">
        <f t="shared" si="2"/>
        <v>2.1509999999999998</v>
      </c>
      <c r="AC37" s="9"/>
      <c r="AD37" s="9"/>
      <c r="AE37" s="3">
        <f>(0.5*($E37-$E36))+(0.5*($E38-$E37))</f>
        <v>4.5</v>
      </c>
      <c r="AF37">
        <f t="shared" ref="AF37:AH42" si="26">($AE37*Q37)</f>
        <v>18.08325</v>
      </c>
      <c r="AG37">
        <f t="shared" si="26"/>
        <v>27.695250000000001</v>
      </c>
      <c r="AH37">
        <f t="shared" si="26"/>
        <v>3.8249999999999997</v>
      </c>
      <c r="AI37">
        <f t="shared" ref="AI37:AI42" si="27">($AE37*T37)</f>
        <v>2.1509999999999998</v>
      </c>
      <c r="AL37" s="9"/>
      <c r="AM37" s="9"/>
      <c r="AN37" s="3">
        <v>5</v>
      </c>
      <c r="AP37">
        <f>(0.5*($AN37-$AN36))+(0.5*($AN38-$AN37))</f>
        <v>4.5</v>
      </c>
      <c r="AQ37">
        <f t="shared" si="23"/>
        <v>18.08325</v>
      </c>
      <c r="AR37">
        <f t="shared" si="24"/>
        <v>27.695250000000001</v>
      </c>
      <c r="AS37">
        <f t="shared" si="25"/>
        <v>3.8249999999999997</v>
      </c>
      <c r="AT37">
        <f t="shared" si="7"/>
        <v>2.1509999999999998</v>
      </c>
    </row>
    <row r="38" spans="1:54" x14ac:dyDescent="0.2">
      <c r="A38" s="34"/>
      <c r="D38" s="3">
        <v>353096</v>
      </c>
      <c r="E38" s="3">
        <v>10</v>
      </c>
      <c r="F38" s="16">
        <v>0.36261158885017425</v>
      </c>
      <c r="G38" s="13">
        <v>0.1482751751498258</v>
      </c>
      <c r="K38" s="23"/>
      <c r="M38" s="40"/>
      <c r="N38" s="3"/>
      <c r="O38" s="3"/>
      <c r="Q38" s="13">
        <v>4.117</v>
      </c>
      <c r="R38" s="13">
        <v>6.2645</v>
      </c>
      <c r="S38" s="13">
        <v>0.87749999999999995</v>
      </c>
      <c r="T38" s="13">
        <v>0.59099999999999997</v>
      </c>
      <c r="U38" s="13">
        <v>0.19600000000000001</v>
      </c>
      <c r="V38" s="3">
        <f t="shared" ref="V38:V44" si="28">(0.5*($E38-$E37))+(0.5*($E39-$E38))</f>
        <v>7.5</v>
      </c>
      <c r="W38">
        <f t="shared" si="0"/>
        <v>30.877500000000001</v>
      </c>
      <c r="X38">
        <f t="shared" si="1"/>
        <v>46.983750000000001</v>
      </c>
      <c r="Y38">
        <f t="shared" si="2"/>
        <v>6.5812499999999998</v>
      </c>
      <c r="Z38">
        <f t="shared" si="2"/>
        <v>4.4325000000000001</v>
      </c>
      <c r="AC38" s="9"/>
      <c r="AD38" s="9"/>
      <c r="AE38" s="3">
        <f>(0.5*($E38-$E37))+(0.5*($E39-$E38))</f>
        <v>7.5</v>
      </c>
      <c r="AF38">
        <f t="shared" si="26"/>
        <v>30.877500000000001</v>
      </c>
      <c r="AG38">
        <f t="shared" si="26"/>
        <v>46.983750000000001</v>
      </c>
      <c r="AH38">
        <f t="shared" si="26"/>
        <v>6.5812499999999998</v>
      </c>
      <c r="AI38">
        <f t="shared" si="27"/>
        <v>4.4325000000000001</v>
      </c>
      <c r="AL38" s="9"/>
      <c r="AM38" s="9"/>
      <c r="AN38" s="3">
        <v>10</v>
      </c>
      <c r="AP38">
        <f t="shared" ref="AP38:AP44" si="29">(0.5*($AN38-$AN37))+(0.5*($AN39-$AN38))</f>
        <v>7.5</v>
      </c>
      <c r="AQ38">
        <f t="shared" si="23"/>
        <v>30.877500000000001</v>
      </c>
      <c r="AR38">
        <f t="shared" si="24"/>
        <v>46.983750000000001</v>
      </c>
      <c r="AS38">
        <f t="shared" si="25"/>
        <v>6.5812499999999998</v>
      </c>
      <c r="AT38">
        <f t="shared" si="7"/>
        <v>4.4325000000000001</v>
      </c>
    </row>
    <row r="39" spans="1:54" x14ac:dyDescent="0.2">
      <c r="A39" s="34"/>
      <c r="D39" s="3">
        <v>353095</v>
      </c>
      <c r="E39" s="3">
        <v>20</v>
      </c>
      <c r="F39" s="16">
        <v>0.35024983013937283</v>
      </c>
      <c r="G39" s="13">
        <v>0.14644563486062723</v>
      </c>
      <c r="J39"/>
      <c r="K39" s="102"/>
      <c r="L39" s="102"/>
      <c r="Q39" s="13">
        <v>4.0845000000000002</v>
      </c>
      <c r="R39" s="13">
        <v>6.3174999999999999</v>
      </c>
      <c r="S39" s="13">
        <v>0.83949999999999991</v>
      </c>
      <c r="T39" s="13">
        <v>0.55500000000000005</v>
      </c>
      <c r="U39" s="13">
        <v>0.19850000000000001</v>
      </c>
      <c r="V39" s="3">
        <f t="shared" si="28"/>
        <v>10</v>
      </c>
      <c r="W39">
        <f t="shared" si="0"/>
        <v>40.844999999999999</v>
      </c>
      <c r="X39">
        <f t="shared" si="1"/>
        <v>63.174999999999997</v>
      </c>
      <c r="Y39">
        <f t="shared" si="2"/>
        <v>8.3949999999999996</v>
      </c>
      <c r="Z39">
        <f t="shared" si="2"/>
        <v>5.5500000000000007</v>
      </c>
      <c r="AC39" s="9"/>
      <c r="AD39" s="9"/>
      <c r="AE39" s="3">
        <f>(0.5*($E39-$E38))+(0.5*($E40-$E39))</f>
        <v>10</v>
      </c>
      <c r="AF39">
        <f t="shared" si="26"/>
        <v>40.844999999999999</v>
      </c>
      <c r="AG39">
        <f t="shared" si="26"/>
        <v>63.174999999999997</v>
      </c>
      <c r="AH39">
        <f t="shared" si="26"/>
        <v>8.3949999999999996</v>
      </c>
      <c r="AI39">
        <f t="shared" si="27"/>
        <v>5.5500000000000007</v>
      </c>
      <c r="AL39" s="9"/>
      <c r="AM39" s="9"/>
      <c r="AN39" s="3">
        <v>20</v>
      </c>
      <c r="AP39">
        <f t="shared" si="29"/>
        <v>10</v>
      </c>
      <c r="AQ39">
        <f t="shared" si="23"/>
        <v>40.844999999999999</v>
      </c>
      <c r="AR39">
        <f t="shared" si="24"/>
        <v>63.174999999999997</v>
      </c>
      <c r="AS39">
        <f t="shared" si="25"/>
        <v>8.3949999999999996</v>
      </c>
      <c r="AT39">
        <f t="shared" si="7"/>
        <v>5.5500000000000007</v>
      </c>
    </row>
    <row r="40" spans="1:54" x14ac:dyDescent="0.2">
      <c r="A40" s="34"/>
      <c r="D40" s="3">
        <v>353094</v>
      </c>
      <c r="E40" s="3">
        <v>30</v>
      </c>
      <c r="F40" s="16">
        <v>0.35849100261324041</v>
      </c>
      <c r="G40" s="13">
        <v>0.15712619438675968</v>
      </c>
      <c r="J40"/>
      <c r="K40" s="102"/>
      <c r="L40" s="102"/>
      <c r="M40" s="40"/>
      <c r="N40" s="3"/>
      <c r="O40" s="3"/>
      <c r="Q40" s="13">
        <v>4.1224999999999996</v>
      </c>
      <c r="R40" s="13">
        <v>6.2294999999999998</v>
      </c>
      <c r="S40" s="13">
        <v>0.83750000000000002</v>
      </c>
      <c r="T40" s="13">
        <v>0.59650000000000003</v>
      </c>
      <c r="U40" s="13">
        <v>0.189</v>
      </c>
      <c r="V40" s="3">
        <f t="shared" si="28"/>
        <v>10</v>
      </c>
      <c r="W40">
        <f t="shared" si="0"/>
        <v>41.224999999999994</v>
      </c>
      <c r="X40">
        <f t="shared" si="1"/>
        <v>62.295000000000002</v>
      </c>
      <c r="Y40">
        <f t="shared" si="2"/>
        <v>8.375</v>
      </c>
      <c r="Z40">
        <f t="shared" si="2"/>
        <v>5.9649999999999999</v>
      </c>
      <c r="AC40" s="9"/>
      <c r="AD40" s="9"/>
      <c r="AE40" s="3">
        <f>(0.5*($E40-$E39))+(0.5*($E41-$E40))</f>
        <v>10</v>
      </c>
      <c r="AF40">
        <f t="shared" si="26"/>
        <v>41.224999999999994</v>
      </c>
      <c r="AG40">
        <f t="shared" si="26"/>
        <v>62.295000000000002</v>
      </c>
      <c r="AH40">
        <f t="shared" si="26"/>
        <v>8.375</v>
      </c>
      <c r="AI40">
        <f t="shared" si="27"/>
        <v>5.9649999999999999</v>
      </c>
      <c r="AL40" s="9"/>
      <c r="AM40" s="9"/>
      <c r="AN40" s="3">
        <v>30</v>
      </c>
      <c r="AP40">
        <f t="shared" si="29"/>
        <v>10</v>
      </c>
      <c r="AQ40">
        <f t="shared" si="23"/>
        <v>41.224999999999994</v>
      </c>
      <c r="AR40">
        <f t="shared" si="24"/>
        <v>62.295000000000002</v>
      </c>
      <c r="AS40">
        <f t="shared" si="25"/>
        <v>8.375</v>
      </c>
      <c r="AT40">
        <f t="shared" si="7"/>
        <v>5.9649999999999999</v>
      </c>
    </row>
    <row r="41" spans="1:54" x14ac:dyDescent="0.2">
      <c r="A41" s="34"/>
      <c r="D41" s="3">
        <v>353093</v>
      </c>
      <c r="E41" s="3">
        <v>40</v>
      </c>
      <c r="F41" s="16">
        <v>0.26371751916376307</v>
      </c>
      <c r="G41" s="13">
        <v>0.12890841983623694</v>
      </c>
      <c r="J41"/>
      <c r="K41" s="102"/>
      <c r="L41" s="102"/>
      <c r="M41" s="41">
        <v>96.352583649371411</v>
      </c>
      <c r="N41" s="3">
        <v>7.8264999999999993</v>
      </c>
      <c r="O41" s="3">
        <v>349.5</v>
      </c>
      <c r="P41" s="3">
        <v>30.957000000000001</v>
      </c>
      <c r="Q41" s="13">
        <v>4.399</v>
      </c>
      <c r="R41" s="13">
        <v>6.1980000000000004</v>
      </c>
      <c r="S41" s="13">
        <v>0.85199999999999998</v>
      </c>
      <c r="T41" s="13">
        <v>0.5675</v>
      </c>
      <c r="U41" s="13">
        <v>0.182</v>
      </c>
      <c r="V41" s="3">
        <f t="shared" si="28"/>
        <v>10</v>
      </c>
      <c r="W41">
        <f t="shared" si="0"/>
        <v>43.99</v>
      </c>
      <c r="X41">
        <f t="shared" si="1"/>
        <v>61.980000000000004</v>
      </c>
      <c r="Y41">
        <f t="shared" si="2"/>
        <v>8.52</v>
      </c>
      <c r="Z41">
        <f t="shared" si="2"/>
        <v>5.6749999999999998</v>
      </c>
      <c r="AC41" s="9"/>
      <c r="AD41" s="9"/>
      <c r="AE41" s="3">
        <f>(0.5*($E41-$E40))+(0.5*($E42-$E41))</f>
        <v>10</v>
      </c>
      <c r="AF41">
        <f t="shared" si="26"/>
        <v>43.99</v>
      </c>
      <c r="AG41">
        <f t="shared" si="26"/>
        <v>61.980000000000004</v>
      </c>
      <c r="AH41">
        <f t="shared" si="26"/>
        <v>8.52</v>
      </c>
      <c r="AI41">
        <f t="shared" si="27"/>
        <v>5.6749999999999998</v>
      </c>
      <c r="AL41" s="9"/>
      <c r="AM41" s="9"/>
      <c r="AN41" s="3">
        <v>40</v>
      </c>
      <c r="AP41">
        <f t="shared" si="29"/>
        <v>10</v>
      </c>
      <c r="AQ41">
        <f t="shared" si="23"/>
        <v>43.99</v>
      </c>
      <c r="AR41">
        <f t="shared" si="24"/>
        <v>61.980000000000004</v>
      </c>
      <c r="AS41">
        <f t="shared" si="25"/>
        <v>8.52</v>
      </c>
      <c r="AT41">
        <f t="shared" si="7"/>
        <v>5.6749999999999998</v>
      </c>
    </row>
    <row r="42" spans="1:54" x14ac:dyDescent="0.2">
      <c r="A42" s="34"/>
      <c r="D42" s="3">
        <v>353092</v>
      </c>
      <c r="E42" s="3">
        <v>50</v>
      </c>
      <c r="F42" s="16">
        <v>0.25135576045296165</v>
      </c>
      <c r="G42" s="13">
        <v>0.1601919105470383</v>
      </c>
      <c r="J42" s="39"/>
      <c r="K42" s="21"/>
      <c r="L42" s="25"/>
      <c r="M42" s="40"/>
      <c r="N42" s="3"/>
      <c r="O42" s="3"/>
      <c r="Q42" s="13">
        <v>4.1269999999999998</v>
      </c>
      <c r="R42" s="13">
        <v>5.3585000000000003</v>
      </c>
      <c r="S42" s="13">
        <v>0.80249999999999999</v>
      </c>
      <c r="T42" s="13">
        <v>0.64200000000000002</v>
      </c>
      <c r="U42" s="13">
        <v>0.16599999999999998</v>
      </c>
      <c r="V42" s="3">
        <f t="shared" si="28"/>
        <v>18</v>
      </c>
      <c r="W42">
        <f t="shared" si="0"/>
        <v>74.286000000000001</v>
      </c>
      <c r="X42">
        <f t="shared" si="1"/>
        <v>96.453000000000003</v>
      </c>
      <c r="Y42">
        <f t="shared" si="2"/>
        <v>14.445</v>
      </c>
      <c r="Z42">
        <f t="shared" si="2"/>
        <v>11.556000000000001</v>
      </c>
      <c r="AC42" s="9"/>
      <c r="AD42" s="9"/>
      <c r="AE42" s="3">
        <f>(0.5*($E42-$E41))</f>
        <v>5</v>
      </c>
      <c r="AF42">
        <f t="shared" si="26"/>
        <v>20.634999999999998</v>
      </c>
      <c r="AG42">
        <f t="shared" si="26"/>
        <v>26.7925</v>
      </c>
      <c r="AH42">
        <f t="shared" si="26"/>
        <v>4.0125000000000002</v>
      </c>
      <c r="AI42">
        <f t="shared" si="27"/>
        <v>3.21</v>
      </c>
      <c r="AL42" s="9"/>
      <c r="AM42" s="9"/>
      <c r="AN42" s="3">
        <v>50</v>
      </c>
      <c r="AP42">
        <f t="shared" si="29"/>
        <v>18</v>
      </c>
      <c r="AQ42">
        <f t="shared" si="23"/>
        <v>74.286000000000001</v>
      </c>
      <c r="AR42">
        <f t="shared" si="24"/>
        <v>96.453000000000003</v>
      </c>
      <c r="AS42">
        <f t="shared" si="25"/>
        <v>14.445</v>
      </c>
      <c r="AT42">
        <f t="shared" si="7"/>
        <v>11.556000000000001</v>
      </c>
    </row>
    <row r="43" spans="1:54" x14ac:dyDescent="0.2">
      <c r="A43" s="34"/>
      <c r="D43" s="3">
        <v>353091</v>
      </c>
      <c r="E43" s="3">
        <v>76</v>
      </c>
      <c r="F43" s="16">
        <v>0.21427048432055745</v>
      </c>
      <c r="G43" s="13">
        <v>0.12632069167944257</v>
      </c>
      <c r="K43" s="23"/>
      <c r="M43" s="40"/>
      <c r="N43" s="3"/>
      <c r="O43" s="3"/>
      <c r="Q43" s="13">
        <v>4.3315000000000001</v>
      </c>
      <c r="R43" s="13">
        <v>5.5745000000000005</v>
      </c>
      <c r="S43" s="13">
        <v>0.85099999999999998</v>
      </c>
      <c r="T43" s="13">
        <v>0.60050000000000003</v>
      </c>
      <c r="U43" s="13">
        <v>0.154</v>
      </c>
      <c r="V43" s="3">
        <f t="shared" si="28"/>
        <v>25</v>
      </c>
      <c r="W43">
        <f t="shared" si="0"/>
        <v>108.28750000000001</v>
      </c>
      <c r="X43">
        <f t="shared" si="1"/>
        <v>139.36250000000001</v>
      </c>
      <c r="Y43">
        <f t="shared" si="2"/>
        <v>21.274999999999999</v>
      </c>
      <c r="Z43">
        <f t="shared" si="2"/>
        <v>15.012500000000001</v>
      </c>
      <c r="AC43" s="9"/>
      <c r="AD43" s="9"/>
      <c r="AE43" s="3">
        <v>0</v>
      </c>
      <c r="AH43"/>
      <c r="AI43"/>
      <c r="AL43" s="9"/>
      <c r="AM43" s="9"/>
      <c r="AN43" s="3">
        <v>76</v>
      </c>
      <c r="AP43">
        <f t="shared" si="29"/>
        <v>25</v>
      </c>
      <c r="AQ43">
        <f t="shared" si="23"/>
        <v>108.28750000000001</v>
      </c>
      <c r="AR43">
        <f t="shared" si="24"/>
        <v>139.36250000000001</v>
      </c>
      <c r="AS43">
        <f t="shared" si="25"/>
        <v>21.274999999999999</v>
      </c>
      <c r="AT43">
        <f t="shared" si="7"/>
        <v>15.012500000000001</v>
      </c>
    </row>
    <row r="44" spans="1:54" x14ac:dyDescent="0.2">
      <c r="A44" s="34"/>
      <c r="D44" s="3">
        <v>353090</v>
      </c>
      <c r="E44" s="3">
        <v>100</v>
      </c>
      <c r="F44" s="16">
        <v>0.14545777003484323</v>
      </c>
      <c r="G44" s="13">
        <v>0.11409580996515681</v>
      </c>
      <c r="K44" s="23"/>
      <c r="Q44" s="13">
        <v>4.6254999999999997</v>
      </c>
      <c r="R44" s="13">
        <v>5.7785000000000002</v>
      </c>
      <c r="S44" s="13">
        <v>0.85850000000000004</v>
      </c>
      <c r="T44" s="13">
        <v>0.33250000000000002</v>
      </c>
      <c r="U44" s="13">
        <v>0.128</v>
      </c>
      <c r="V44" s="3">
        <f t="shared" si="28"/>
        <v>38</v>
      </c>
      <c r="W44">
        <f t="shared" si="0"/>
        <v>175.76899999999998</v>
      </c>
      <c r="X44">
        <f t="shared" si="1"/>
        <v>219.583</v>
      </c>
      <c r="Y44">
        <f t="shared" si="2"/>
        <v>32.623000000000005</v>
      </c>
      <c r="Z44">
        <f t="shared" si="2"/>
        <v>12.635000000000002</v>
      </c>
      <c r="AC44" s="9"/>
      <c r="AD44" s="9"/>
      <c r="AE44" s="3">
        <v>0</v>
      </c>
      <c r="AH44"/>
      <c r="AI44"/>
      <c r="AL44" s="9"/>
      <c r="AM44" s="9"/>
      <c r="AN44" s="3">
        <v>100</v>
      </c>
      <c r="AP44">
        <f t="shared" si="29"/>
        <v>32</v>
      </c>
      <c r="AQ44">
        <f t="shared" si="23"/>
        <v>148.01599999999999</v>
      </c>
      <c r="AR44">
        <f t="shared" si="24"/>
        <v>184.91200000000001</v>
      </c>
      <c r="AS44">
        <f t="shared" si="25"/>
        <v>27.472000000000001</v>
      </c>
      <c r="AT44">
        <f t="shared" si="7"/>
        <v>10.64</v>
      </c>
    </row>
    <row r="45" spans="1:54" x14ac:dyDescent="0.2">
      <c r="A45" s="34"/>
      <c r="D45" s="3">
        <v>353089</v>
      </c>
      <c r="E45" s="3">
        <v>152</v>
      </c>
      <c r="F45" s="16">
        <v>5.5337195121951219E-2</v>
      </c>
      <c r="G45" s="13">
        <v>0.11527844487804878</v>
      </c>
      <c r="K45" s="23"/>
      <c r="M45" s="41">
        <v>77.780561876654247</v>
      </c>
      <c r="N45" s="3">
        <v>5.5909999999999993</v>
      </c>
      <c r="O45" s="3">
        <v>249.5</v>
      </c>
      <c r="P45" s="3">
        <v>32.969000000000001</v>
      </c>
      <c r="Q45" s="13">
        <v>10.2155</v>
      </c>
      <c r="R45" s="13">
        <v>10.687999999999999</v>
      </c>
      <c r="S45" s="13">
        <v>1.2075</v>
      </c>
      <c r="T45" s="13">
        <v>1.1030000000000002</v>
      </c>
      <c r="U45" s="13">
        <v>0.14050000000000001</v>
      </c>
      <c r="V45" s="3">
        <f>(0.5*($E45-$E44))</f>
        <v>26</v>
      </c>
      <c r="W45">
        <f t="shared" si="0"/>
        <v>265.60300000000001</v>
      </c>
      <c r="X45">
        <f t="shared" si="1"/>
        <v>277.88799999999998</v>
      </c>
      <c r="Y45">
        <f t="shared" si="2"/>
        <v>31.395</v>
      </c>
      <c r="Z45">
        <f t="shared" si="2"/>
        <v>28.678000000000004</v>
      </c>
      <c r="AC45" s="9"/>
      <c r="AD45" s="9"/>
      <c r="AE45" s="3">
        <v>0</v>
      </c>
      <c r="AH45"/>
      <c r="AI45"/>
      <c r="AL45" s="9"/>
      <c r="AM45" s="9"/>
      <c r="AN45" s="3">
        <v>140</v>
      </c>
      <c r="AO45" s="47"/>
      <c r="AP45">
        <f>(0.5*($AN45-$AN44))</f>
        <v>20</v>
      </c>
      <c r="AQ45">
        <f>($AP45*AY45)</f>
        <v>204.31</v>
      </c>
      <c r="AR45">
        <f>($AP45*AZ45)</f>
        <v>213.76</v>
      </c>
      <c r="AS45">
        <f>($AP45*BA45)</f>
        <v>24.15</v>
      </c>
      <c r="AT45">
        <f>($AP45*BB45)</f>
        <v>22.060000000000002</v>
      </c>
      <c r="AY45" s="63">
        <f>(Q44*($AN45-$AY$1)+Q45*($AY$1-$AN44))/($AN45-$AN44)</f>
        <v>10.2155</v>
      </c>
      <c r="AZ45" s="63">
        <f>(R44*($AN45-$AY$1)+R45*($AY$1-$AN44))/($AN45-$AN44)</f>
        <v>10.687999999999999</v>
      </c>
      <c r="BA45" s="63">
        <f>(S44*($AN45-$AY$1)+S45*($AY$1-$AN44))/($AN45-$AN44)</f>
        <v>1.2075</v>
      </c>
      <c r="BB45" s="63">
        <f>(T44*($AN45-$AY$1)+T45*($AY$1-$AN44))/($AN45-$AN44)</f>
        <v>1.1030000000000002</v>
      </c>
    </row>
    <row r="46" spans="1:54" x14ac:dyDescent="0.2">
      <c r="A46" s="34">
        <v>40633</v>
      </c>
      <c r="B46" s="2" t="s">
        <v>170</v>
      </c>
      <c r="C46" s="4" t="s">
        <v>101</v>
      </c>
      <c r="D46" s="3">
        <v>306740</v>
      </c>
      <c r="E46" s="66">
        <v>1</v>
      </c>
      <c r="F46" s="16">
        <v>0.18954696689895467</v>
      </c>
      <c r="G46" s="13">
        <v>6.1165982101045409E-2</v>
      </c>
      <c r="H46" s="16">
        <v>37.559143549651573</v>
      </c>
      <c r="I46" s="18">
        <v>29.203822595848436</v>
      </c>
      <c r="J46" s="18">
        <v>13.731853634581881</v>
      </c>
      <c r="K46" s="18">
        <v>7.3824340609181203</v>
      </c>
      <c r="L46" s="23">
        <v>90</v>
      </c>
      <c r="M46" s="41">
        <v>118.05504837259478</v>
      </c>
      <c r="N46" s="3">
        <v>8.6239999999999988</v>
      </c>
      <c r="O46" s="3">
        <v>385</v>
      </c>
      <c r="P46" s="3">
        <v>30.849</v>
      </c>
      <c r="Q46" s="13">
        <v>4.492</v>
      </c>
      <c r="R46" s="13">
        <v>6.2264999999999997</v>
      </c>
      <c r="S46" s="13">
        <v>0.72649999999999992</v>
      </c>
      <c r="T46" s="13">
        <v>0.61199999999999999</v>
      </c>
      <c r="U46" s="13">
        <v>0.17249999999999999</v>
      </c>
      <c r="V46" s="3">
        <f>($E46)+(0.5*($E47-$E46))</f>
        <v>3</v>
      </c>
      <c r="W46">
        <f t="shared" ref="W46:W65" si="30">($V46*Q46)</f>
        <v>13.475999999999999</v>
      </c>
      <c r="X46">
        <f t="shared" ref="X46:X65" si="31">($V46*R46)</f>
        <v>18.679499999999997</v>
      </c>
      <c r="Y46">
        <f t="shared" ref="Y46:Y65" si="32">($V46*S46)</f>
        <v>2.1795</v>
      </c>
      <c r="Z46">
        <f t="shared" si="2"/>
        <v>1.8359999999999999</v>
      </c>
      <c r="AA46" s="9">
        <f>SUM(W46:W55)</f>
        <v>768.3125</v>
      </c>
      <c r="AB46" s="9">
        <f>SUM(X46:X55)</f>
        <v>877.4079999999999</v>
      </c>
      <c r="AC46" s="9">
        <f>SUM(Y46:Y55)</f>
        <v>111.81450000000001</v>
      </c>
      <c r="AD46" s="9">
        <f>SUM(Z46:Z55)</f>
        <v>149.93200000000002</v>
      </c>
      <c r="AE46" s="3">
        <f>($E46)+(0.5*($E47-$E46))</f>
        <v>3</v>
      </c>
      <c r="AF46">
        <f>($AE46*Q46)</f>
        <v>13.475999999999999</v>
      </c>
      <c r="AG46">
        <f>($AE46*R46)</f>
        <v>18.679499999999997</v>
      </c>
      <c r="AH46">
        <f>($AE46*S46)</f>
        <v>2.1795</v>
      </c>
      <c r="AI46">
        <f>($AE46*T46)</f>
        <v>1.8359999999999999</v>
      </c>
      <c r="AJ46" s="9">
        <f>SUM(AF46:AF52)</f>
        <v>225.64625000000001</v>
      </c>
      <c r="AK46" s="9">
        <f>SUM(AG46:AG52)</f>
        <v>290.05549999999999</v>
      </c>
      <c r="AL46" s="9">
        <f>SUM(AH46:AH52)</f>
        <v>36.948250000000002</v>
      </c>
      <c r="AM46" s="9">
        <f>SUM(AI46:AI52)</f>
        <v>50.469500000000004</v>
      </c>
      <c r="AN46" s="66">
        <v>1</v>
      </c>
      <c r="AO46" s="47"/>
      <c r="AP46">
        <f>($AN46)+(0.5*($AN47-$AN46))</f>
        <v>3</v>
      </c>
      <c r="AQ46">
        <f t="shared" ref="AQ46:AQ54" si="33">($AP46*Q46)</f>
        <v>13.475999999999999</v>
      </c>
      <c r="AR46">
        <f t="shared" ref="AR46:AR54" si="34">($AP46*R46)</f>
        <v>18.679499999999997</v>
      </c>
      <c r="AS46">
        <f t="shared" ref="AS46:AS54" si="35">($AP46*S46)</f>
        <v>2.1795</v>
      </c>
      <c r="AT46">
        <f t="shared" si="7"/>
        <v>1.8359999999999999</v>
      </c>
      <c r="AU46" s="9">
        <f>SUM(AQ46:AQ55)</f>
        <v>768.3125</v>
      </c>
      <c r="AV46" s="9">
        <f>SUM(AR46:AR55)</f>
        <v>877.4079999999999</v>
      </c>
      <c r="AW46" s="9">
        <f>SUM(AS46:AS55)</f>
        <v>111.81450000000001</v>
      </c>
      <c r="AX46" s="9">
        <f>SUM(AT46:AT55)</f>
        <v>149.93200000000002</v>
      </c>
    </row>
    <row r="47" spans="1:54" x14ac:dyDescent="0.2">
      <c r="A47" s="34"/>
      <c r="D47" s="3">
        <v>306739</v>
      </c>
      <c r="E47" s="66">
        <v>5</v>
      </c>
      <c r="F47" s="16">
        <v>0.31316455400696863</v>
      </c>
      <c r="G47" s="13">
        <v>9.3652683993031283E-2</v>
      </c>
      <c r="M47" s="59"/>
      <c r="P47" s="3"/>
      <c r="Q47" s="13">
        <v>4.4894999999999996</v>
      </c>
      <c r="R47" s="13">
        <v>6.2855000000000008</v>
      </c>
      <c r="S47" s="13">
        <v>0.71499999999999997</v>
      </c>
      <c r="T47" s="13">
        <v>0.82299999999999995</v>
      </c>
      <c r="U47" s="13">
        <v>0.17549999999999999</v>
      </c>
      <c r="V47" s="3">
        <f>(0.5*($E47-$E46))+(0.5*($E48-$E47))</f>
        <v>4.5</v>
      </c>
      <c r="W47">
        <f t="shared" si="30"/>
        <v>20.202749999999998</v>
      </c>
      <c r="X47">
        <f t="shared" si="31"/>
        <v>28.284750000000003</v>
      </c>
      <c r="Y47">
        <f t="shared" si="32"/>
        <v>3.2174999999999998</v>
      </c>
      <c r="Z47">
        <f t="shared" si="2"/>
        <v>3.7035</v>
      </c>
      <c r="AC47" s="9"/>
      <c r="AD47" s="9"/>
      <c r="AE47" s="3">
        <f>(0.5*($E47-$E46))+(0.5*($E48-$E47))</f>
        <v>4.5</v>
      </c>
      <c r="AF47">
        <f t="shared" ref="AF47:AH52" si="36">($AE47*Q47)</f>
        <v>20.202749999999998</v>
      </c>
      <c r="AG47">
        <f t="shared" si="36"/>
        <v>28.284750000000003</v>
      </c>
      <c r="AH47">
        <f t="shared" si="36"/>
        <v>3.2174999999999998</v>
      </c>
      <c r="AI47">
        <f t="shared" ref="AI47:AI52" si="37">($AE47*T47)</f>
        <v>3.7035</v>
      </c>
      <c r="AL47" s="9"/>
      <c r="AM47" s="9"/>
      <c r="AN47" s="66">
        <v>5</v>
      </c>
      <c r="AP47">
        <f>(0.5*($AN47-$AN46))+(0.5*($AN48-$AN47))</f>
        <v>4.5</v>
      </c>
      <c r="AQ47">
        <f t="shared" si="33"/>
        <v>20.202749999999998</v>
      </c>
      <c r="AR47">
        <f t="shared" si="34"/>
        <v>28.284750000000003</v>
      </c>
      <c r="AS47">
        <f t="shared" si="35"/>
        <v>3.2174999999999998</v>
      </c>
      <c r="AT47">
        <f t="shared" si="7"/>
        <v>3.7035</v>
      </c>
    </row>
    <row r="48" spans="1:54" x14ac:dyDescent="0.2">
      <c r="A48" s="34"/>
      <c r="D48" s="3">
        <v>306738</v>
      </c>
      <c r="E48" s="66">
        <v>10</v>
      </c>
      <c r="F48" s="16">
        <v>0.3420086576655052</v>
      </c>
      <c r="G48" s="13">
        <v>9.792161133449484E-2</v>
      </c>
      <c r="M48" s="59"/>
      <c r="P48" s="3"/>
      <c r="Q48" s="13">
        <v>4.0810000000000004</v>
      </c>
      <c r="R48" s="13">
        <v>5.6985000000000001</v>
      </c>
      <c r="S48" s="13">
        <v>0.67249999999999999</v>
      </c>
      <c r="T48" s="13">
        <v>0.98699999999999988</v>
      </c>
      <c r="U48" s="13">
        <v>0.16500000000000001</v>
      </c>
      <c r="V48" s="3">
        <f t="shared" ref="V48:V54" si="38">(0.5*($E48-$E47))+(0.5*($E49-$E48))</f>
        <v>7.5</v>
      </c>
      <c r="W48">
        <f t="shared" si="30"/>
        <v>30.607500000000002</v>
      </c>
      <c r="X48">
        <f t="shared" si="31"/>
        <v>42.738750000000003</v>
      </c>
      <c r="Y48">
        <f t="shared" si="32"/>
        <v>5.0437500000000002</v>
      </c>
      <c r="Z48">
        <f t="shared" si="2"/>
        <v>7.402499999999999</v>
      </c>
      <c r="AC48" s="9"/>
      <c r="AD48" s="9"/>
      <c r="AE48" s="3">
        <f>(0.5*($E48-$E47))+(0.5*($E49-$E48))</f>
        <v>7.5</v>
      </c>
      <c r="AF48">
        <f t="shared" si="36"/>
        <v>30.607500000000002</v>
      </c>
      <c r="AG48">
        <f t="shared" si="36"/>
        <v>42.738750000000003</v>
      </c>
      <c r="AH48">
        <f t="shared" si="36"/>
        <v>5.0437500000000002</v>
      </c>
      <c r="AI48">
        <f t="shared" si="37"/>
        <v>7.402499999999999</v>
      </c>
      <c r="AL48" s="9"/>
      <c r="AM48" s="9"/>
      <c r="AN48" s="66">
        <v>10</v>
      </c>
      <c r="AO48" s="47"/>
      <c r="AP48">
        <f t="shared" ref="AP48:AP54" si="39">(0.5*($AN48-$AN47))+(0.5*($AN49-$AN48))</f>
        <v>7.5</v>
      </c>
      <c r="AQ48">
        <f t="shared" si="33"/>
        <v>30.607500000000002</v>
      </c>
      <c r="AR48">
        <f t="shared" si="34"/>
        <v>42.738750000000003</v>
      </c>
      <c r="AS48">
        <f t="shared" si="35"/>
        <v>5.0437500000000002</v>
      </c>
      <c r="AT48">
        <f t="shared" si="7"/>
        <v>7.402499999999999</v>
      </c>
    </row>
    <row r="49" spans="1:54" x14ac:dyDescent="0.2">
      <c r="A49" s="34"/>
      <c r="D49" s="3">
        <v>306737</v>
      </c>
      <c r="E49" s="66">
        <v>20</v>
      </c>
      <c r="F49" s="16">
        <v>0.32964689895470378</v>
      </c>
      <c r="G49" s="13">
        <v>0.10082250404529619</v>
      </c>
      <c r="M49" s="59"/>
      <c r="Q49" s="13">
        <v>4.5739999999999998</v>
      </c>
      <c r="R49" s="13">
        <v>6.2750000000000004</v>
      </c>
      <c r="S49" s="13">
        <v>0.72250000000000003</v>
      </c>
      <c r="T49" s="13">
        <v>1.046</v>
      </c>
      <c r="U49" s="13">
        <v>0.17249999999999999</v>
      </c>
      <c r="V49" s="3">
        <f t="shared" si="38"/>
        <v>10</v>
      </c>
      <c r="W49">
        <f t="shared" si="30"/>
        <v>45.739999999999995</v>
      </c>
      <c r="X49">
        <f t="shared" si="31"/>
        <v>62.75</v>
      </c>
      <c r="Y49">
        <f t="shared" si="32"/>
        <v>7.2250000000000005</v>
      </c>
      <c r="Z49">
        <f t="shared" si="2"/>
        <v>10.46</v>
      </c>
      <c r="AC49" s="9"/>
      <c r="AD49" s="9"/>
      <c r="AE49" s="3">
        <f>(0.5*($E49-$E48))+(0.5*($E50-$E49))</f>
        <v>10</v>
      </c>
      <c r="AF49">
        <f t="shared" si="36"/>
        <v>45.739999999999995</v>
      </c>
      <c r="AG49">
        <f t="shared" si="36"/>
        <v>62.75</v>
      </c>
      <c r="AH49">
        <f t="shared" si="36"/>
        <v>7.2250000000000005</v>
      </c>
      <c r="AI49">
        <f t="shared" si="37"/>
        <v>10.46</v>
      </c>
      <c r="AL49" s="9"/>
      <c r="AM49" s="9"/>
      <c r="AN49" s="66">
        <v>20</v>
      </c>
      <c r="AO49" s="47"/>
      <c r="AP49">
        <f t="shared" si="39"/>
        <v>10</v>
      </c>
      <c r="AQ49">
        <f t="shared" si="33"/>
        <v>45.739999999999995</v>
      </c>
      <c r="AR49">
        <f t="shared" si="34"/>
        <v>62.75</v>
      </c>
      <c r="AS49">
        <f t="shared" si="35"/>
        <v>7.2250000000000005</v>
      </c>
      <c r="AT49">
        <f t="shared" si="7"/>
        <v>10.46</v>
      </c>
    </row>
    <row r="50" spans="1:54" x14ac:dyDescent="0.2">
      <c r="A50" s="34"/>
      <c r="D50" s="3">
        <v>306736</v>
      </c>
      <c r="E50" s="66">
        <v>30</v>
      </c>
      <c r="F50" s="16">
        <v>0.37909393379790945</v>
      </c>
      <c r="G50" s="13">
        <v>0.21694062420209059</v>
      </c>
      <c r="M50" s="59"/>
      <c r="P50" s="3"/>
      <c r="Q50" s="13">
        <v>3.7685</v>
      </c>
      <c r="R50" s="13">
        <v>5.0335000000000001</v>
      </c>
      <c r="S50" s="13">
        <v>0.68100000000000005</v>
      </c>
      <c r="T50" s="13">
        <v>0.70300000000000007</v>
      </c>
      <c r="U50" s="13">
        <v>0.16350000000000001</v>
      </c>
      <c r="V50" s="3">
        <f t="shared" si="38"/>
        <v>10</v>
      </c>
      <c r="W50">
        <f t="shared" si="30"/>
        <v>37.685000000000002</v>
      </c>
      <c r="X50">
        <f t="shared" si="31"/>
        <v>50.335000000000001</v>
      </c>
      <c r="Y50">
        <f t="shared" si="32"/>
        <v>6.8100000000000005</v>
      </c>
      <c r="Z50">
        <f t="shared" si="2"/>
        <v>7.0300000000000011</v>
      </c>
      <c r="AC50" s="9"/>
      <c r="AD50" s="9"/>
      <c r="AE50" s="3">
        <f>(0.5*($E50-$E49))+(0.5*($E51-$E50))</f>
        <v>10</v>
      </c>
      <c r="AF50">
        <f t="shared" si="36"/>
        <v>37.685000000000002</v>
      </c>
      <c r="AG50">
        <f t="shared" si="36"/>
        <v>50.335000000000001</v>
      </c>
      <c r="AH50">
        <f t="shared" si="36"/>
        <v>6.8100000000000005</v>
      </c>
      <c r="AI50">
        <f t="shared" si="37"/>
        <v>7.0300000000000011</v>
      </c>
      <c r="AL50" s="9"/>
      <c r="AM50" s="9"/>
      <c r="AN50" s="66">
        <v>30</v>
      </c>
      <c r="AO50" s="47"/>
      <c r="AP50">
        <f t="shared" si="39"/>
        <v>10</v>
      </c>
      <c r="AQ50">
        <f t="shared" si="33"/>
        <v>37.685000000000002</v>
      </c>
      <c r="AR50">
        <f t="shared" si="34"/>
        <v>50.335000000000001</v>
      </c>
      <c r="AS50">
        <f t="shared" si="35"/>
        <v>6.8100000000000005</v>
      </c>
      <c r="AT50">
        <f t="shared" si="7"/>
        <v>7.0300000000000011</v>
      </c>
    </row>
    <row r="51" spans="1:54" x14ac:dyDescent="0.2">
      <c r="A51" s="34"/>
      <c r="D51" s="3">
        <v>306735</v>
      </c>
      <c r="E51" s="66">
        <v>40</v>
      </c>
      <c r="F51" s="16">
        <v>0.13597934581881529</v>
      </c>
      <c r="G51" s="13">
        <v>0.19042053118118474</v>
      </c>
      <c r="M51" s="41">
        <v>109.32772788274266</v>
      </c>
      <c r="N51" s="3">
        <v>7.9954999999999998</v>
      </c>
      <c r="O51" s="3">
        <v>357</v>
      </c>
      <c r="P51" s="3">
        <v>31.734999999999999</v>
      </c>
      <c r="Q51" s="13">
        <v>5.2654999999999994</v>
      </c>
      <c r="R51" s="13">
        <v>5.9005000000000001</v>
      </c>
      <c r="S51" s="13">
        <v>0.85199999999999998</v>
      </c>
      <c r="T51" s="13">
        <v>1.6720000000000002</v>
      </c>
      <c r="U51" s="13">
        <v>0.18049999999999999</v>
      </c>
      <c r="V51" s="3">
        <f t="shared" si="38"/>
        <v>10</v>
      </c>
      <c r="W51">
        <f t="shared" si="30"/>
        <v>52.654999999999994</v>
      </c>
      <c r="X51">
        <f t="shared" si="31"/>
        <v>59.005000000000003</v>
      </c>
      <c r="Y51">
        <f t="shared" si="32"/>
        <v>8.52</v>
      </c>
      <c r="Z51">
        <f t="shared" si="2"/>
        <v>16.720000000000002</v>
      </c>
      <c r="AC51" s="9"/>
      <c r="AD51" s="9"/>
      <c r="AE51" s="3">
        <f>(0.5*($E51-$E50))+(0.5*($E52-$E51))</f>
        <v>10</v>
      </c>
      <c r="AF51">
        <f t="shared" si="36"/>
        <v>52.654999999999994</v>
      </c>
      <c r="AG51">
        <f t="shared" si="36"/>
        <v>59.005000000000003</v>
      </c>
      <c r="AH51">
        <f t="shared" si="36"/>
        <v>8.52</v>
      </c>
      <c r="AI51">
        <f t="shared" si="37"/>
        <v>16.720000000000002</v>
      </c>
      <c r="AL51" s="9"/>
      <c r="AM51" s="9"/>
      <c r="AN51" s="66">
        <v>40</v>
      </c>
      <c r="AO51" s="47"/>
      <c r="AP51">
        <f t="shared" si="39"/>
        <v>10</v>
      </c>
      <c r="AQ51">
        <f t="shared" si="33"/>
        <v>52.654999999999994</v>
      </c>
      <c r="AR51">
        <f t="shared" si="34"/>
        <v>59.005000000000003</v>
      </c>
      <c r="AS51">
        <f t="shared" si="35"/>
        <v>8.52</v>
      </c>
      <c r="AT51">
        <f t="shared" si="7"/>
        <v>16.720000000000002</v>
      </c>
    </row>
    <row r="52" spans="1:54" x14ac:dyDescent="0.2">
      <c r="A52" s="34"/>
      <c r="D52" s="3">
        <v>306734</v>
      </c>
      <c r="E52" s="66">
        <v>50</v>
      </c>
      <c r="F52" s="16">
        <v>0.14834110452961669</v>
      </c>
      <c r="G52" s="13">
        <v>0.19225007147038339</v>
      </c>
      <c r="M52" s="59"/>
      <c r="P52" s="3"/>
      <c r="Q52" s="13">
        <v>5.056</v>
      </c>
      <c r="R52" s="13">
        <v>5.6524999999999999</v>
      </c>
      <c r="S52" s="13">
        <v>0.79049999999999998</v>
      </c>
      <c r="T52" s="13">
        <v>0.66349999999999998</v>
      </c>
      <c r="U52" s="13">
        <v>0.17549999999999999</v>
      </c>
      <c r="V52" s="3">
        <f t="shared" si="38"/>
        <v>17.5</v>
      </c>
      <c r="W52">
        <f t="shared" si="30"/>
        <v>88.48</v>
      </c>
      <c r="X52">
        <f t="shared" si="31"/>
        <v>98.918750000000003</v>
      </c>
      <c r="Y52">
        <f t="shared" si="32"/>
        <v>13.83375</v>
      </c>
      <c r="Z52">
        <f t="shared" si="2"/>
        <v>11.61125</v>
      </c>
      <c r="AC52" s="9"/>
      <c r="AD52" s="9"/>
      <c r="AE52" s="3">
        <f>(0.5*($E52-$E51))</f>
        <v>5</v>
      </c>
      <c r="AF52">
        <f t="shared" si="36"/>
        <v>25.28</v>
      </c>
      <c r="AG52">
        <f t="shared" si="36"/>
        <v>28.262499999999999</v>
      </c>
      <c r="AH52">
        <f t="shared" si="36"/>
        <v>3.9524999999999997</v>
      </c>
      <c r="AI52">
        <f t="shared" si="37"/>
        <v>3.3174999999999999</v>
      </c>
      <c r="AL52" s="9"/>
      <c r="AM52" s="9"/>
      <c r="AN52" s="66">
        <v>50</v>
      </c>
      <c r="AO52" s="47"/>
      <c r="AP52">
        <f t="shared" si="39"/>
        <v>17.5</v>
      </c>
      <c r="AQ52">
        <f t="shared" si="33"/>
        <v>88.48</v>
      </c>
      <c r="AR52">
        <f t="shared" si="34"/>
        <v>98.918750000000003</v>
      </c>
      <c r="AS52">
        <f t="shared" si="35"/>
        <v>13.83375</v>
      </c>
      <c r="AT52">
        <f t="shared" si="7"/>
        <v>11.61125</v>
      </c>
    </row>
    <row r="53" spans="1:54" x14ac:dyDescent="0.2">
      <c r="A53" s="34"/>
      <c r="D53" s="3">
        <v>306733</v>
      </c>
      <c r="E53" s="66">
        <v>75</v>
      </c>
      <c r="F53" s="16">
        <v>0.29256162282229969</v>
      </c>
      <c r="G53" s="13">
        <v>0.27509033717770032</v>
      </c>
      <c r="M53" s="41"/>
      <c r="N53" s="3"/>
      <c r="O53" s="3"/>
      <c r="P53" s="3"/>
      <c r="Q53" s="13">
        <v>5.4130000000000003</v>
      </c>
      <c r="R53" s="13">
        <v>5.9779999999999998</v>
      </c>
      <c r="S53" s="13">
        <v>0.80400000000000005</v>
      </c>
      <c r="T53" s="13">
        <v>0.90100000000000002</v>
      </c>
      <c r="U53" s="13">
        <v>0.193</v>
      </c>
      <c r="V53" s="3">
        <f t="shared" si="38"/>
        <v>25</v>
      </c>
      <c r="W53">
        <f t="shared" si="30"/>
        <v>135.32500000000002</v>
      </c>
      <c r="X53">
        <f t="shared" si="31"/>
        <v>149.44999999999999</v>
      </c>
      <c r="Y53">
        <f t="shared" si="32"/>
        <v>20.100000000000001</v>
      </c>
      <c r="Z53">
        <f t="shared" si="2"/>
        <v>22.525000000000002</v>
      </c>
      <c r="AC53" s="9"/>
      <c r="AD53" s="9"/>
      <c r="AE53" s="3">
        <v>0</v>
      </c>
      <c r="AH53"/>
      <c r="AI53"/>
      <c r="AL53" s="9"/>
      <c r="AM53" s="9"/>
      <c r="AN53" s="66">
        <v>75</v>
      </c>
      <c r="AO53" s="47"/>
      <c r="AP53">
        <f t="shared" si="39"/>
        <v>25</v>
      </c>
      <c r="AQ53">
        <f t="shared" si="33"/>
        <v>135.32500000000002</v>
      </c>
      <c r="AR53">
        <f t="shared" si="34"/>
        <v>149.44999999999999</v>
      </c>
      <c r="AS53">
        <f t="shared" si="35"/>
        <v>20.100000000000001</v>
      </c>
      <c r="AT53">
        <f t="shared" si="7"/>
        <v>22.525000000000002</v>
      </c>
    </row>
    <row r="54" spans="1:54" x14ac:dyDescent="0.2">
      <c r="A54" s="34"/>
      <c r="D54" s="3">
        <v>306732</v>
      </c>
      <c r="E54" s="66">
        <v>100</v>
      </c>
      <c r="F54" s="16">
        <v>0.37497334756097567</v>
      </c>
      <c r="G54" s="13">
        <v>0.28728727243902441</v>
      </c>
      <c r="M54" s="59"/>
      <c r="Q54" s="13">
        <v>5.5905000000000005</v>
      </c>
      <c r="R54" s="13">
        <v>6.0365000000000002</v>
      </c>
      <c r="S54" s="13">
        <v>0.80600000000000005</v>
      </c>
      <c r="T54" s="13">
        <v>1.0994999999999999</v>
      </c>
      <c r="U54" s="13">
        <v>0.189</v>
      </c>
      <c r="V54" s="3">
        <f t="shared" si="38"/>
        <v>32.5</v>
      </c>
      <c r="W54">
        <f t="shared" si="30"/>
        <v>181.69125000000003</v>
      </c>
      <c r="X54">
        <f t="shared" si="31"/>
        <v>196.18625</v>
      </c>
      <c r="Y54">
        <f t="shared" si="32"/>
        <v>26.195</v>
      </c>
      <c r="Z54">
        <f t="shared" si="2"/>
        <v>35.733750000000001</v>
      </c>
      <c r="AC54" s="9"/>
      <c r="AD54" s="9"/>
      <c r="AE54" s="3">
        <v>0</v>
      </c>
      <c r="AH54"/>
      <c r="AI54"/>
      <c r="AL54" s="9"/>
      <c r="AM54" s="9"/>
      <c r="AN54" s="66">
        <v>100</v>
      </c>
      <c r="AO54" s="47"/>
      <c r="AP54">
        <f t="shared" si="39"/>
        <v>32.5</v>
      </c>
      <c r="AQ54">
        <f t="shared" si="33"/>
        <v>181.69125000000003</v>
      </c>
      <c r="AR54">
        <f t="shared" si="34"/>
        <v>196.18625</v>
      </c>
      <c r="AS54">
        <f t="shared" si="35"/>
        <v>26.195</v>
      </c>
      <c r="AT54">
        <f t="shared" si="7"/>
        <v>35.733750000000001</v>
      </c>
    </row>
    <row r="55" spans="1:54" x14ac:dyDescent="0.2">
      <c r="A55" s="34"/>
      <c r="D55" s="3">
        <v>306731</v>
      </c>
      <c r="E55" s="101">
        <v>140</v>
      </c>
      <c r="F55" s="16">
        <v>0.1236175871080139</v>
      </c>
      <c r="G55" s="13">
        <v>0.16020839289198613</v>
      </c>
      <c r="M55" s="41">
        <v>97.758181304793027</v>
      </c>
      <c r="N55" s="3">
        <v>6.8554999999999993</v>
      </c>
      <c r="O55" s="3">
        <v>306.5</v>
      </c>
      <c r="P55" s="3">
        <v>32.823</v>
      </c>
      <c r="Q55" s="13">
        <v>8.1225000000000005</v>
      </c>
      <c r="R55" s="13">
        <v>8.5530000000000008</v>
      </c>
      <c r="S55" s="13">
        <v>0.9345</v>
      </c>
      <c r="T55" s="13">
        <v>1.6455</v>
      </c>
      <c r="U55" s="13">
        <v>0.20300000000000001</v>
      </c>
      <c r="V55" s="3">
        <f>(0.5*($E55-$E54))</f>
        <v>20</v>
      </c>
      <c r="W55">
        <f t="shared" si="30"/>
        <v>162.45000000000002</v>
      </c>
      <c r="X55">
        <f t="shared" si="31"/>
        <v>171.06</v>
      </c>
      <c r="Y55">
        <f t="shared" si="32"/>
        <v>18.690000000000001</v>
      </c>
      <c r="Z55">
        <f t="shared" si="2"/>
        <v>32.909999999999997</v>
      </c>
      <c r="AC55" s="9"/>
      <c r="AD55" s="9"/>
      <c r="AE55" s="3">
        <v>0</v>
      </c>
      <c r="AH55"/>
      <c r="AI55"/>
      <c r="AL55" s="9"/>
      <c r="AM55" s="9"/>
      <c r="AN55" s="101">
        <v>140</v>
      </c>
      <c r="AO55" s="47"/>
      <c r="AP55">
        <f>(0.5*($AN55-$AN54))</f>
        <v>20</v>
      </c>
      <c r="AQ55">
        <f>($AP55*AY55)</f>
        <v>162.45000000000002</v>
      </c>
      <c r="AR55">
        <f>($AP55*AZ55)</f>
        <v>171.06</v>
      </c>
      <c r="AS55">
        <f>($AP55*BA55)</f>
        <v>18.690000000000001</v>
      </c>
      <c r="AT55">
        <f>($AP55*BB55)</f>
        <v>32.909999999999997</v>
      </c>
      <c r="AY55" s="63">
        <f>(Q54*($AN55-$AY$1)+Q55*($AY$1-$AN54))/($AN55-$AN54)</f>
        <v>8.1225000000000005</v>
      </c>
      <c r="AZ55" s="63">
        <f>(R54*($AN55-$AY$1)+R55*($AY$1-$AN54))/($AN55-$AN54)</f>
        <v>8.5530000000000008</v>
      </c>
      <c r="BA55" s="63">
        <f>(S54*($AN55-$AY$1)+S55*($AY$1-$AN54))/($AN55-$AN54)</f>
        <v>0.93450000000000011</v>
      </c>
      <c r="BB55" s="63">
        <f>(T54*($AN55-$AY$1)+T55*($AY$1-$AN54))/($AN55-$AN54)</f>
        <v>1.6454999999999997</v>
      </c>
    </row>
    <row r="56" spans="1:54" x14ac:dyDescent="0.2">
      <c r="A56" s="34">
        <v>40641</v>
      </c>
      <c r="B56" s="2" t="s">
        <v>172</v>
      </c>
      <c r="C56" s="4" t="s">
        <v>82</v>
      </c>
      <c r="D56" s="33">
        <v>372768</v>
      </c>
      <c r="E56" s="93">
        <v>3</v>
      </c>
      <c r="F56" s="30">
        <v>0.58100265940766549</v>
      </c>
      <c r="G56" s="31">
        <v>0.1758666205923346</v>
      </c>
      <c r="H56" s="16">
        <v>65.561889594512195</v>
      </c>
      <c r="I56" s="76">
        <v>36.713201232987814</v>
      </c>
      <c r="J56" s="18">
        <v>19.939572699041811</v>
      </c>
      <c r="K56" s="76">
        <v>7.7338416209581915</v>
      </c>
      <c r="L56" s="32">
        <v>98</v>
      </c>
      <c r="M56" s="40">
        <v>95.924704971435901</v>
      </c>
      <c r="N56" s="40">
        <v>7.5774999999999997</v>
      </c>
      <c r="O56" s="40">
        <v>338.5</v>
      </c>
      <c r="P56" s="90">
        <v>31.036999999999999</v>
      </c>
      <c r="Q56" s="13">
        <v>4.5369999999999999</v>
      </c>
      <c r="R56" s="13">
        <v>5.8454999999999995</v>
      </c>
      <c r="S56" s="13">
        <v>0.75049999999999994</v>
      </c>
      <c r="T56" s="13">
        <v>0.35550000000000004</v>
      </c>
      <c r="U56" s="13">
        <v>0.17199999999999999</v>
      </c>
      <c r="V56" s="3">
        <f>($E56)+(0.5*($E57-$E56))</f>
        <v>6.5</v>
      </c>
      <c r="W56">
        <f t="shared" si="30"/>
        <v>29.490500000000001</v>
      </c>
      <c r="X56">
        <f t="shared" si="31"/>
        <v>37.995749999999994</v>
      </c>
      <c r="Y56">
        <f t="shared" si="32"/>
        <v>4.8782499999999995</v>
      </c>
      <c r="Z56">
        <f t="shared" si="2"/>
        <v>2.3107500000000001</v>
      </c>
      <c r="AA56" s="9">
        <f>SUM(W56:W65)</f>
        <v>983.56074999999987</v>
      </c>
      <c r="AB56" s="9">
        <f>SUM(X56:X65)</f>
        <v>1045.58475</v>
      </c>
      <c r="AC56" s="9">
        <f>SUM(Y56:Y65)</f>
        <v>137.73525000000001</v>
      </c>
      <c r="AD56" s="9">
        <f>SUM(Z56:Z65)</f>
        <v>81.810500000000005</v>
      </c>
      <c r="AE56" s="3">
        <f>($E56)+(0.5*($E57-$E56))</f>
        <v>6.5</v>
      </c>
      <c r="AF56">
        <f>($AE56*Q56)</f>
        <v>29.490500000000001</v>
      </c>
      <c r="AG56">
        <f>($AE56*R56)</f>
        <v>37.995749999999994</v>
      </c>
      <c r="AH56">
        <f>($AE56*S56)</f>
        <v>4.8782499999999995</v>
      </c>
      <c r="AI56">
        <f>($AE56*T56)</f>
        <v>2.3107500000000001</v>
      </c>
      <c r="AJ56" s="9">
        <f>SUM(AF56:AF62)</f>
        <v>245.35274999999999</v>
      </c>
      <c r="AK56" s="9">
        <f>SUM(AG56:AG62)</f>
        <v>299.97474999999991</v>
      </c>
      <c r="AL56" s="9">
        <f>SUM(AH56:AH62)</f>
        <v>38.964750000000002</v>
      </c>
      <c r="AM56" s="9">
        <f>SUM(AI56:AI62)</f>
        <v>14.509</v>
      </c>
      <c r="AN56" s="93">
        <v>3</v>
      </c>
      <c r="AO56" s="47"/>
      <c r="AP56">
        <f>($AN56)+(0.5*($AN57-$AN56))</f>
        <v>6.5</v>
      </c>
      <c r="AQ56">
        <f t="shared" ref="AQ56:AQ64" si="40">($AP56*Q56)</f>
        <v>29.490500000000001</v>
      </c>
      <c r="AR56">
        <f t="shared" ref="AR56:AR64" si="41">($AP56*R56)</f>
        <v>37.995749999999994</v>
      </c>
      <c r="AS56">
        <f t="shared" ref="AS56:AS64" si="42">($AP56*S56)</f>
        <v>4.8782499999999995</v>
      </c>
      <c r="AT56">
        <f t="shared" si="7"/>
        <v>2.3107500000000001</v>
      </c>
      <c r="AU56" s="9">
        <f>SUM(AQ56:AQ65)</f>
        <v>865.70425</v>
      </c>
      <c r="AV56" s="9">
        <f>SUM(AR56:AR65)</f>
        <v>938.96374999999989</v>
      </c>
      <c r="AW56" s="9">
        <f>SUM(AS56:AS65)</f>
        <v>125.71574999999999</v>
      </c>
      <c r="AX56" s="9">
        <f>SUM(AT56:AT65)</f>
        <v>71.574000000000012</v>
      </c>
    </row>
    <row r="57" spans="1:54" x14ac:dyDescent="0.2">
      <c r="A57" s="34"/>
      <c r="D57" s="33">
        <v>372767</v>
      </c>
      <c r="E57" s="93">
        <v>10</v>
      </c>
      <c r="F57" s="30">
        <v>0.60572617682926833</v>
      </c>
      <c r="G57" s="31">
        <v>0.15114310317073182</v>
      </c>
      <c r="I57" s="76"/>
      <c r="K57" s="76"/>
      <c r="L57" s="77"/>
      <c r="M57" s="81"/>
      <c r="N57" s="81"/>
      <c r="O57" s="81"/>
      <c r="P57" s="83"/>
      <c r="Q57" s="13">
        <v>4.3810000000000002</v>
      </c>
      <c r="R57" s="13">
        <v>5.7014999999999993</v>
      </c>
      <c r="S57" s="13">
        <v>0.73499999999999999</v>
      </c>
      <c r="T57" s="13">
        <v>0.27849999999999997</v>
      </c>
      <c r="U57" s="13">
        <v>0.16949999999999998</v>
      </c>
      <c r="V57" s="3">
        <f>(0.5*($E57-$E56))+(0.5*($E58-$E57))</f>
        <v>8.5</v>
      </c>
      <c r="W57">
        <f t="shared" si="30"/>
        <v>37.238500000000002</v>
      </c>
      <c r="X57">
        <f t="shared" si="31"/>
        <v>48.462749999999993</v>
      </c>
      <c r="Y57">
        <f t="shared" si="32"/>
        <v>6.2474999999999996</v>
      </c>
      <c r="Z57">
        <f t="shared" si="2"/>
        <v>2.3672499999999999</v>
      </c>
      <c r="AC57" s="9"/>
      <c r="AD57" s="9"/>
      <c r="AE57" s="3">
        <f>(0.5*($E57-$E56))+(0.5*($E58-$E57))</f>
        <v>8.5</v>
      </c>
      <c r="AF57">
        <f t="shared" ref="AF57:AH62" si="43">($AE57*Q57)</f>
        <v>37.238500000000002</v>
      </c>
      <c r="AG57">
        <f t="shared" si="43"/>
        <v>48.462749999999993</v>
      </c>
      <c r="AH57">
        <f t="shared" si="43"/>
        <v>6.2474999999999996</v>
      </c>
      <c r="AI57">
        <f t="shared" ref="AI57:AI62" si="44">($AE57*T57)</f>
        <v>2.3672499999999999</v>
      </c>
      <c r="AL57" s="9"/>
      <c r="AM57" s="9"/>
      <c r="AN57" s="93">
        <v>10</v>
      </c>
      <c r="AP57">
        <f>(0.5*($AN57-$AN56))+(0.5*($AN58-$AN57))</f>
        <v>8.5</v>
      </c>
      <c r="AQ57">
        <f t="shared" si="40"/>
        <v>37.238500000000002</v>
      </c>
      <c r="AR57">
        <f t="shared" si="41"/>
        <v>48.462749999999993</v>
      </c>
      <c r="AS57">
        <f t="shared" si="42"/>
        <v>6.2474999999999996</v>
      </c>
      <c r="AT57">
        <f t="shared" si="7"/>
        <v>2.3672499999999999</v>
      </c>
    </row>
    <row r="58" spans="1:54" x14ac:dyDescent="0.2">
      <c r="A58" s="34"/>
      <c r="D58" s="33">
        <v>372766</v>
      </c>
      <c r="E58" s="93">
        <v>20</v>
      </c>
      <c r="F58" s="30">
        <v>0.51095269337979088</v>
      </c>
      <c r="G58" s="31">
        <v>0.14184706062020916</v>
      </c>
      <c r="J58" s="18"/>
      <c r="L58" s="32"/>
      <c r="M58" s="80"/>
      <c r="N58" s="82"/>
      <c r="O58" s="83"/>
      <c r="P58" s="91"/>
      <c r="Q58" s="13">
        <v>4.7385000000000002</v>
      </c>
      <c r="R58" s="13">
        <v>6.0679999999999996</v>
      </c>
      <c r="S58" s="13">
        <v>0.76700000000000002</v>
      </c>
      <c r="T58" s="13">
        <v>0.22700000000000001</v>
      </c>
      <c r="U58" s="13">
        <v>0.17399999999999999</v>
      </c>
      <c r="V58" s="3">
        <f t="shared" ref="V58:V64" si="45">(0.5*($E58-$E57))+(0.5*($E59-$E58))</f>
        <v>10</v>
      </c>
      <c r="W58">
        <f t="shared" si="30"/>
        <v>47.385000000000005</v>
      </c>
      <c r="X58">
        <f t="shared" si="31"/>
        <v>60.679999999999993</v>
      </c>
      <c r="Y58">
        <f t="shared" si="32"/>
        <v>7.67</v>
      </c>
      <c r="Z58">
        <f t="shared" si="2"/>
        <v>2.27</v>
      </c>
      <c r="AC58" s="9"/>
      <c r="AD58" s="9"/>
      <c r="AE58" s="3">
        <f>(0.5*($E58-$E57))+(0.5*($E59-$E58))</f>
        <v>10</v>
      </c>
      <c r="AF58">
        <f t="shared" si="43"/>
        <v>47.385000000000005</v>
      </c>
      <c r="AG58">
        <f t="shared" si="43"/>
        <v>60.679999999999993</v>
      </c>
      <c r="AH58">
        <f t="shared" si="43"/>
        <v>7.67</v>
      </c>
      <c r="AI58">
        <f t="shared" si="44"/>
        <v>2.27</v>
      </c>
      <c r="AL58" s="9"/>
      <c r="AM58" s="9"/>
      <c r="AN58" s="93">
        <v>20</v>
      </c>
      <c r="AO58" s="47"/>
      <c r="AP58">
        <f t="shared" ref="AP58:AP64" si="46">(0.5*($AN58-$AN57))+(0.5*($AN59-$AN58))</f>
        <v>10</v>
      </c>
      <c r="AQ58">
        <f t="shared" si="40"/>
        <v>47.385000000000005</v>
      </c>
      <c r="AR58">
        <f t="shared" si="41"/>
        <v>60.679999999999993</v>
      </c>
      <c r="AS58">
        <f t="shared" si="42"/>
        <v>7.67</v>
      </c>
      <c r="AT58">
        <f t="shared" si="7"/>
        <v>2.27</v>
      </c>
    </row>
    <row r="59" spans="1:54" x14ac:dyDescent="0.2">
      <c r="A59" s="34"/>
      <c r="D59" s="33">
        <v>372765</v>
      </c>
      <c r="E59" s="93">
        <v>30</v>
      </c>
      <c r="F59" s="30">
        <v>0.304923381533101</v>
      </c>
      <c r="G59" s="31">
        <v>0.14446775346689897</v>
      </c>
      <c r="L59" s="32"/>
      <c r="P59" s="91"/>
      <c r="Q59" s="13">
        <v>5.0834999999999999</v>
      </c>
      <c r="R59" s="13">
        <v>6.2394999999999996</v>
      </c>
      <c r="S59" s="13">
        <v>0.79</v>
      </c>
      <c r="T59" s="13">
        <v>0.30449999999999999</v>
      </c>
      <c r="U59" s="13">
        <v>0.17099999999999999</v>
      </c>
      <c r="V59" s="3">
        <f t="shared" si="45"/>
        <v>10.5</v>
      </c>
      <c r="W59">
        <f t="shared" si="30"/>
        <v>53.376750000000001</v>
      </c>
      <c r="X59">
        <f t="shared" si="31"/>
        <v>65.514749999999992</v>
      </c>
      <c r="Y59">
        <f t="shared" si="32"/>
        <v>8.2949999999999999</v>
      </c>
      <c r="Z59">
        <f t="shared" si="2"/>
        <v>3.1972499999999999</v>
      </c>
      <c r="AC59" s="9"/>
      <c r="AD59" s="9"/>
      <c r="AE59" s="3">
        <f>(0.5*($E59-$E58))+(0.5*($E60-$E59))</f>
        <v>10.5</v>
      </c>
      <c r="AF59">
        <f t="shared" si="43"/>
        <v>53.376750000000001</v>
      </c>
      <c r="AG59">
        <f t="shared" si="43"/>
        <v>65.514749999999992</v>
      </c>
      <c r="AH59">
        <f t="shared" si="43"/>
        <v>8.2949999999999999</v>
      </c>
      <c r="AI59">
        <f t="shared" si="44"/>
        <v>3.1972499999999999</v>
      </c>
      <c r="AL59" s="9"/>
      <c r="AM59" s="9"/>
      <c r="AN59" s="93">
        <v>30</v>
      </c>
      <c r="AO59" s="47"/>
      <c r="AP59">
        <f t="shared" si="46"/>
        <v>10.5</v>
      </c>
      <c r="AQ59">
        <f t="shared" si="40"/>
        <v>53.376750000000001</v>
      </c>
      <c r="AR59">
        <f t="shared" si="41"/>
        <v>65.514749999999992</v>
      </c>
      <c r="AS59">
        <f t="shared" si="42"/>
        <v>8.2949999999999999</v>
      </c>
      <c r="AT59">
        <f t="shared" si="7"/>
        <v>3.1972499999999999</v>
      </c>
    </row>
    <row r="60" spans="1:54" x14ac:dyDescent="0.2">
      <c r="A60" s="34"/>
      <c r="D60" s="33">
        <v>372764</v>
      </c>
      <c r="E60" s="93">
        <v>41</v>
      </c>
      <c r="F60" s="30">
        <v>0.15020095818815332</v>
      </c>
      <c r="G60" s="31">
        <v>0.13839358181184672</v>
      </c>
      <c r="I60" s="76"/>
      <c r="J60" s="18"/>
      <c r="K60" s="31"/>
      <c r="L60" s="32"/>
      <c r="M60" s="40">
        <v>90.107252129307653</v>
      </c>
      <c r="N60" s="40">
        <v>7.1415000000000006</v>
      </c>
      <c r="O60" s="40">
        <v>319</v>
      </c>
      <c r="P60" s="91">
        <v>31.562000000000001</v>
      </c>
      <c r="Q60" s="13">
        <v>5.3940000000000001</v>
      </c>
      <c r="R60" s="13">
        <v>6.0785</v>
      </c>
      <c r="S60" s="13">
        <v>0.82199999999999995</v>
      </c>
      <c r="T60" s="13">
        <v>0.307</v>
      </c>
      <c r="U60" s="13">
        <v>0.17</v>
      </c>
      <c r="V60" s="3">
        <f t="shared" si="45"/>
        <v>10</v>
      </c>
      <c r="W60">
        <f t="shared" si="30"/>
        <v>53.94</v>
      </c>
      <c r="X60">
        <f t="shared" si="31"/>
        <v>60.784999999999997</v>
      </c>
      <c r="Y60">
        <f t="shared" si="32"/>
        <v>8.2199999999999989</v>
      </c>
      <c r="Z60">
        <f t="shared" si="2"/>
        <v>3.07</v>
      </c>
      <c r="AC60" s="9"/>
      <c r="AD60" s="9"/>
      <c r="AE60" s="3">
        <f>(0.5*($E60-$E59))+(0.5*($E61-$E60))</f>
        <v>10</v>
      </c>
      <c r="AF60">
        <f t="shared" si="43"/>
        <v>53.94</v>
      </c>
      <c r="AG60">
        <f t="shared" si="43"/>
        <v>60.784999999999997</v>
      </c>
      <c r="AH60">
        <f t="shared" si="43"/>
        <v>8.2199999999999989</v>
      </c>
      <c r="AI60">
        <f t="shared" si="44"/>
        <v>3.07</v>
      </c>
      <c r="AL60" s="9"/>
      <c r="AM60" s="9"/>
      <c r="AN60" s="93">
        <v>41</v>
      </c>
      <c r="AO60" s="47"/>
      <c r="AP60">
        <f>(0.5*($AN60-$AN59))+(0.5*($AN62-$AN60))</f>
        <v>15.5</v>
      </c>
      <c r="AQ60">
        <f t="shared" si="40"/>
        <v>83.606999999999999</v>
      </c>
      <c r="AR60">
        <f t="shared" si="41"/>
        <v>94.216750000000005</v>
      </c>
      <c r="AS60">
        <f t="shared" si="42"/>
        <v>12.741</v>
      </c>
      <c r="AT60">
        <f t="shared" si="7"/>
        <v>4.7584999999999997</v>
      </c>
    </row>
    <row r="61" spans="1:54" x14ac:dyDescent="0.2">
      <c r="A61" s="34"/>
      <c r="D61" s="33">
        <v>372763</v>
      </c>
      <c r="E61" s="93">
        <v>50</v>
      </c>
      <c r="F61" s="30">
        <v>0.21014989808362367</v>
      </c>
      <c r="G61" s="31">
        <v>0.19666733991637636</v>
      </c>
      <c r="L61" s="32"/>
      <c r="P61" s="91"/>
      <c r="Q61" s="13">
        <v>5.3159999999999998</v>
      </c>
      <c r="R61" s="13">
        <v>5.8970000000000002</v>
      </c>
      <c r="S61" s="13">
        <v>0.81200000000000006</v>
      </c>
      <c r="T61" s="13">
        <v>0.28749999999999998</v>
      </c>
      <c r="U61" s="13">
        <v>0.17449999999999999</v>
      </c>
      <c r="V61" s="3">
        <f t="shared" si="45"/>
        <v>10</v>
      </c>
      <c r="W61">
        <f t="shared" si="30"/>
        <v>53.16</v>
      </c>
      <c r="X61">
        <f t="shared" si="31"/>
        <v>58.97</v>
      </c>
      <c r="Y61">
        <f t="shared" si="32"/>
        <v>8.120000000000001</v>
      </c>
      <c r="Z61">
        <f t="shared" si="2"/>
        <v>2.875</v>
      </c>
      <c r="AC61" s="9"/>
      <c r="AD61" s="9"/>
      <c r="AE61" s="3">
        <f>(0.5*($E61-$E60))</f>
        <v>4.5</v>
      </c>
      <c r="AF61">
        <f t="shared" si="43"/>
        <v>23.922000000000001</v>
      </c>
      <c r="AG61">
        <f t="shared" si="43"/>
        <v>26.5365</v>
      </c>
      <c r="AH61">
        <f t="shared" si="43"/>
        <v>3.6540000000000004</v>
      </c>
      <c r="AI61">
        <f t="shared" si="44"/>
        <v>1.29375</v>
      </c>
      <c r="AL61" s="9"/>
      <c r="AM61" s="9"/>
      <c r="AN61" s="93">
        <v>50</v>
      </c>
      <c r="AO61" s="47"/>
      <c r="AP61">
        <f t="shared" si="46"/>
        <v>10</v>
      </c>
      <c r="AQ61">
        <f t="shared" si="40"/>
        <v>53.16</v>
      </c>
      <c r="AR61">
        <f t="shared" si="41"/>
        <v>58.97</v>
      </c>
      <c r="AS61">
        <f t="shared" si="42"/>
        <v>8.120000000000001</v>
      </c>
      <c r="AT61">
        <f t="shared" si="7"/>
        <v>2.875</v>
      </c>
    </row>
    <row r="62" spans="1:54" x14ac:dyDescent="0.2">
      <c r="A62" s="34"/>
      <c r="D62" s="33">
        <v>372762</v>
      </c>
      <c r="E62" s="93">
        <v>61</v>
      </c>
      <c r="F62" s="30">
        <v>0.25959693292682928</v>
      </c>
      <c r="G62" s="31">
        <v>0.18979420207317083</v>
      </c>
      <c r="J62" s="18"/>
      <c r="K62" s="31"/>
      <c r="L62" s="32"/>
      <c r="M62" s="84"/>
      <c r="N62" s="84"/>
      <c r="O62" s="84"/>
      <c r="P62" s="91"/>
      <c r="Q62" s="13">
        <v>5.1920000000000002</v>
      </c>
      <c r="R62" s="13">
        <v>5.7484999999999999</v>
      </c>
      <c r="S62" s="13">
        <v>0.81599999999999995</v>
      </c>
      <c r="T62" s="13">
        <v>0.35649999999999998</v>
      </c>
      <c r="U62" s="13">
        <v>0.1895</v>
      </c>
      <c r="V62" s="3">
        <f t="shared" si="45"/>
        <v>16</v>
      </c>
      <c r="W62">
        <f t="shared" si="30"/>
        <v>83.072000000000003</v>
      </c>
      <c r="X62">
        <f t="shared" si="31"/>
        <v>91.975999999999999</v>
      </c>
      <c r="Y62">
        <f t="shared" si="32"/>
        <v>13.055999999999999</v>
      </c>
      <c r="Z62">
        <f t="shared" si="2"/>
        <v>5.7039999999999997</v>
      </c>
      <c r="AC62" s="9"/>
      <c r="AD62" s="9"/>
      <c r="AE62" s="3">
        <v>0</v>
      </c>
      <c r="AF62">
        <f t="shared" si="43"/>
        <v>0</v>
      </c>
      <c r="AG62">
        <f t="shared" si="43"/>
        <v>0</v>
      </c>
      <c r="AH62">
        <f t="shared" si="43"/>
        <v>0</v>
      </c>
      <c r="AI62">
        <f t="shared" si="44"/>
        <v>0</v>
      </c>
      <c r="AL62" s="9"/>
      <c r="AM62" s="9"/>
      <c r="AN62" s="93">
        <v>61</v>
      </c>
      <c r="AO62" s="47"/>
      <c r="AP62">
        <f>(0.5*($AN62-$AN60))+(0.5*($AN63-$AN62))</f>
        <v>20.5</v>
      </c>
      <c r="AQ62">
        <f t="shared" si="40"/>
        <v>106.43600000000001</v>
      </c>
      <c r="AR62">
        <f t="shared" si="41"/>
        <v>117.84425</v>
      </c>
      <c r="AS62">
        <f t="shared" si="42"/>
        <v>16.727999999999998</v>
      </c>
      <c r="AT62">
        <f t="shared" si="7"/>
        <v>7.3082499999999992</v>
      </c>
    </row>
    <row r="63" spans="1:54" x14ac:dyDescent="0.2">
      <c r="A63" s="34"/>
      <c r="D63" s="33">
        <v>372761</v>
      </c>
      <c r="E63" s="93">
        <v>82</v>
      </c>
      <c r="F63" s="30">
        <v>0.34612924390243899</v>
      </c>
      <c r="G63" s="31">
        <v>0.24990531409756103</v>
      </c>
      <c r="I63" s="76"/>
      <c r="J63" s="18"/>
      <c r="K63" s="31"/>
      <c r="L63" s="32"/>
      <c r="M63" s="85"/>
      <c r="N63" s="82"/>
      <c r="O63" s="83"/>
      <c r="P63" s="91"/>
      <c r="Q63" s="13">
        <v>5.2560000000000002</v>
      </c>
      <c r="R63" s="13">
        <v>5.7045000000000003</v>
      </c>
      <c r="S63" s="13">
        <v>0.83149999999999991</v>
      </c>
      <c r="T63" s="13">
        <v>0.62749999999999995</v>
      </c>
      <c r="U63" s="13">
        <v>0.20300000000000001</v>
      </c>
      <c r="V63" s="3">
        <f t="shared" si="45"/>
        <v>20</v>
      </c>
      <c r="W63">
        <f t="shared" si="30"/>
        <v>105.12</v>
      </c>
      <c r="X63">
        <f t="shared" si="31"/>
        <v>114.09</v>
      </c>
      <c r="Y63">
        <f t="shared" si="32"/>
        <v>16.63</v>
      </c>
      <c r="Z63">
        <f t="shared" si="2"/>
        <v>12.549999999999999</v>
      </c>
      <c r="AC63" s="9"/>
      <c r="AD63" s="9"/>
      <c r="AE63" s="3">
        <v>0</v>
      </c>
      <c r="AH63"/>
      <c r="AI63"/>
      <c r="AL63" s="9"/>
      <c r="AM63" s="9"/>
      <c r="AN63" s="93">
        <v>82</v>
      </c>
      <c r="AO63" s="47"/>
      <c r="AP63">
        <f t="shared" si="46"/>
        <v>20</v>
      </c>
      <c r="AQ63">
        <f t="shared" si="40"/>
        <v>105.12</v>
      </c>
      <c r="AR63">
        <f t="shared" si="41"/>
        <v>114.09</v>
      </c>
      <c r="AS63">
        <f t="shared" si="42"/>
        <v>16.63</v>
      </c>
      <c r="AT63">
        <f t="shared" si="7"/>
        <v>12.549999999999999</v>
      </c>
    </row>
    <row r="64" spans="1:54" x14ac:dyDescent="0.2">
      <c r="A64" s="34"/>
      <c r="D64" s="33">
        <v>372760</v>
      </c>
      <c r="E64" s="93">
        <v>101</v>
      </c>
      <c r="F64" s="30">
        <v>0.77258957142857132</v>
      </c>
      <c r="G64" s="31">
        <v>0.3607134865714286</v>
      </c>
      <c r="I64" s="76"/>
      <c r="J64" s="18"/>
      <c r="K64" s="31"/>
      <c r="L64" s="32"/>
      <c r="M64" s="84"/>
      <c r="N64" s="84"/>
      <c r="O64" s="84"/>
      <c r="P64" s="91"/>
      <c r="Q64" s="13">
        <v>3.4239999999999999</v>
      </c>
      <c r="R64" s="13">
        <v>3.4790000000000001</v>
      </c>
      <c r="S64" s="13">
        <v>0.72299999999999998</v>
      </c>
      <c r="T64" s="13">
        <v>0.92749999999999999</v>
      </c>
      <c r="U64" s="13">
        <v>0.1845</v>
      </c>
      <c r="V64" s="3">
        <f t="shared" si="45"/>
        <v>39.5</v>
      </c>
      <c r="W64">
        <f t="shared" si="30"/>
        <v>135.24799999999999</v>
      </c>
      <c r="X64">
        <f t="shared" si="31"/>
        <v>137.4205</v>
      </c>
      <c r="Y64">
        <f t="shared" si="32"/>
        <v>28.558499999999999</v>
      </c>
      <c r="Z64">
        <f t="shared" si="2"/>
        <v>36.636249999999997</v>
      </c>
      <c r="AC64" s="9"/>
      <c r="AD64" s="9"/>
      <c r="AE64" s="3">
        <v>0</v>
      </c>
      <c r="AH64"/>
      <c r="AI64"/>
      <c r="AL64" s="9"/>
      <c r="AM64" s="9"/>
      <c r="AN64" s="93">
        <v>101</v>
      </c>
      <c r="AO64" s="47"/>
      <c r="AP64">
        <f t="shared" si="46"/>
        <v>29</v>
      </c>
      <c r="AQ64">
        <f t="shared" si="40"/>
        <v>99.295999999999992</v>
      </c>
      <c r="AR64">
        <f t="shared" si="41"/>
        <v>100.89100000000001</v>
      </c>
      <c r="AS64">
        <f t="shared" si="42"/>
        <v>20.966999999999999</v>
      </c>
      <c r="AT64">
        <f t="shared" si="7"/>
        <v>26.897500000000001</v>
      </c>
    </row>
    <row r="65" spans="1:59" x14ac:dyDescent="0.2">
      <c r="A65" s="34"/>
      <c r="D65" s="33">
        <v>372759</v>
      </c>
      <c r="E65" s="93">
        <v>161</v>
      </c>
      <c r="F65" s="30">
        <v>0.15246169076655053</v>
      </c>
      <c r="G65" s="31">
        <v>0.29219901123344949</v>
      </c>
      <c r="I65" s="76"/>
      <c r="J65" s="18"/>
      <c r="K65" s="31"/>
      <c r="L65" s="32"/>
      <c r="M65" s="40">
        <v>69.575438016895532</v>
      </c>
      <c r="N65" s="40">
        <v>4.8156499999999998</v>
      </c>
      <c r="O65" s="40">
        <v>215</v>
      </c>
      <c r="P65" s="91">
        <v>33.722000000000001</v>
      </c>
      <c r="Q65" s="13">
        <v>12.850999999999999</v>
      </c>
      <c r="R65" s="13">
        <v>12.323</v>
      </c>
      <c r="S65" s="13">
        <v>1.202</v>
      </c>
      <c r="T65" s="13">
        <v>0.36099999999999999</v>
      </c>
      <c r="U65" s="13">
        <v>0.19850000000000001</v>
      </c>
      <c r="V65" s="3">
        <f>(0.5*($E65-$E64))</f>
        <v>30</v>
      </c>
      <c r="W65">
        <f t="shared" si="30"/>
        <v>385.53</v>
      </c>
      <c r="X65">
        <f t="shared" si="31"/>
        <v>369.69</v>
      </c>
      <c r="Y65">
        <f t="shared" si="32"/>
        <v>36.06</v>
      </c>
      <c r="Z65">
        <f t="shared" si="2"/>
        <v>10.83</v>
      </c>
      <c r="AC65" s="9"/>
      <c r="AD65" s="9"/>
      <c r="AE65" s="3">
        <v>0</v>
      </c>
      <c r="AH65"/>
      <c r="AI65"/>
      <c r="AL65" s="9"/>
      <c r="AM65" s="9"/>
      <c r="AN65" s="93">
        <v>140</v>
      </c>
      <c r="AO65" s="47"/>
      <c r="AP65">
        <f>(0.5*($AN65-$AN64))</f>
        <v>19.5</v>
      </c>
      <c r="AQ65">
        <f>($AP65*AY65)</f>
        <v>250.59449999999998</v>
      </c>
      <c r="AR65">
        <f>($AP65*AZ65)</f>
        <v>240.29850000000002</v>
      </c>
      <c r="AS65">
        <f>($AP65*BA65)</f>
        <v>23.439</v>
      </c>
      <c r="AT65">
        <f>($AP65*BB65)</f>
        <v>7.0394999999999994</v>
      </c>
      <c r="AY65" s="63">
        <f>(Q64*($AN65-$AY$1)+Q65*($AY$1-$AN64))/($AN65-$AN64)</f>
        <v>12.850999999999999</v>
      </c>
      <c r="AZ65" s="63">
        <f>(R64*($AN65-$AY$1)+R65*($AY$1-$AN64))/($AN65-$AN64)</f>
        <v>12.323</v>
      </c>
      <c r="BA65" s="63">
        <f>(S64*($AN65-$AY$1)+S65*($AY$1-$AN64))/($AN65-$AN64)</f>
        <v>1.202</v>
      </c>
      <c r="BB65" s="63">
        <f>(T64*($AN65-$AY$1)+T65*($AY$1-$AN64))/($AN65-$AN64)</f>
        <v>0.36099999999999999</v>
      </c>
      <c r="BE65" s="40">
        <v>1147.7180000000001</v>
      </c>
      <c r="BF65" s="40">
        <v>1068.47075</v>
      </c>
      <c r="BG65" s="40">
        <v>202.25550000000001</v>
      </c>
    </row>
    <row r="66" spans="1:59" x14ac:dyDescent="0.2">
      <c r="A66" s="34">
        <v>40656</v>
      </c>
      <c r="B66" s="2" t="s">
        <v>173</v>
      </c>
      <c r="C66" s="4" t="s">
        <v>82</v>
      </c>
      <c r="D66" s="33">
        <v>373747</v>
      </c>
      <c r="E66" s="23">
        <v>3</v>
      </c>
      <c r="F66" s="30">
        <v>1.6453296428571429</v>
      </c>
      <c r="G66" s="31">
        <v>0.14496069514285698</v>
      </c>
      <c r="H66" s="16">
        <v>151.12859247648086</v>
      </c>
      <c r="I66" s="3">
        <v>91.410956078519177</v>
      </c>
      <c r="J66" s="18">
        <v>105.62055834930315</v>
      </c>
      <c r="K66" s="31">
        <v>19.327817093696872</v>
      </c>
      <c r="L66" s="32">
        <v>113</v>
      </c>
      <c r="M66" s="40">
        <v>99.726454852503991</v>
      </c>
      <c r="N66" s="40">
        <v>7.8755000000000006</v>
      </c>
      <c r="O66" s="40">
        <v>352</v>
      </c>
      <c r="P66" s="91">
        <v>30.690999999999999</v>
      </c>
      <c r="Q66" s="13">
        <v>0.21099999999999999</v>
      </c>
      <c r="R66" s="13">
        <v>0.10200000000000001</v>
      </c>
      <c r="S66" s="13">
        <v>0.35149999999999998</v>
      </c>
      <c r="T66" s="13">
        <v>0.63149999999999995</v>
      </c>
      <c r="U66" s="13">
        <v>0.1285</v>
      </c>
      <c r="V66" s="3">
        <f>($E66)+(0.5*($E67-$E66))</f>
        <v>4</v>
      </c>
      <c r="W66">
        <f t="shared" si="0"/>
        <v>0.84399999999999997</v>
      </c>
      <c r="X66">
        <f t="shared" si="1"/>
        <v>0.40800000000000003</v>
      </c>
      <c r="Y66">
        <f t="shared" si="2"/>
        <v>1.4059999999999999</v>
      </c>
      <c r="Z66">
        <f t="shared" si="2"/>
        <v>2.5259999999999998</v>
      </c>
      <c r="AA66" s="9">
        <f>SUM(W66:W75)</f>
        <v>1079.3290000000002</v>
      </c>
      <c r="AB66" s="9">
        <f>SUM(X66:X75)</f>
        <v>982.68674999999996</v>
      </c>
      <c r="AC66" s="9">
        <f>SUM(Y66:Y75)</f>
        <v>140.23099999999999</v>
      </c>
      <c r="AD66" s="9">
        <f>SUM(Z66:Z75)</f>
        <v>179.23749999999998</v>
      </c>
      <c r="AE66" s="3">
        <f>($E66)+(0.5*($E68-$E66))</f>
        <v>6.5</v>
      </c>
      <c r="AF66">
        <f>($AE66*Q66)</f>
        <v>1.3714999999999999</v>
      </c>
      <c r="AG66">
        <f>($AE66*R66)</f>
        <v>0.66300000000000003</v>
      </c>
      <c r="AH66">
        <f>($AE66*S66)</f>
        <v>2.2847499999999998</v>
      </c>
      <c r="AI66">
        <f>($AE66*T66)</f>
        <v>4.1047499999999992</v>
      </c>
      <c r="AJ66" s="9">
        <f>SUM(AF66:AF72)</f>
        <v>220.89049999999997</v>
      </c>
      <c r="AK66" s="9">
        <f>SUM(AG66:AG72)</f>
        <v>182.37450000000001</v>
      </c>
      <c r="AL66" s="9">
        <f>SUM(AH66:AH72)</f>
        <v>46.557749999999999</v>
      </c>
      <c r="AM66" s="9">
        <f>SUM(AI66:AI72)</f>
        <v>62.437750000000008</v>
      </c>
      <c r="AN66" s="23">
        <v>3</v>
      </c>
      <c r="AP66">
        <f>($AN66)+(0.5*($AN67-$AN66))</f>
        <v>4</v>
      </c>
      <c r="AQ66">
        <f t="shared" ref="AQ66:AQ74" si="47">($AP66*Q66)</f>
        <v>0.84399999999999997</v>
      </c>
      <c r="AR66">
        <f t="shared" ref="AR66:AR74" si="48">($AP66*R66)</f>
        <v>0.40800000000000003</v>
      </c>
      <c r="AS66">
        <f t="shared" ref="AS66:AS74" si="49">($AP66*S66)</f>
        <v>1.4059999999999999</v>
      </c>
      <c r="AT66">
        <f t="shared" si="7"/>
        <v>2.5259999999999998</v>
      </c>
      <c r="AU66" s="9">
        <f>SUM(AQ66:AQ75)</f>
        <v>821.62900000000002</v>
      </c>
      <c r="AV66" s="9">
        <f>SUM(AR66:AR75)</f>
        <v>744.01274999999998</v>
      </c>
      <c r="AW66" s="9">
        <f>SUM(AS66:AS75)</f>
        <v>113.759</v>
      </c>
      <c r="AX66" s="9">
        <f>SUM(AT66:AT75)</f>
        <v>148.1095</v>
      </c>
      <c r="BE66" s="40">
        <v>863.04349999999999</v>
      </c>
      <c r="BF66" s="40">
        <v>761.90750000000003</v>
      </c>
      <c r="BG66" s="40">
        <v>156.32825</v>
      </c>
    </row>
    <row r="67" spans="1:59" x14ac:dyDescent="0.2">
      <c r="A67" s="34"/>
      <c r="D67" s="33">
        <v>373746</v>
      </c>
      <c r="E67" s="23">
        <v>5</v>
      </c>
      <c r="F67" s="30">
        <v>1.8599378571428571</v>
      </c>
      <c r="G67" s="31">
        <v>0.1438733468571432</v>
      </c>
      <c r="I67" s="18"/>
      <c r="P67" s="91"/>
      <c r="Q67" s="13">
        <v>0.20949999999999999</v>
      </c>
      <c r="R67" s="13">
        <v>0.14150000000000001</v>
      </c>
      <c r="S67" s="13">
        <v>0.39500000000000002</v>
      </c>
      <c r="T67" s="13">
        <v>0.72799999999999998</v>
      </c>
      <c r="U67" s="13">
        <v>0.1275</v>
      </c>
      <c r="V67" s="3">
        <f t="shared" ref="V67:V74" si="50">(0.5*($E67-$E66))+(0.5*($E68-$E67))</f>
        <v>3.5</v>
      </c>
      <c r="W67">
        <f t="shared" si="0"/>
        <v>0.73324999999999996</v>
      </c>
      <c r="X67">
        <f t="shared" si="1"/>
        <v>0.49525000000000008</v>
      </c>
      <c r="Y67">
        <f t="shared" si="2"/>
        <v>1.3825000000000001</v>
      </c>
      <c r="Z67">
        <f t="shared" si="2"/>
        <v>2.548</v>
      </c>
      <c r="AC67" s="9"/>
      <c r="AD67" s="9"/>
      <c r="AE67" s="3">
        <f>(0.5*($E68-$E66))+(0.5*($E69-$E68))</f>
        <v>9</v>
      </c>
      <c r="AF67">
        <f t="shared" ref="AF67:AH72" si="51">($AE67*Q67)</f>
        <v>1.8855</v>
      </c>
      <c r="AG67">
        <f t="shared" si="51"/>
        <v>1.2735000000000001</v>
      </c>
      <c r="AH67">
        <f t="shared" si="51"/>
        <v>3.5550000000000002</v>
      </c>
      <c r="AI67">
        <f t="shared" ref="AI67:AI72" si="52">($AE67*T67)</f>
        <v>6.5519999999999996</v>
      </c>
      <c r="AL67" s="9"/>
      <c r="AM67" s="9"/>
      <c r="AN67" s="23">
        <v>5</v>
      </c>
      <c r="AP67">
        <f>(0.5*($AN67-$AN66))+(0.5*($AN68-$AN67))</f>
        <v>3.5</v>
      </c>
      <c r="AQ67">
        <f t="shared" si="47"/>
        <v>0.73324999999999996</v>
      </c>
      <c r="AR67">
        <f t="shared" si="48"/>
        <v>0.49525000000000008</v>
      </c>
      <c r="AS67">
        <f t="shared" si="49"/>
        <v>1.3825000000000001</v>
      </c>
      <c r="AT67">
        <f t="shared" si="7"/>
        <v>2.548</v>
      </c>
      <c r="BE67" s="40">
        <v>902.76050000000009</v>
      </c>
      <c r="BF67" s="40">
        <v>775.90750000000003</v>
      </c>
      <c r="BG67" s="40">
        <v>144.989</v>
      </c>
    </row>
    <row r="68" spans="1:59" x14ac:dyDescent="0.2">
      <c r="A68" s="34"/>
      <c r="D68" s="33">
        <v>373745</v>
      </c>
      <c r="E68" s="23">
        <v>10</v>
      </c>
      <c r="F68" s="30">
        <v>1.7740945714285714</v>
      </c>
      <c r="G68" s="31">
        <v>0.37753877057142893</v>
      </c>
      <c r="L68" s="68"/>
      <c r="P68" s="91"/>
      <c r="Q68" s="13">
        <v>0.221</v>
      </c>
      <c r="R68" s="13">
        <v>0.17349999999999999</v>
      </c>
      <c r="S68" s="13">
        <v>0.371</v>
      </c>
      <c r="T68" s="13">
        <v>0.83550000000000002</v>
      </c>
      <c r="U68" s="13">
        <v>0.13200000000000001</v>
      </c>
      <c r="V68" s="3">
        <f t="shared" si="50"/>
        <v>8</v>
      </c>
      <c r="W68">
        <f t="shared" si="0"/>
        <v>1.768</v>
      </c>
      <c r="X68">
        <f t="shared" si="1"/>
        <v>1.3879999999999999</v>
      </c>
      <c r="Y68">
        <f t="shared" si="2"/>
        <v>2.968</v>
      </c>
      <c r="Z68">
        <f t="shared" si="2"/>
        <v>6.6840000000000002</v>
      </c>
      <c r="AC68" s="9"/>
      <c r="AD68" s="9"/>
      <c r="AE68" s="3">
        <f>(0.5*($E69-$E68))+(0.5*($E70-$E69))</f>
        <v>10</v>
      </c>
      <c r="AF68">
        <f t="shared" si="51"/>
        <v>2.21</v>
      </c>
      <c r="AG68">
        <f t="shared" si="51"/>
        <v>1.7349999999999999</v>
      </c>
      <c r="AH68">
        <f t="shared" si="51"/>
        <v>3.71</v>
      </c>
      <c r="AI68">
        <f t="shared" si="52"/>
        <v>8.3550000000000004</v>
      </c>
      <c r="AL68" s="9"/>
      <c r="AM68" s="9"/>
      <c r="AN68" s="23">
        <v>10</v>
      </c>
      <c r="AP68">
        <f t="shared" ref="AP68:AP74" si="53">(0.5*($AN68-$AN67))+(0.5*($AN69-$AN68))</f>
        <v>8</v>
      </c>
      <c r="AQ68">
        <f t="shared" si="47"/>
        <v>1.768</v>
      </c>
      <c r="AR68">
        <f t="shared" si="48"/>
        <v>1.3879999999999999</v>
      </c>
      <c r="AS68">
        <f t="shared" si="49"/>
        <v>2.968</v>
      </c>
      <c r="AT68">
        <f t="shared" si="7"/>
        <v>6.6840000000000002</v>
      </c>
    </row>
    <row r="69" spans="1:59" x14ac:dyDescent="0.2">
      <c r="A69" s="34"/>
      <c r="D69" s="33">
        <v>373744</v>
      </c>
      <c r="E69" s="23">
        <v>21</v>
      </c>
      <c r="F69" s="30">
        <v>2.3795218432055751</v>
      </c>
      <c r="G69" s="31">
        <v>0.39926735479442543</v>
      </c>
      <c r="I69" s="31"/>
      <c r="L69" s="68"/>
      <c r="P69" s="91"/>
      <c r="Q69" s="13">
        <v>0.53500000000000003</v>
      </c>
      <c r="R69" s="13">
        <v>0.32700000000000001</v>
      </c>
      <c r="S69" s="13">
        <v>0.40250000000000002</v>
      </c>
      <c r="T69" s="13">
        <v>0.69350000000000001</v>
      </c>
      <c r="U69" s="13">
        <v>0.14399999999999999</v>
      </c>
      <c r="V69" s="3">
        <f t="shared" si="50"/>
        <v>10</v>
      </c>
      <c r="W69">
        <f t="shared" si="0"/>
        <v>5.3500000000000005</v>
      </c>
      <c r="X69">
        <f t="shared" si="1"/>
        <v>3.27</v>
      </c>
      <c r="Y69">
        <f t="shared" si="2"/>
        <v>4.0250000000000004</v>
      </c>
      <c r="Z69">
        <f t="shared" si="2"/>
        <v>6.9350000000000005</v>
      </c>
      <c r="AC69" s="9"/>
      <c r="AD69" s="9"/>
      <c r="AE69" s="3">
        <f>(0.5*($E70-$E69))+(0.5*($E71-$E70))</f>
        <v>10</v>
      </c>
      <c r="AF69">
        <f t="shared" si="51"/>
        <v>5.3500000000000005</v>
      </c>
      <c r="AG69">
        <f t="shared" si="51"/>
        <v>3.27</v>
      </c>
      <c r="AH69">
        <f t="shared" si="51"/>
        <v>4.0250000000000004</v>
      </c>
      <c r="AI69">
        <f t="shared" si="52"/>
        <v>6.9350000000000005</v>
      </c>
      <c r="AL69" s="9"/>
      <c r="AM69" s="9"/>
      <c r="AN69" s="23">
        <v>21</v>
      </c>
      <c r="AP69">
        <f t="shared" si="53"/>
        <v>10</v>
      </c>
      <c r="AQ69">
        <f t="shared" si="47"/>
        <v>5.3500000000000005</v>
      </c>
      <c r="AR69">
        <f t="shared" si="48"/>
        <v>3.27</v>
      </c>
      <c r="AS69">
        <f t="shared" si="49"/>
        <v>4.0250000000000004</v>
      </c>
      <c r="AT69">
        <f t="shared" si="7"/>
        <v>6.9350000000000005</v>
      </c>
    </row>
    <row r="70" spans="1:59" x14ac:dyDescent="0.2">
      <c r="A70" s="34"/>
      <c r="D70" s="33">
        <v>373743</v>
      </c>
      <c r="E70" s="23">
        <v>30</v>
      </c>
      <c r="F70" s="30">
        <v>3.2000466167247397</v>
      </c>
      <c r="G70" s="31">
        <v>0.56780314327526149</v>
      </c>
      <c r="H70" s="33"/>
      <c r="I70" s="23"/>
      <c r="L70" s="68"/>
      <c r="P70" s="83"/>
      <c r="Q70" s="13">
        <v>3.0815000000000001</v>
      </c>
      <c r="R70" s="13">
        <v>1.82</v>
      </c>
      <c r="S70" s="13">
        <v>0.66</v>
      </c>
      <c r="T70" s="13">
        <v>1.1625000000000001</v>
      </c>
      <c r="U70" s="13">
        <v>0.2225</v>
      </c>
      <c r="V70" s="3">
        <f t="shared" si="50"/>
        <v>10</v>
      </c>
      <c r="W70">
        <f t="shared" ref="W70:W105" si="54">($V70*Q70)</f>
        <v>30.815000000000001</v>
      </c>
      <c r="X70">
        <f t="shared" ref="X70:X105" si="55">($V70*R70)</f>
        <v>18.2</v>
      </c>
      <c r="Y70">
        <f t="shared" ref="Y70:Z105" si="56">($V70*S70)</f>
        <v>6.6000000000000005</v>
      </c>
      <c r="Z70">
        <f t="shared" si="56"/>
        <v>11.625</v>
      </c>
      <c r="AC70" s="9"/>
      <c r="AD70" s="9"/>
      <c r="AE70" s="3">
        <f>(0.5*($E71-$E70))+(0.5*($E72-$E71))</f>
        <v>10</v>
      </c>
      <c r="AF70">
        <f t="shared" si="51"/>
        <v>30.815000000000001</v>
      </c>
      <c r="AG70">
        <f t="shared" si="51"/>
        <v>18.2</v>
      </c>
      <c r="AH70">
        <f t="shared" si="51"/>
        <v>6.6000000000000005</v>
      </c>
      <c r="AI70">
        <f t="shared" si="52"/>
        <v>11.625</v>
      </c>
      <c r="AL70" s="9"/>
      <c r="AM70" s="9"/>
      <c r="AN70" s="23">
        <v>30</v>
      </c>
      <c r="AP70">
        <f t="shared" si="53"/>
        <v>10</v>
      </c>
      <c r="AQ70">
        <f t="shared" si="47"/>
        <v>30.815000000000001</v>
      </c>
      <c r="AR70">
        <f t="shared" si="48"/>
        <v>18.2</v>
      </c>
      <c r="AS70">
        <f t="shared" si="49"/>
        <v>6.6000000000000005</v>
      </c>
      <c r="AT70">
        <f t="shared" si="7"/>
        <v>11.625</v>
      </c>
    </row>
    <row r="71" spans="1:59" x14ac:dyDescent="0.2">
      <c r="A71" s="34"/>
      <c r="D71" s="33">
        <v>373742</v>
      </c>
      <c r="E71" s="23">
        <v>41</v>
      </c>
      <c r="F71" s="30">
        <v>0.92996892857142854</v>
      </c>
      <c r="G71" s="31">
        <v>0.72892395342857119</v>
      </c>
      <c r="H71" s="33"/>
      <c r="I71" s="23"/>
      <c r="L71" s="68"/>
      <c r="M71" s="40">
        <v>84.907712984720504</v>
      </c>
      <c r="N71" s="40">
        <v>6.66</v>
      </c>
      <c r="O71" s="40">
        <v>297.5</v>
      </c>
      <c r="P71" s="91">
        <v>31.908000000000001</v>
      </c>
      <c r="Q71" s="13">
        <v>5.4729999999999999</v>
      </c>
      <c r="R71" s="13">
        <v>4.5280000000000005</v>
      </c>
      <c r="S71" s="13">
        <v>0.79800000000000004</v>
      </c>
      <c r="T71" s="13">
        <v>0.75800000000000001</v>
      </c>
      <c r="U71" s="13">
        <v>0.25650000000000001</v>
      </c>
      <c r="V71" s="3">
        <f t="shared" si="50"/>
        <v>10</v>
      </c>
      <c r="W71">
        <f t="shared" si="54"/>
        <v>54.73</v>
      </c>
      <c r="X71">
        <f t="shared" si="55"/>
        <v>45.28</v>
      </c>
      <c r="Y71">
        <f t="shared" si="56"/>
        <v>7.98</v>
      </c>
      <c r="Z71">
        <f t="shared" si="56"/>
        <v>7.58</v>
      </c>
      <c r="AC71" s="9"/>
      <c r="AD71" s="9"/>
      <c r="AE71" s="3">
        <f>(0.5*($E72-$E71))+(0.5*($E73-$E72))</f>
        <v>18.5</v>
      </c>
      <c r="AF71">
        <f t="shared" si="51"/>
        <v>101.2505</v>
      </c>
      <c r="AG71">
        <f t="shared" si="51"/>
        <v>83.768000000000015</v>
      </c>
      <c r="AH71">
        <f t="shared" si="51"/>
        <v>14.763000000000002</v>
      </c>
      <c r="AI71">
        <f t="shared" si="52"/>
        <v>14.023</v>
      </c>
      <c r="AL71" s="9"/>
      <c r="AM71" s="9"/>
      <c r="AN71" s="23">
        <v>41</v>
      </c>
      <c r="AP71">
        <f t="shared" si="53"/>
        <v>10</v>
      </c>
      <c r="AQ71">
        <f t="shared" si="47"/>
        <v>54.73</v>
      </c>
      <c r="AR71">
        <f t="shared" si="48"/>
        <v>45.28</v>
      </c>
      <c r="AS71">
        <f t="shared" si="49"/>
        <v>7.98</v>
      </c>
      <c r="AT71">
        <f>($AP71*T71)</f>
        <v>7.58</v>
      </c>
    </row>
    <row r="72" spans="1:59" x14ac:dyDescent="0.2">
      <c r="A72" s="34"/>
      <c r="D72" s="33">
        <v>373741</v>
      </c>
      <c r="E72" s="23">
        <v>50</v>
      </c>
      <c r="F72" s="30">
        <v>1.1588843571428571</v>
      </c>
      <c r="G72" s="31">
        <v>0.64783066285714319</v>
      </c>
      <c r="H72" s="33"/>
      <c r="I72" s="23"/>
      <c r="P72" s="91"/>
      <c r="Q72" s="13">
        <v>5.5720000000000001</v>
      </c>
      <c r="R72" s="13">
        <v>5.2474999999999996</v>
      </c>
      <c r="S72" s="13">
        <v>0.83</v>
      </c>
      <c r="T72" s="13">
        <v>0.77449999999999997</v>
      </c>
      <c r="U72" s="13">
        <v>0.23449999999999999</v>
      </c>
      <c r="V72" s="3">
        <f t="shared" si="50"/>
        <v>18.5</v>
      </c>
      <c r="W72">
        <f t="shared" si="54"/>
        <v>103.08200000000001</v>
      </c>
      <c r="X72">
        <f t="shared" si="55"/>
        <v>97.078749999999999</v>
      </c>
      <c r="Y72">
        <f t="shared" si="56"/>
        <v>15.354999999999999</v>
      </c>
      <c r="Z72">
        <f t="shared" si="56"/>
        <v>14.328249999999999</v>
      </c>
      <c r="AC72" s="9"/>
      <c r="AD72" s="9"/>
      <c r="AE72" s="3">
        <f>(0.5*($E73-$E72))</f>
        <v>14</v>
      </c>
      <c r="AF72">
        <f t="shared" si="51"/>
        <v>78.007999999999996</v>
      </c>
      <c r="AG72">
        <f t="shared" si="51"/>
        <v>73.464999999999989</v>
      </c>
      <c r="AH72">
        <f t="shared" si="51"/>
        <v>11.62</v>
      </c>
      <c r="AI72">
        <f t="shared" si="52"/>
        <v>10.843</v>
      </c>
      <c r="AL72" s="9"/>
      <c r="AM72" s="9"/>
      <c r="AN72" s="23">
        <v>50</v>
      </c>
      <c r="AP72">
        <f t="shared" si="53"/>
        <v>18.5</v>
      </c>
      <c r="AQ72">
        <f t="shared" si="47"/>
        <v>103.08200000000001</v>
      </c>
      <c r="AR72">
        <f t="shared" si="48"/>
        <v>97.078749999999999</v>
      </c>
      <c r="AS72">
        <f t="shared" si="49"/>
        <v>15.354999999999999</v>
      </c>
      <c r="AT72">
        <f>($AP72*T72)</f>
        <v>14.328249999999999</v>
      </c>
    </row>
    <row r="73" spans="1:59" x14ac:dyDescent="0.2">
      <c r="A73" s="34"/>
      <c r="D73" s="33">
        <v>373740</v>
      </c>
      <c r="E73" s="23">
        <v>78</v>
      </c>
      <c r="F73" s="30">
        <v>0.37198757142857142</v>
      </c>
      <c r="G73" s="31">
        <v>0.76131548657142845</v>
      </c>
      <c r="H73" s="33"/>
      <c r="I73" s="23"/>
      <c r="L73" s="68"/>
      <c r="M73" s="87"/>
      <c r="N73" s="87"/>
      <c r="O73" s="87"/>
      <c r="P73" s="91"/>
      <c r="Q73" s="13">
        <v>5.2275</v>
      </c>
      <c r="R73" s="13">
        <v>4.9950000000000001</v>
      </c>
      <c r="S73" s="13">
        <v>0.80899999999999994</v>
      </c>
      <c r="T73" s="13">
        <v>0.85399999999999998</v>
      </c>
      <c r="U73" s="13">
        <v>0.23499999999999999</v>
      </c>
      <c r="V73" s="3">
        <f t="shared" si="50"/>
        <v>25.5</v>
      </c>
      <c r="W73">
        <f t="shared" si="54"/>
        <v>133.30125000000001</v>
      </c>
      <c r="X73">
        <f t="shared" si="55"/>
        <v>127.3725</v>
      </c>
      <c r="Y73">
        <f t="shared" si="56"/>
        <v>20.6295</v>
      </c>
      <c r="Z73">
        <f t="shared" si="56"/>
        <v>21.777000000000001</v>
      </c>
      <c r="AC73" s="9"/>
      <c r="AD73" s="9"/>
      <c r="AE73" s="3">
        <v>0</v>
      </c>
      <c r="AH73"/>
      <c r="AI73"/>
      <c r="AL73" s="9"/>
      <c r="AM73" s="9"/>
      <c r="AN73" s="23">
        <v>78</v>
      </c>
      <c r="AP73">
        <f t="shared" si="53"/>
        <v>25.5</v>
      </c>
      <c r="AQ73">
        <f t="shared" si="47"/>
        <v>133.30125000000001</v>
      </c>
      <c r="AR73">
        <f t="shared" si="48"/>
        <v>127.3725</v>
      </c>
      <c r="AS73">
        <f t="shared" si="49"/>
        <v>20.6295</v>
      </c>
      <c r="AT73">
        <f>($AP73*T73)</f>
        <v>21.777000000000001</v>
      </c>
    </row>
    <row r="74" spans="1:59" x14ac:dyDescent="0.2">
      <c r="A74" s="34"/>
      <c r="D74" s="33">
        <v>373739</v>
      </c>
      <c r="E74" s="23">
        <v>101</v>
      </c>
      <c r="F74" s="30">
        <v>0.32391858710801391</v>
      </c>
      <c r="G74" s="31">
        <v>0.83029149189198614</v>
      </c>
      <c r="H74" s="33"/>
      <c r="I74" s="23"/>
      <c r="L74" s="68"/>
      <c r="M74" s="86"/>
      <c r="N74" s="88"/>
      <c r="O74" s="89"/>
      <c r="P74" s="83"/>
      <c r="Q74" s="13">
        <v>6.282</v>
      </c>
      <c r="R74" s="13">
        <v>5.45</v>
      </c>
      <c r="S74" s="13">
        <v>0.90400000000000003</v>
      </c>
      <c r="T74" s="13">
        <v>2.0455000000000001</v>
      </c>
      <c r="U74" s="13">
        <v>0.2495</v>
      </c>
      <c r="V74" s="3">
        <f t="shared" si="50"/>
        <v>43</v>
      </c>
      <c r="W74">
        <f t="shared" si="54"/>
        <v>270.12599999999998</v>
      </c>
      <c r="X74">
        <f t="shared" si="55"/>
        <v>234.35</v>
      </c>
      <c r="Y74">
        <f t="shared" si="56"/>
        <v>38.872</v>
      </c>
      <c r="Z74">
        <f t="shared" si="56"/>
        <v>87.956500000000005</v>
      </c>
      <c r="AC74" s="9"/>
      <c r="AD74" s="9"/>
      <c r="AE74" s="3">
        <v>0</v>
      </c>
      <c r="AH74"/>
      <c r="AI74"/>
      <c r="AL74" s="9"/>
      <c r="AM74" s="9"/>
      <c r="AN74" s="23">
        <v>101</v>
      </c>
      <c r="AP74">
        <f t="shared" si="53"/>
        <v>31</v>
      </c>
      <c r="AQ74">
        <f t="shared" si="47"/>
        <v>194.74199999999999</v>
      </c>
      <c r="AR74">
        <f t="shared" si="48"/>
        <v>168.95000000000002</v>
      </c>
      <c r="AS74">
        <f t="shared" si="49"/>
        <v>28.024000000000001</v>
      </c>
      <c r="AT74">
        <f>($AP74*T74)</f>
        <v>63.410500000000006</v>
      </c>
    </row>
    <row r="75" spans="1:59" x14ac:dyDescent="0.2">
      <c r="A75" s="34"/>
      <c r="D75" s="33">
        <v>373738</v>
      </c>
      <c r="E75" s="23">
        <v>164</v>
      </c>
      <c r="F75" s="30">
        <v>0.16894403571428571</v>
      </c>
      <c r="G75" s="31">
        <v>0.5311600482857145</v>
      </c>
      <c r="H75" s="33"/>
      <c r="I75" s="23"/>
      <c r="K75" s="18"/>
      <c r="L75" s="68"/>
      <c r="M75" s="40">
        <v>63.913228947370172</v>
      </c>
      <c r="N75" s="40">
        <v>4.2865000000000002</v>
      </c>
      <c r="O75" s="40">
        <v>191.5</v>
      </c>
      <c r="P75" s="91">
        <v>33.962000000000003</v>
      </c>
      <c r="Q75" s="13">
        <v>15.193000000000001</v>
      </c>
      <c r="R75" s="13">
        <v>14.439499999999999</v>
      </c>
      <c r="S75" s="13">
        <v>1.302</v>
      </c>
      <c r="T75" s="13">
        <v>0.54849999999999999</v>
      </c>
      <c r="U75" s="13">
        <v>0.19600000000000001</v>
      </c>
      <c r="V75" s="3">
        <f>(0.5*($E75-$E74))</f>
        <v>31.5</v>
      </c>
      <c r="W75">
        <f t="shared" si="54"/>
        <v>478.57950000000005</v>
      </c>
      <c r="X75">
        <f t="shared" si="55"/>
        <v>454.84424999999999</v>
      </c>
      <c r="Y75">
        <f t="shared" si="56"/>
        <v>41.012999999999998</v>
      </c>
      <c r="Z75">
        <f t="shared" si="56"/>
        <v>17.277750000000001</v>
      </c>
      <c r="AC75" s="9"/>
      <c r="AD75" s="9"/>
      <c r="AE75" s="3">
        <v>0</v>
      </c>
      <c r="AH75"/>
      <c r="AI75"/>
      <c r="AL75" s="9"/>
      <c r="AM75" s="9"/>
      <c r="AN75" s="23">
        <v>140</v>
      </c>
      <c r="AP75">
        <f>(0.5*($AN75-$AN74))</f>
        <v>19.5</v>
      </c>
      <c r="AQ75">
        <f>($AP75*AY75)</f>
        <v>296.26350000000002</v>
      </c>
      <c r="AR75">
        <f>($AP75*AZ75)</f>
        <v>281.57024999999999</v>
      </c>
      <c r="AS75">
        <f>($AP75*BA75)</f>
        <v>25.388999999999999</v>
      </c>
      <c r="AT75">
        <f>($AP75*BB75)</f>
        <v>10.69575</v>
      </c>
      <c r="AY75" s="63">
        <f>(Q74*($AN75-$AY$1)+Q75*($AY$1-$AN74))/($AN75-$AN74)</f>
        <v>15.193000000000001</v>
      </c>
      <c r="AZ75" s="63">
        <f>(R74*($AN75-$AY$1)+R75*($AY$1-$AN74))/($AN75-$AN74)</f>
        <v>14.439499999999999</v>
      </c>
      <c r="BA75" s="63">
        <f>(S74*($AN75-$AY$1)+S75*($AY$1-$AN74))/($AN75-$AN74)</f>
        <v>1.302</v>
      </c>
      <c r="BB75" s="63">
        <f>(T74*($AN75-$AY$1)+T75*($AY$1-$AN74))/($AN75-$AN74)</f>
        <v>0.54849999999999999</v>
      </c>
    </row>
    <row r="76" spans="1:59" x14ac:dyDescent="0.2">
      <c r="A76" s="34">
        <v>40669</v>
      </c>
      <c r="B76" s="2" t="s">
        <v>183</v>
      </c>
      <c r="C76" s="4" t="s">
        <v>82</v>
      </c>
      <c r="D76" s="23">
        <v>378024</v>
      </c>
      <c r="E76" s="93">
        <v>2</v>
      </c>
      <c r="F76" s="16">
        <v>0.2431145879790941</v>
      </c>
      <c r="G76" s="13">
        <v>6.4363557020905904E-2</v>
      </c>
      <c r="H76" s="92">
        <v>29.332403184668983</v>
      </c>
      <c r="I76" s="91">
        <v>34.06472751083102</v>
      </c>
      <c r="J76" s="18">
        <v>23.212307972560975</v>
      </c>
      <c r="K76" s="18">
        <v>9.3667637899390286</v>
      </c>
      <c r="L76" s="23">
        <v>126</v>
      </c>
      <c r="M76" s="40"/>
      <c r="N76" s="41">
        <v>7.8914999999999997</v>
      </c>
      <c r="O76" s="41"/>
      <c r="P76" s="108">
        <v>31.043937775975326</v>
      </c>
      <c r="Q76" s="13">
        <v>1.1425000000000001</v>
      </c>
      <c r="R76" s="13">
        <v>2.2204999999999999</v>
      </c>
      <c r="S76" s="13">
        <v>0.4955</v>
      </c>
      <c r="T76" s="13">
        <v>0.79349999999999998</v>
      </c>
      <c r="U76" s="13">
        <v>0.13</v>
      </c>
      <c r="V76" s="3">
        <f>($E76)+(0.5*($E77-$E76))</f>
        <v>6</v>
      </c>
      <c r="W76">
        <f t="shared" si="54"/>
        <v>6.8550000000000004</v>
      </c>
      <c r="X76">
        <f t="shared" si="55"/>
        <v>13.323</v>
      </c>
      <c r="Y76">
        <f t="shared" si="56"/>
        <v>2.9729999999999999</v>
      </c>
      <c r="Z76">
        <f t="shared" si="56"/>
        <v>4.7610000000000001</v>
      </c>
      <c r="AA76" s="9">
        <f>SUM(W76:W85)</f>
        <v>822.22550000000001</v>
      </c>
      <c r="AB76" s="9">
        <f>SUM(X76:X85)</f>
        <v>895.81349999999998</v>
      </c>
      <c r="AC76" s="9">
        <f>SUM(Y76:Y85)</f>
        <v>119.01499999999999</v>
      </c>
      <c r="AD76" s="9">
        <f>SUM(Z76:Z85)</f>
        <v>120.267</v>
      </c>
      <c r="AE76" s="3">
        <f>($E76)+(0.5*($E77-$E76))</f>
        <v>6</v>
      </c>
      <c r="AF76">
        <f>($AE76*Q76)</f>
        <v>6.8550000000000004</v>
      </c>
      <c r="AG76">
        <f>($AE76*R76)</f>
        <v>13.323</v>
      </c>
      <c r="AH76">
        <f>($AE76*S76)</f>
        <v>2.9729999999999999</v>
      </c>
      <c r="AI76">
        <f>($AE76*T76)</f>
        <v>4.7610000000000001</v>
      </c>
      <c r="AJ76" s="9">
        <f>SUM(AF76:AF82)</f>
        <v>57.957499999999996</v>
      </c>
      <c r="AK76" s="9">
        <f>SUM(AG76:AG82)</f>
        <v>116.48100000000001</v>
      </c>
      <c r="AL76" s="9">
        <f>SUM(AH76:AH82)</f>
        <v>25.483499999999999</v>
      </c>
      <c r="AM76" s="9">
        <f>SUM(AI76:AI82)</f>
        <v>42.078000000000003</v>
      </c>
      <c r="AN76" s="93">
        <v>2</v>
      </c>
      <c r="AP76">
        <f>($AN76)+(0.5*($AN77-$AN76))</f>
        <v>6</v>
      </c>
      <c r="AQ76">
        <f t="shared" ref="AQ76:AQ84" si="57">($AP76*Q76)</f>
        <v>6.8550000000000004</v>
      </c>
      <c r="AR76">
        <f t="shared" ref="AR76:AR84" si="58">($AP76*R76)</f>
        <v>13.323</v>
      </c>
      <c r="AS76">
        <f t="shared" ref="AS76:AS84" si="59">($AP76*S76)</f>
        <v>2.9729999999999999</v>
      </c>
      <c r="AT76">
        <f t="shared" ref="AT76:AT84" si="60">($AP76*T76)</f>
        <v>4.7610000000000001</v>
      </c>
      <c r="AU76" s="9">
        <f>SUM(AQ76:AQ85)</f>
        <v>778.30250000000012</v>
      </c>
      <c r="AV76" s="9">
        <f>SUM(AR76:AR85)</f>
        <v>851.5485000000001</v>
      </c>
      <c r="AW76" s="9">
        <f>SUM(AS76:AS85)</f>
        <v>114.54099999999998</v>
      </c>
      <c r="AX76" s="9">
        <f>SUM(AT76:AT85)</f>
        <v>117.498</v>
      </c>
    </row>
    <row r="77" spans="1:59" x14ac:dyDescent="0.2">
      <c r="A77" s="34"/>
      <c r="C77" s="4" t="s">
        <v>143</v>
      </c>
      <c r="D77" s="23">
        <v>378023</v>
      </c>
      <c r="E77" s="93">
        <v>10</v>
      </c>
      <c r="F77" s="16">
        <v>0.43678214111498248</v>
      </c>
      <c r="G77" s="13">
        <v>8.3565488885017511E-2</v>
      </c>
      <c r="J77" s="18"/>
      <c r="K77" s="23"/>
      <c r="N77" s="45"/>
      <c r="O77" s="45"/>
      <c r="P77" s="49"/>
      <c r="Q77" s="13">
        <v>1.1125</v>
      </c>
      <c r="R77" s="13">
        <v>1.4645000000000001</v>
      </c>
      <c r="S77" s="13">
        <v>0.50950000000000006</v>
      </c>
      <c r="T77" s="13">
        <v>0.82050000000000001</v>
      </c>
      <c r="U77" s="13">
        <v>0.115</v>
      </c>
      <c r="V77" s="3">
        <f>(0.5*($E77-$E76))+(0.5*($E78-$E77))</f>
        <v>9</v>
      </c>
      <c r="W77">
        <f t="shared" si="54"/>
        <v>10.012500000000001</v>
      </c>
      <c r="X77">
        <f t="shared" si="55"/>
        <v>13.180500000000002</v>
      </c>
      <c r="Y77">
        <f t="shared" si="56"/>
        <v>4.5855000000000006</v>
      </c>
      <c r="Z77">
        <f t="shared" si="56"/>
        <v>7.3845000000000001</v>
      </c>
      <c r="AC77" s="9"/>
      <c r="AD77" s="9"/>
      <c r="AE77" s="3">
        <f>(0.5*($E77-$E76))+(0.5*($E78-$E77))</f>
        <v>9</v>
      </c>
      <c r="AF77">
        <f t="shared" ref="AF77:AH82" si="61">($AE77*Q77)</f>
        <v>10.012500000000001</v>
      </c>
      <c r="AG77">
        <f t="shared" si="61"/>
        <v>13.180500000000002</v>
      </c>
      <c r="AH77">
        <f t="shared" si="61"/>
        <v>4.5855000000000006</v>
      </c>
      <c r="AI77">
        <f t="shared" ref="AI77:AI82" si="62">($AE77*T77)</f>
        <v>7.3845000000000001</v>
      </c>
      <c r="AL77" s="9"/>
      <c r="AM77" s="9"/>
      <c r="AN77" s="93">
        <v>10</v>
      </c>
      <c r="AP77">
        <f>(0.5*($AN77-$AN76))+(0.5*($AN78-$AN77))</f>
        <v>9</v>
      </c>
      <c r="AQ77">
        <f t="shared" si="57"/>
        <v>10.012500000000001</v>
      </c>
      <c r="AR77">
        <f t="shared" si="58"/>
        <v>13.180500000000002</v>
      </c>
      <c r="AS77">
        <f t="shared" si="59"/>
        <v>4.5855000000000006</v>
      </c>
      <c r="AT77">
        <f t="shared" si="60"/>
        <v>7.3845000000000001</v>
      </c>
    </row>
    <row r="78" spans="1:59" x14ac:dyDescent="0.2">
      <c r="A78" s="34"/>
      <c r="C78" s="69"/>
      <c r="D78" s="23">
        <v>378022</v>
      </c>
      <c r="E78" s="93">
        <v>20</v>
      </c>
      <c r="F78" s="16">
        <v>0.42442038240418112</v>
      </c>
      <c r="G78" s="13">
        <v>0.13377071159581894</v>
      </c>
      <c r="N78" s="45"/>
      <c r="O78" s="45"/>
      <c r="P78" s="16"/>
      <c r="Q78" s="13">
        <v>1.9095</v>
      </c>
      <c r="R78" s="13">
        <v>1.9</v>
      </c>
      <c r="S78" s="13">
        <v>0.56850000000000001</v>
      </c>
      <c r="T78" s="13">
        <v>0.90100000000000002</v>
      </c>
      <c r="U78" s="13">
        <v>0.127</v>
      </c>
      <c r="V78" s="3">
        <f t="shared" ref="V78:V83" si="63">(0.5*($E78-$E77))+(0.5*($E79-$E78))</f>
        <v>10</v>
      </c>
      <c r="W78">
        <f t="shared" si="54"/>
        <v>19.094999999999999</v>
      </c>
      <c r="X78">
        <f t="shared" si="55"/>
        <v>19</v>
      </c>
      <c r="Y78">
        <f t="shared" si="56"/>
        <v>5.6850000000000005</v>
      </c>
      <c r="Z78">
        <f t="shared" si="56"/>
        <v>9.01</v>
      </c>
      <c r="AC78" s="9"/>
      <c r="AD78" s="9"/>
      <c r="AE78" s="3">
        <f>(0.5*($E78-$E77))+(0.5*($E79-$E78))</f>
        <v>10</v>
      </c>
      <c r="AF78">
        <f t="shared" si="61"/>
        <v>19.094999999999999</v>
      </c>
      <c r="AG78">
        <f t="shared" si="61"/>
        <v>19</v>
      </c>
      <c r="AH78">
        <f t="shared" si="61"/>
        <v>5.6850000000000005</v>
      </c>
      <c r="AI78">
        <f t="shared" si="62"/>
        <v>9.01</v>
      </c>
      <c r="AL78" s="9"/>
      <c r="AM78" s="9"/>
      <c r="AN78" s="93">
        <v>20</v>
      </c>
      <c r="AP78">
        <f t="shared" ref="AP78:AP84" si="64">(0.5*($AN78-$AN77))+(0.5*($AN79-$AN78))</f>
        <v>10</v>
      </c>
      <c r="AQ78">
        <f t="shared" si="57"/>
        <v>19.094999999999999</v>
      </c>
      <c r="AR78">
        <f t="shared" si="58"/>
        <v>19</v>
      </c>
      <c r="AS78">
        <f t="shared" si="59"/>
        <v>5.6850000000000005</v>
      </c>
      <c r="AT78">
        <f t="shared" si="60"/>
        <v>9.01</v>
      </c>
    </row>
    <row r="79" spans="1:59" x14ac:dyDescent="0.2">
      <c r="A79" s="34"/>
      <c r="C79" s="69"/>
      <c r="D79" s="23">
        <v>378021</v>
      </c>
      <c r="E79" s="93">
        <v>30</v>
      </c>
      <c r="F79" s="16">
        <v>0.61521021428571421</v>
      </c>
      <c r="G79" s="13">
        <v>0.20602388571428562</v>
      </c>
      <c r="J79" s="48"/>
      <c r="K79" s="48"/>
      <c r="L79" s="48"/>
      <c r="M79" s="76"/>
      <c r="N79" s="47"/>
      <c r="O79" s="47"/>
      <c r="P79" s="16"/>
      <c r="Q79" s="13">
        <v>0.57150000000000001</v>
      </c>
      <c r="R79" s="13">
        <v>1.17</v>
      </c>
      <c r="S79" s="13">
        <v>0.46550000000000002</v>
      </c>
      <c r="T79" s="13">
        <v>0.6905</v>
      </c>
      <c r="U79" s="13">
        <v>0.121</v>
      </c>
      <c r="V79" s="3">
        <f t="shared" si="63"/>
        <v>10</v>
      </c>
      <c r="W79">
        <f t="shared" si="54"/>
        <v>5.7149999999999999</v>
      </c>
      <c r="X79">
        <f t="shared" si="55"/>
        <v>11.7</v>
      </c>
      <c r="Y79">
        <f t="shared" si="56"/>
        <v>4.6550000000000002</v>
      </c>
      <c r="Z79">
        <f t="shared" si="56"/>
        <v>6.9050000000000002</v>
      </c>
      <c r="AC79" s="9"/>
      <c r="AD79" s="9"/>
      <c r="AE79" s="3">
        <f>(0.5*($E78-$E77))+(0.5*($E79-$E78))</f>
        <v>10</v>
      </c>
      <c r="AF79">
        <f t="shared" si="61"/>
        <v>5.7149999999999999</v>
      </c>
      <c r="AG79">
        <f t="shared" si="61"/>
        <v>11.7</v>
      </c>
      <c r="AH79">
        <f t="shared" si="61"/>
        <v>4.6550000000000002</v>
      </c>
      <c r="AI79">
        <f t="shared" si="62"/>
        <v>6.9050000000000002</v>
      </c>
      <c r="AL79" s="9"/>
      <c r="AM79" s="9"/>
      <c r="AN79" s="93">
        <v>30</v>
      </c>
      <c r="AP79">
        <f t="shared" si="64"/>
        <v>10</v>
      </c>
      <c r="AQ79">
        <f t="shared" si="57"/>
        <v>5.7149999999999999</v>
      </c>
      <c r="AR79">
        <f t="shared" si="58"/>
        <v>11.7</v>
      </c>
      <c r="AS79">
        <f t="shared" si="59"/>
        <v>4.6550000000000002</v>
      </c>
      <c r="AT79">
        <f t="shared" si="60"/>
        <v>6.9050000000000002</v>
      </c>
    </row>
    <row r="80" spans="1:59" x14ac:dyDescent="0.2">
      <c r="A80" s="34"/>
      <c r="C80" s="69"/>
      <c r="D80" s="23">
        <v>378020</v>
      </c>
      <c r="E80" s="93">
        <v>40</v>
      </c>
      <c r="F80" s="16">
        <v>0.62951742857142845</v>
      </c>
      <c r="G80" s="13">
        <v>0.33953880942857168</v>
      </c>
      <c r="H80" s="46"/>
      <c r="I80" s="47"/>
      <c r="M80" s="76"/>
      <c r="N80" s="47">
        <v>7.6820000000000004</v>
      </c>
      <c r="O80" s="47"/>
      <c r="P80" s="108">
        <v>32.007121928267402</v>
      </c>
      <c r="Q80" s="13">
        <v>0.39650000000000002</v>
      </c>
      <c r="R80" s="13">
        <v>4.5999999999999996</v>
      </c>
      <c r="S80" s="13">
        <v>0.44750000000000001</v>
      </c>
      <c r="T80" s="13">
        <v>0.86399999999999999</v>
      </c>
      <c r="U80" s="13">
        <v>0.10249999999999999</v>
      </c>
      <c r="V80" s="3">
        <f t="shared" si="63"/>
        <v>10</v>
      </c>
      <c r="W80">
        <f t="shared" si="54"/>
        <v>3.9650000000000003</v>
      </c>
      <c r="X80">
        <f t="shared" si="55"/>
        <v>46</v>
      </c>
      <c r="Y80">
        <f t="shared" si="56"/>
        <v>4.4749999999999996</v>
      </c>
      <c r="Z80">
        <f t="shared" si="56"/>
        <v>8.64</v>
      </c>
      <c r="AC80" s="9"/>
      <c r="AD80" s="9"/>
      <c r="AE80" s="3">
        <f>(0.5*($E79-$E78))+(0.5*($E80-$E79))</f>
        <v>10</v>
      </c>
      <c r="AF80">
        <f t="shared" si="61"/>
        <v>3.9650000000000003</v>
      </c>
      <c r="AG80">
        <f t="shared" si="61"/>
        <v>46</v>
      </c>
      <c r="AH80">
        <f t="shared" si="61"/>
        <v>4.4749999999999996</v>
      </c>
      <c r="AI80">
        <f t="shared" si="62"/>
        <v>8.64</v>
      </c>
      <c r="AL80" s="9"/>
      <c r="AM80" s="9"/>
      <c r="AN80" s="93">
        <v>40</v>
      </c>
      <c r="AP80">
        <f t="shared" si="64"/>
        <v>10</v>
      </c>
      <c r="AQ80">
        <f t="shared" si="57"/>
        <v>3.9650000000000003</v>
      </c>
      <c r="AR80">
        <f t="shared" si="58"/>
        <v>46</v>
      </c>
      <c r="AS80">
        <f t="shared" si="59"/>
        <v>4.4749999999999996</v>
      </c>
      <c r="AT80">
        <f t="shared" si="60"/>
        <v>8.64</v>
      </c>
    </row>
    <row r="81" spans="1:54" x14ac:dyDescent="0.2">
      <c r="A81" s="34"/>
      <c r="C81" s="69"/>
      <c r="D81" s="23">
        <v>378019</v>
      </c>
      <c r="E81" s="93">
        <v>50</v>
      </c>
      <c r="F81" s="16">
        <v>0.20190872560975609</v>
      </c>
      <c r="G81" s="13">
        <v>0.28059544039024409</v>
      </c>
      <c r="H81" s="46"/>
      <c r="I81" s="47"/>
      <c r="M81" s="76"/>
      <c r="N81" s="47"/>
      <c r="O81" s="47"/>
      <c r="P81" s="16"/>
      <c r="Q81" s="13">
        <v>2.4630000000000001</v>
      </c>
      <c r="R81" s="13">
        <v>2.6555</v>
      </c>
      <c r="S81" s="13">
        <v>0.622</v>
      </c>
      <c r="T81" s="13">
        <v>1.0754999999999999</v>
      </c>
      <c r="U81" s="13">
        <v>0.16699999999999998</v>
      </c>
      <c r="V81" s="3">
        <f t="shared" si="63"/>
        <v>10</v>
      </c>
      <c r="W81">
        <f t="shared" si="54"/>
        <v>24.630000000000003</v>
      </c>
      <c r="X81">
        <f t="shared" si="55"/>
        <v>26.555</v>
      </c>
      <c r="Y81">
        <f t="shared" si="56"/>
        <v>6.22</v>
      </c>
      <c r="Z81">
        <f t="shared" si="56"/>
        <v>10.754999999999999</v>
      </c>
      <c r="AC81" s="9"/>
      <c r="AD81" s="9"/>
      <c r="AE81" s="3">
        <f>(0.5*($E80-$E79))</f>
        <v>5</v>
      </c>
      <c r="AF81">
        <f t="shared" si="61"/>
        <v>12.315000000000001</v>
      </c>
      <c r="AG81">
        <f t="shared" si="61"/>
        <v>13.2775</v>
      </c>
      <c r="AH81">
        <f t="shared" si="61"/>
        <v>3.11</v>
      </c>
      <c r="AI81">
        <f t="shared" si="62"/>
        <v>5.3774999999999995</v>
      </c>
      <c r="AL81" s="9"/>
      <c r="AM81" s="9"/>
      <c r="AN81" s="93">
        <v>50</v>
      </c>
      <c r="AP81">
        <f t="shared" si="64"/>
        <v>10</v>
      </c>
      <c r="AQ81">
        <f t="shared" si="57"/>
        <v>24.630000000000003</v>
      </c>
      <c r="AR81">
        <f t="shared" si="58"/>
        <v>26.555</v>
      </c>
      <c r="AS81">
        <f t="shared" si="59"/>
        <v>6.22</v>
      </c>
      <c r="AT81">
        <f t="shared" si="60"/>
        <v>10.754999999999999</v>
      </c>
    </row>
    <row r="82" spans="1:54" x14ac:dyDescent="0.2">
      <c r="A82" s="34"/>
      <c r="C82" s="69"/>
      <c r="D82" s="23">
        <v>378018</v>
      </c>
      <c r="E82" s="93">
        <v>60</v>
      </c>
      <c r="F82" s="16">
        <v>7.4309947735191603E-2</v>
      </c>
      <c r="G82" s="13">
        <v>0.20339423226480846</v>
      </c>
      <c r="H82" s="46"/>
      <c r="I82" s="47"/>
      <c r="M82" s="76"/>
      <c r="N82" s="47"/>
      <c r="O82" s="47"/>
      <c r="P82" s="49"/>
      <c r="Q82" s="13">
        <v>4.6459999999999999</v>
      </c>
      <c r="R82" s="13">
        <v>5.9630000000000001</v>
      </c>
      <c r="S82" s="13">
        <v>0.76749999999999996</v>
      </c>
      <c r="T82" s="13">
        <v>0.80549999999999999</v>
      </c>
      <c r="U82" s="13">
        <v>0.192</v>
      </c>
      <c r="V82" s="3">
        <f t="shared" si="63"/>
        <v>15</v>
      </c>
      <c r="W82">
        <f t="shared" si="54"/>
        <v>69.69</v>
      </c>
      <c r="X82">
        <f t="shared" si="55"/>
        <v>89.445000000000007</v>
      </c>
      <c r="Y82">
        <f t="shared" si="56"/>
        <v>11.512499999999999</v>
      </c>
      <c r="Z82">
        <f t="shared" si="56"/>
        <v>12.0825</v>
      </c>
      <c r="AC82" s="9"/>
      <c r="AD82" s="9"/>
      <c r="AE82" s="3">
        <v>0</v>
      </c>
      <c r="AF82">
        <f t="shared" si="61"/>
        <v>0</v>
      </c>
      <c r="AG82">
        <f t="shared" si="61"/>
        <v>0</v>
      </c>
      <c r="AH82">
        <f t="shared" si="61"/>
        <v>0</v>
      </c>
      <c r="AI82">
        <f t="shared" si="62"/>
        <v>0</v>
      </c>
      <c r="AL82" s="9"/>
      <c r="AM82" s="9"/>
      <c r="AN82" s="93">
        <v>60</v>
      </c>
      <c r="AP82">
        <f t="shared" si="64"/>
        <v>15</v>
      </c>
      <c r="AQ82">
        <f t="shared" si="57"/>
        <v>69.69</v>
      </c>
      <c r="AR82">
        <f t="shared" si="58"/>
        <v>89.445000000000007</v>
      </c>
      <c r="AS82">
        <f t="shared" si="59"/>
        <v>11.512499999999999</v>
      </c>
      <c r="AT82">
        <f t="shared" si="60"/>
        <v>12.0825</v>
      </c>
    </row>
    <row r="83" spans="1:54" x14ac:dyDescent="0.2">
      <c r="A83" s="34"/>
      <c r="C83" s="69"/>
      <c r="D83" s="23">
        <v>378017</v>
      </c>
      <c r="E83" s="93">
        <v>80</v>
      </c>
      <c r="F83" s="16">
        <v>4.1107630662020889E-2</v>
      </c>
      <c r="G83" s="13">
        <v>0.25474714933797915</v>
      </c>
      <c r="H83" s="46"/>
      <c r="I83" s="47"/>
      <c r="M83" s="76"/>
      <c r="N83" s="47"/>
      <c r="O83" s="47"/>
      <c r="P83" s="49"/>
      <c r="Q83" s="13">
        <v>6.7895000000000003</v>
      </c>
      <c r="R83" s="13">
        <v>6.7080000000000002</v>
      </c>
      <c r="S83" s="13">
        <v>1.0409999999999999</v>
      </c>
      <c r="T83" s="13">
        <v>0.92799999999999994</v>
      </c>
      <c r="U83" s="13">
        <v>0.192</v>
      </c>
      <c r="V83" s="3">
        <f t="shared" si="63"/>
        <v>20</v>
      </c>
      <c r="W83">
        <f t="shared" si="54"/>
        <v>135.79000000000002</v>
      </c>
      <c r="X83">
        <f t="shared" si="55"/>
        <v>134.16</v>
      </c>
      <c r="Y83">
        <f t="shared" si="56"/>
        <v>20.82</v>
      </c>
      <c r="Z83">
        <f t="shared" si="56"/>
        <v>18.559999999999999</v>
      </c>
      <c r="AC83" s="9"/>
      <c r="AD83" s="9"/>
      <c r="AE83" s="3">
        <v>0</v>
      </c>
      <c r="AH83"/>
      <c r="AI83"/>
      <c r="AL83" s="9"/>
      <c r="AM83" s="9"/>
      <c r="AN83" s="93">
        <v>80</v>
      </c>
      <c r="AP83">
        <f t="shared" si="64"/>
        <v>20</v>
      </c>
      <c r="AQ83">
        <f t="shared" si="57"/>
        <v>135.79000000000002</v>
      </c>
      <c r="AR83">
        <f t="shared" si="58"/>
        <v>134.16</v>
      </c>
      <c r="AS83">
        <f t="shared" si="59"/>
        <v>20.82</v>
      </c>
      <c r="AT83">
        <f t="shared" si="60"/>
        <v>18.559999999999999</v>
      </c>
    </row>
    <row r="84" spans="1:54" x14ac:dyDescent="0.2">
      <c r="A84" s="34"/>
      <c r="C84" s="69"/>
      <c r="D84" s="23">
        <v>378016</v>
      </c>
      <c r="E84" s="93">
        <v>100</v>
      </c>
      <c r="F84" s="16">
        <v>5.8499320557491304E-2</v>
      </c>
      <c r="G84" s="13">
        <v>0.24280063944250874</v>
      </c>
      <c r="H84" s="46"/>
      <c r="I84" s="47"/>
      <c r="M84" s="76"/>
      <c r="N84" s="47"/>
      <c r="O84" s="47"/>
      <c r="P84" s="16"/>
      <c r="Q84" s="13">
        <v>6.3319999999999999</v>
      </c>
      <c r="R84" s="13">
        <v>5.5534999999999997</v>
      </c>
      <c r="S84" s="13">
        <v>0.88749999999999996</v>
      </c>
      <c r="T84" s="13">
        <v>1.171</v>
      </c>
      <c r="U84" s="13">
        <v>0.23499999999999999</v>
      </c>
      <c r="V84" s="3">
        <f>(0.5*($E84-$E83))+(0.5*($E85-$E84))</f>
        <v>32</v>
      </c>
      <c r="W84">
        <f t="shared" si="54"/>
        <v>202.624</v>
      </c>
      <c r="X84">
        <f t="shared" si="55"/>
        <v>177.71199999999999</v>
      </c>
      <c r="Y84">
        <f t="shared" si="56"/>
        <v>28.4</v>
      </c>
      <c r="Z84">
        <f t="shared" si="56"/>
        <v>37.472000000000001</v>
      </c>
      <c r="AC84" s="9"/>
      <c r="AD84" s="9"/>
      <c r="AE84" s="3">
        <v>0</v>
      </c>
      <c r="AH84"/>
      <c r="AI84"/>
      <c r="AL84" s="9"/>
      <c r="AM84" s="9"/>
      <c r="AN84" s="93">
        <v>100</v>
      </c>
      <c r="AP84">
        <f t="shared" si="64"/>
        <v>30</v>
      </c>
      <c r="AQ84">
        <f t="shared" si="57"/>
        <v>189.96</v>
      </c>
      <c r="AR84">
        <f t="shared" si="58"/>
        <v>166.60499999999999</v>
      </c>
      <c r="AS84">
        <f t="shared" si="59"/>
        <v>26.625</v>
      </c>
      <c r="AT84">
        <f t="shared" si="60"/>
        <v>35.130000000000003</v>
      </c>
    </row>
    <row r="85" spans="1:54" x14ac:dyDescent="0.2">
      <c r="A85" s="34"/>
      <c r="C85" s="69"/>
      <c r="D85" s="23">
        <v>378015</v>
      </c>
      <c r="E85" s="93">
        <v>144</v>
      </c>
      <c r="F85" s="16">
        <v>3.9526567944250871E-2</v>
      </c>
      <c r="G85" s="13">
        <v>0.27629387205574918</v>
      </c>
      <c r="H85" s="46"/>
      <c r="I85" s="47"/>
      <c r="M85" s="76"/>
      <c r="N85" s="47">
        <v>3.8860000000000001</v>
      </c>
      <c r="O85" s="47"/>
      <c r="P85" s="108">
        <v>34.045808599633652</v>
      </c>
      <c r="Q85" s="13">
        <v>15.6295</v>
      </c>
      <c r="R85" s="13">
        <v>16.579000000000001</v>
      </c>
      <c r="S85" s="13">
        <v>1.3494999999999999</v>
      </c>
      <c r="T85" s="13">
        <v>0.21350000000000002</v>
      </c>
      <c r="U85" s="13">
        <v>0.20350000000000001</v>
      </c>
      <c r="V85" s="3">
        <f>(0.5*($E85-$E84))</f>
        <v>22</v>
      </c>
      <c r="W85">
        <f t="shared" si="54"/>
        <v>343.84899999999999</v>
      </c>
      <c r="X85">
        <f t="shared" si="55"/>
        <v>364.738</v>
      </c>
      <c r="Y85">
        <f t="shared" si="56"/>
        <v>29.689</v>
      </c>
      <c r="Z85">
        <f t="shared" si="56"/>
        <v>4.697000000000001</v>
      </c>
      <c r="AC85" s="9"/>
      <c r="AD85" s="9"/>
      <c r="AE85" s="3">
        <v>0</v>
      </c>
      <c r="AH85"/>
      <c r="AI85"/>
      <c r="AL85" s="9"/>
      <c r="AM85" s="9"/>
      <c r="AN85" s="93">
        <v>140</v>
      </c>
      <c r="AP85">
        <f>(0.5*($AN85-$AN84))</f>
        <v>20</v>
      </c>
      <c r="AQ85">
        <f>($AP85*AY85)</f>
        <v>312.59000000000003</v>
      </c>
      <c r="AR85">
        <f>($AP85*AZ85)</f>
        <v>331.58000000000004</v>
      </c>
      <c r="AS85">
        <f>($AP85*BA85)</f>
        <v>26.99</v>
      </c>
      <c r="AT85">
        <f>($AP85*BB85)</f>
        <v>4.2700000000000005</v>
      </c>
      <c r="AY85" s="63">
        <f>(Q84*($AN85-$AY$1)+Q85*($AY$1-$AN84))/($AN85-$AN84)</f>
        <v>15.629500000000002</v>
      </c>
      <c r="AZ85" s="63">
        <f>(R84*($AN85-$AY$1)+R85*($AY$1-$AN84))/($AN85-$AN84)</f>
        <v>16.579000000000001</v>
      </c>
      <c r="BA85" s="63">
        <f>(S84*($AN85-$AY$1)+S85*($AY$1-$AN84))/($AN85-$AN84)</f>
        <v>1.3494999999999999</v>
      </c>
      <c r="BB85" s="63">
        <f>(T84*($AN85-$AY$1)+T85*($AY$1-$AN84))/($AN85-$AN84)</f>
        <v>0.21350000000000002</v>
      </c>
    </row>
    <row r="86" spans="1:54" x14ac:dyDescent="0.2">
      <c r="A86" s="34">
        <v>40691</v>
      </c>
      <c r="B86" s="2" t="s">
        <v>184</v>
      </c>
      <c r="C86" s="4" t="s">
        <v>82</v>
      </c>
      <c r="D86" s="3">
        <v>379278</v>
      </c>
      <c r="E86" s="3">
        <v>2</v>
      </c>
      <c r="F86" s="16">
        <v>0.3996968649825785</v>
      </c>
      <c r="G86" s="13">
        <v>7.8076868017421586E-2</v>
      </c>
      <c r="H86" s="16">
        <v>33.156712769163761</v>
      </c>
      <c r="I86" s="18">
        <v>30.264289187336239</v>
      </c>
      <c r="J86" s="18">
        <v>18.691012148519164</v>
      </c>
      <c r="K86" s="23">
        <v>4.0421683729808366</v>
      </c>
      <c r="L86" s="23">
        <v>148</v>
      </c>
      <c r="M86" s="76"/>
      <c r="N86" s="47">
        <v>7.6449999999999996</v>
      </c>
      <c r="O86" s="47"/>
      <c r="P86" s="108">
        <v>30.772159673559578</v>
      </c>
      <c r="Q86" s="13">
        <v>0.24199999999999999</v>
      </c>
      <c r="R86" s="13">
        <v>0.60199999999999998</v>
      </c>
      <c r="S86" s="13">
        <v>0.41749999999999998</v>
      </c>
      <c r="T86" s="13">
        <v>1.0514999999999999</v>
      </c>
      <c r="U86" s="13">
        <v>0.14299999999999999</v>
      </c>
      <c r="V86" s="14">
        <f>($E86)+(0.5*($E87-$E86))</f>
        <v>6</v>
      </c>
      <c r="W86">
        <f t="shared" si="54"/>
        <v>1.452</v>
      </c>
      <c r="X86">
        <f t="shared" si="55"/>
        <v>3.6120000000000001</v>
      </c>
      <c r="Y86">
        <f t="shared" si="56"/>
        <v>2.5049999999999999</v>
      </c>
      <c r="Z86">
        <f t="shared" si="56"/>
        <v>6.3089999999999993</v>
      </c>
      <c r="AA86" s="9">
        <f>SUM(W86:W96)</f>
        <v>960.97</v>
      </c>
      <c r="AB86" s="9">
        <f>SUM(X86:X96)</f>
        <v>879.41399999999999</v>
      </c>
      <c r="AC86" s="9">
        <f>SUM(Y86:Y96)</f>
        <v>126.721</v>
      </c>
      <c r="AD86" s="9">
        <f>SUM(Z86:Z96)</f>
        <v>180.74700000000001</v>
      </c>
      <c r="AE86" s="3">
        <f>($E86)+(0.5*($E87-$E86))</f>
        <v>6</v>
      </c>
      <c r="AF86">
        <f>($AE86*Q86)</f>
        <v>1.452</v>
      </c>
      <c r="AG86">
        <f>($AE86*R86)</f>
        <v>3.6120000000000001</v>
      </c>
      <c r="AH86">
        <f>($AE86*S86)</f>
        <v>2.5049999999999999</v>
      </c>
      <c r="AI86">
        <f>($AE86*T86)</f>
        <v>6.3089999999999993</v>
      </c>
      <c r="AJ86" s="9">
        <f>SUM(AF86:AF92)</f>
        <v>18.567</v>
      </c>
      <c r="AK86" s="9">
        <f>SUM(AG86:AG92)</f>
        <v>36.503500000000003</v>
      </c>
      <c r="AL86" s="9">
        <f>SUM(AH86:AH92)</f>
        <v>22.096</v>
      </c>
      <c r="AM86" s="9">
        <f>SUM(AI86:AI92)</f>
        <v>61.361499999999999</v>
      </c>
      <c r="AN86" s="3">
        <v>2</v>
      </c>
      <c r="AO86" s="57"/>
      <c r="AP86">
        <f>($AN86)+(0.5*($AN87-$AN86))</f>
        <v>6</v>
      </c>
      <c r="AQ86">
        <f t="shared" ref="AQ86:AQ94" si="65">($AP86*Q86)</f>
        <v>1.452</v>
      </c>
      <c r="AR86">
        <f t="shared" ref="AR86:AR94" si="66">($AP86*R86)</f>
        <v>3.6120000000000001</v>
      </c>
      <c r="AS86">
        <f t="shared" ref="AS86:AS94" si="67">($AP86*S86)</f>
        <v>2.5049999999999999</v>
      </c>
      <c r="AT86">
        <f t="shared" ref="AT86:AT94" si="68">($AP86*T86)</f>
        <v>6.3089999999999993</v>
      </c>
      <c r="AU86" s="9">
        <f>SUM(AQ86:AQ96)</f>
        <v>578.1395</v>
      </c>
      <c r="AV86" s="9">
        <f>SUM(AR86:AR96)</f>
        <v>553.19850000000008</v>
      </c>
      <c r="AW86" s="9">
        <f>SUM(AS86:AS96)</f>
        <v>95.001000000000005</v>
      </c>
      <c r="AX86" s="9">
        <f>SUM(AT86:AT96)</f>
        <v>167.73400000000001</v>
      </c>
    </row>
    <row r="87" spans="1:54" x14ac:dyDescent="0.2">
      <c r="A87" s="34"/>
      <c r="C87" s="4" t="s">
        <v>143</v>
      </c>
      <c r="D87" s="3">
        <v>379277</v>
      </c>
      <c r="E87" s="3">
        <v>10</v>
      </c>
      <c r="F87" s="16">
        <v>0.22663224303135887</v>
      </c>
      <c r="G87" s="13">
        <v>1.4619839968641187E-2</v>
      </c>
      <c r="H87" s="18"/>
      <c r="I87" s="18"/>
      <c r="M87" s="76"/>
      <c r="N87" s="47"/>
      <c r="O87" s="47"/>
      <c r="P87" s="16"/>
      <c r="Q87" s="13">
        <v>0.315</v>
      </c>
      <c r="R87" s="13">
        <v>0.65100000000000002</v>
      </c>
      <c r="S87" s="13">
        <v>0.4415</v>
      </c>
      <c r="T87" s="13">
        <v>1.5075000000000001</v>
      </c>
      <c r="U87" s="13">
        <v>0.14449999999999999</v>
      </c>
      <c r="V87" s="14">
        <f t="shared" ref="V87:V95" si="69">(0.5*($E87-$E86))+(0.5*($E88-$E87))</f>
        <v>9</v>
      </c>
      <c r="W87">
        <f t="shared" si="54"/>
        <v>2.835</v>
      </c>
      <c r="X87">
        <f t="shared" si="55"/>
        <v>5.859</v>
      </c>
      <c r="Y87">
        <f t="shared" si="56"/>
        <v>3.9735</v>
      </c>
      <c r="Z87">
        <f t="shared" si="56"/>
        <v>13.567500000000001</v>
      </c>
      <c r="AC87" s="9"/>
      <c r="AD87" s="9"/>
      <c r="AE87" s="3">
        <f>(0.5*($E87-$E86))+(0.5*($E88-$E87))</f>
        <v>9</v>
      </c>
      <c r="AF87">
        <f t="shared" ref="AF87:AH92" si="70">($AE87*Q87)</f>
        <v>2.835</v>
      </c>
      <c r="AG87">
        <f t="shared" si="70"/>
        <v>5.859</v>
      </c>
      <c r="AH87">
        <f t="shared" si="70"/>
        <v>3.9735</v>
      </c>
      <c r="AI87">
        <f t="shared" ref="AI87:AI92" si="71">($AE87*T87)</f>
        <v>13.567500000000001</v>
      </c>
      <c r="AL87" s="9"/>
      <c r="AM87" s="9"/>
      <c r="AN87" s="3">
        <v>10</v>
      </c>
      <c r="AP87">
        <f>(0.5*($AN87-$AN86))+(0.5*($AN88-$AN87))</f>
        <v>9</v>
      </c>
      <c r="AQ87">
        <f t="shared" si="65"/>
        <v>2.835</v>
      </c>
      <c r="AR87">
        <f t="shared" si="66"/>
        <v>5.859</v>
      </c>
      <c r="AS87">
        <f t="shared" si="67"/>
        <v>3.9735</v>
      </c>
      <c r="AT87">
        <f t="shared" si="68"/>
        <v>13.567500000000001</v>
      </c>
    </row>
    <row r="88" spans="1:54" x14ac:dyDescent="0.2">
      <c r="A88" s="34"/>
      <c r="D88" s="3">
        <v>379276</v>
      </c>
      <c r="E88" s="3">
        <v>20</v>
      </c>
      <c r="F88" s="16">
        <v>0.20602931184668993</v>
      </c>
      <c r="G88" s="13">
        <v>5.8874936153310124E-2</v>
      </c>
      <c r="M88" s="76"/>
      <c r="N88" s="47"/>
      <c r="O88" s="47"/>
      <c r="P88" s="16"/>
      <c r="Q88" s="13">
        <v>0.41899999999999998</v>
      </c>
      <c r="R88" s="13">
        <v>0.79200000000000004</v>
      </c>
      <c r="S88" s="13">
        <v>0.45750000000000002</v>
      </c>
      <c r="T88" s="13">
        <v>1.399</v>
      </c>
      <c r="U88" s="13">
        <v>0.15049999999999999</v>
      </c>
      <c r="V88" s="14">
        <f t="shared" si="69"/>
        <v>10</v>
      </c>
      <c r="W88">
        <f t="shared" si="54"/>
        <v>4.1899999999999995</v>
      </c>
      <c r="X88">
        <f t="shared" si="55"/>
        <v>7.92</v>
      </c>
      <c r="Y88">
        <f t="shared" si="56"/>
        <v>4.5750000000000002</v>
      </c>
      <c r="Z88">
        <f t="shared" si="56"/>
        <v>13.99</v>
      </c>
      <c r="AC88" s="9"/>
      <c r="AD88" s="9"/>
      <c r="AE88" s="3">
        <f>(0.5*($E88-$E87))+(0.5*($E89-$E88))</f>
        <v>10</v>
      </c>
      <c r="AF88">
        <f t="shared" si="70"/>
        <v>4.1899999999999995</v>
      </c>
      <c r="AG88">
        <f t="shared" si="70"/>
        <v>7.92</v>
      </c>
      <c r="AH88">
        <f t="shared" si="70"/>
        <v>4.5750000000000002</v>
      </c>
      <c r="AI88">
        <f t="shared" si="71"/>
        <v>13.99</v>
      </c>
      <c r="AL88" s="9"/>
      <c r="AM88" s="9"/>
      <c r="AN88" s="3">
        <v>20</v>
      </c>
      <c r="AO88" s="57"/>
      <c r="AP88">
        <f t="shared" ref="AP88:AP95" si="72">(0.5*($AN88-$AN87))+(0.5*($AN89-$AN88))</f>
        <v>10</v>
      </c>
      <c r="AQ88">
        <f t="shared" si="65"/>
        <v>4.1899999999999995</v>
      </c>
      <c r="AR88">
        <f t="shared" si="66"/>
        <v>7.92</v>
      </c>
      <c r="AS88">
        <f t="shared" si="67"/>
        <v>4.5750000000000002</v>
      </c>
      <c r="AT88">
        <f t="shared" si="68"/>
        <v>13.99</v>
      </c>
    </row>
    <row r="89" spans="1:54" x14ac:dyDescent="0.2">
      <c r="A89" s="34"/>
      <c r="D89" s="3">
        <v>379275</v>
      </c>
      <c r="E89" s="3">
        <v>30</v>
      </c>
      <c r="F89" s="16">
        <v>0.35849100261324041</v>
      </c>
      <c r="G89" s="13">
        <v>8.616969938675953E-2</v>
      </c>
      <c r="H89" s="46"/>
      <c r="I89" s="47"/>
      <c r="P89" s="16"/>
      <c r="Q89" s="13">
        <v>0.34799999999999998</v>
      </c>
      <c r="R89" s="13">
        <v>0.61450000000000005</v>
      </c>
      <c r="S89" s="13">
        <v>0.4355</v>
      </c>
      <c r="T89" s="13">
        <v>1.1559999999999999</v>
      </c>
      <c r="U89" s="13">
        <v>0.14749999999999999</v>
      </c>
      <c r="V89" s="14">
        <f t="shared" si="69"/>
        <v>10</v>
      </c>
      <c r="W89">
        <f t="shared" si="54"/>
        <v>3.4799999999999995</v>
      </c>
      <c r="X89">
        <f t="shared" si="55"/>
        <v>6.1450000000000005</v>
      </c>
      <c r="Y89">
        <f t="shared" si="56"/>
        <v>4.3550000000000004</v>
      </c>
      <c r="Z89">
        <f t="shared" si="56"/>
        <v>11.559999999999999</v>
      </c>
      <c r="AC89" s="9"/>
      <c r="AD89" s="9"/>
      <c r="AE89" s="3">
        <f>(0.5*($E89-$E88))+(0.5*($E90-$E89))</f>
        <v>10</v>
      </c>
      <c r="AF89">
        <f t="shared" si="70"/>
        <v>3.4799999999999995</v>
      </c>
      <c r="AG89">
        <f t="shared" si="70"/>
        <v>6.1450000000000005</v>
      </c>
      <c r="AH89">
        <f t="shared" si="70"/>
        <v>4.3550000000000004</v>
      </c>
      <c r="AI89">
        <f t="shared" si="71"/>
        <v>11.559999999999999</v>
      </c>
      <c r="AL89" s="9"/>
      <c r="AM89" s="9"/>
      <c r="AN89" s="3">
        <v>30</v>
      </c>
      <c r="AO89" s="57"/>
      <c r="AP89">
        <f t="shared" si="72"/>
        <v>10</v>
      </c>
      <c r="AQ89">
        <f t="shared" si="65"/>
        <v>3.4799999999999995</v>
      </c>
      <c r="AR89">
        <f t="shared" si="66"/>
        <v>6.1450000000000005</v>
      </c>
      <c r="AS89">
        <f t="shared" si="67"/>
        <v>4.3550000000000004</v>
      </c>
      <c r="AT89">
        <f t="shared" si="68"/>
        <v>11.559999999999999</v>
      </c>
    </row>
    <row r="90" spans="1:54" x14ac:dyDescent="0.2">
      <c r="A90" s="34"/>
      <c r="D90" s="3">
        <v>379274</v>
      </c>
      <c r="E90" s="3">
        <v>40</v>
      </c>
      <c r="F90" s="16">
        <v>0.74397514285714283</v>
      </c>
      <c r="G90" s="13">
        <v>0.12653300314285709</v>
      </c>
      <c r="J90" s="48"/>
      <c r="K90" s="48"/>
      <c r="L90" s="48"/>
      <c r="N90" s="23">
        <v>7.65</v>
      </c>
      <c r="O90" s="39"/>
      <c r="P90" s="108">
        <v>31.39436490199023</v>
      </c>
      <c r="Q90" s="13">
        <v>0.2455</v>
      </c>
      <c r="R90" s="13">
        <v>0.54600000000000004</v>
      </c>
      <c r="S90" s="13">
        <v>0.41100000000000003</v>
      </c>
      <c r="T90" s="13">
        <v>0.87549999999999994</v>
      </c>
      <c r="U90" s="13">
        <v>0.14650000000000002</v>
      </c>
      <c r="V90" s="14">
        <f t="shared" si="69"/>
        <v>10</v>
      </c>
      <c r="W90">
        <f t="shared" si="54"/>
        <v>2.4550000000000001</v>
      </c>
      <c r="X90">
        <f t="shared" si="55"/>
        <v>5.4600000000000009</v>
      </c>
      <c r="Y90">
        <f t="shared" si="56"/>
        <v>4.1100000000000003</v>
      </c>
      <c r="Z90">
        <f t="shared" si="56"/>
        <v>8.754999999999999</v>
      </c>
      <c r="AC90" s="9"/>
      <c r="AD90" s="9"/>
      <c r="AE90" s="3">
        <f>(0.5*($E90-$E89))+(0.5*($E91-$E90))</f>
        <v>10</v>
      </c>
      <c r="AF90">
        <f t="shared" si="70"/>
        <v>2.4550000000000001</v>
      </c>
      <c r="AG90">
        <f t="shared" si="70"/>
        <v>5.4600000000000009</v>
      </c>
      <c r="AH90">
        <f t="shared" si="70"/>
        <v>4.1100000000000003</v>
      </c>
      <c r="AI90">
        <f t="shared" si="71"/>
        <v>8.754999999999999</v>
      </c>
      <c r="AL90" s="9"/>
      <c r="AM90" s="9"/>
      <c r="AN90" s="3">
        <v>40</v>
      </c>
      <c r="AO90" s="57"/>
      <c r="AP90">
        <f t="shared" si="72"/>
        <v>10</v>
      </c>
      <c r="AQ90">
        <f t="shared" si="65"/>
        <v>2.4550000000000001</v>
      </c>
      <c r="AR90">
        <f t="shared" si="66"/>
        <v>5.4600000000000009</v>
      </c>
      <c r="AS90">
        <f t="shared" si="67"/>
        <v>4.1100000000000003</v>
      </c>
      <c r="AT90">
        <f t="shared" si="68"/>
        <v>8.754999999999999</v>
      </c>
    </row>
    <row r="91" spans="1:54" x14ac:dyDescent="0.2">
      <c r="A91" s="34"/>
      <c r="D91" s="3">
        <v>379273</v>
      </c>
      <c r="E91" s="3">
        <v>50</v>
      </c>
      <c r="F91" s="16">
        <v>0.19366755313588851</v>
      </c>
      <c r="G91" s="13">
        <v>0.13746275686411152</v>
      </c>
      <c r="I91" s="18"/>
      <c r="N91" s="23"/>
      <c r="O91" s="39"/>
      <c r="P91" s="16"/>
      <c r="Q91" s="13">
        <v>0.83099999999999996</v>
      </c>
      <c r="R91" s="13">
        <v>1.5015000000000001</v>
      </c>
      <c r="S91" s="13">
        <v>0.51550000000000007</v>
      </c>
      <c r="T91" s="13">
        <v>1.4359999999999999</v>
      </c>
      <c r="U91" s="13">
        <v>0.16700000000000001</v>
      </c>
      <c r="V91" s="14">
        <f t="shared" si="69"/>
        <v>10</v>
      </c>
      <c r="W91">
        <f t="shared" si="54"/>
        <v>8.3099999999999987</v>
      </c>
      <c r="X91">
        <f t="shared" si="55"/>
        <v>15.015000000000001</v>
      </c>
      <c r="Y91">
        <f t="shared" si="56"/>
        <v>5.1550000000000011</v>
      </c>
      <c r="Z91">
        <f t="shared" si="56"/>
        <v>14.36</v>
      </c>
      <c r="AC91" s="9"/>
      <c r="AD91" s="9"/>
      <c r="AE91" s="3">
        <f>(0.5*($E91-$E90))</f>
        <v>5</v>
      </c>
      <c r="AF91">
        <f t="shared" si="70"/>
        <v>4.1549999999999994</v>
      </c>
      <c r="AG91">
        <f t="shared" si="70"/>
        <v>7.5075000000000003</v>
      </c>
      <c r="AH91">
        <f t="shared" si="70"/>
        <v>2.5775000000000006</v>
      </c>
      <c r="AI91">
        <f t="shared" si="71"/>
        <v>7.18</v>
      </c>
      <c r="AL91" s="9"/>
      <c r="AM91" s="9"/>
      <c r="AN91" s="3">
        <v>50</v>
      </c>
      <c r="AO91" s="57"/>
      <c r="AP91">
        <f t="shared" si="72"/>
        <v>10</v>
      </c>
      <c r="AQ91">
        <f t="shared" si="65"/>
        <v>8.3099999999999987</v>
      </c>
      <c r="AR91">
        <f t="shared" si="66"/>
        <v>15.015000000000001</v>
      </c>
      <c r="AS91">
        <f t="shared" si="67"/>
        <v>5.1550000000000011</v>
      </c>
      <c r="AT91">
        <f t="shared" si="68"/>
        <v>14.36</v>
      </c>
    </row>
    <row r="92" spans="1:54" x14ac:dyDescent="0.2">
      <c r="A92" s="34"/>
      <c r="D92" s="3">
        <v>379272</v>
      </c>
      <c r="E92" s="3">
        <v>60</v>
      </c>
      <c r="F92" s="16">
        <v>0.25959693292682928</v>
      </c>
      <c r="G92" s="13">
        <v>0.18033333607317079</v>
      </c>
      <c r="M92" s="48"/>
      <c r="N92" s="67"/>
      <c r="O92" s="67"/>
      <c r="P92" s="49"/>
      <c r="Q92" s="13">
        <v>0.40700000000000003</v>
      </c>
      <c r="R92" s="13">
        <v>1.0030000000000001</v>
      </c>
      <c r="S92" s="13">
        <v>0.46400000000000002</v>
      </c>
      <c r="T92" s="13">
        <v>1.2645</v>
      </c>
      <c r="U92" s="13">
        <v>0.14199999999999999</v>
      </c>
      <c r="V92" s="14">
        <f t="shared" si="69"/>
        <v>15</v>
      </c>
      <c r="W92">
        <f t="shared" si="54"/>
        <v>6.1050000000000004</v>
      </c>
      <c r="X92">
        <f t="shared" si="55"/>
        <v>15.045000000000002</v>
      </c>
      <c r="Y92">
        <f t="shared" si="56"/>
        <v>6.96</v>
      </c>
      <c r="Z92">
        <f t="shared" si="56"/>
        <v>18.967500000000001</v>
      </c>
      <c r="AC92" s="9"/>
      <c r="AD92" s="9"/>
      <c r="AE92" s="3">
        <v>0</v>
      </c>
      <c r="AF92">
        <f t="shared" si="70"/>
        <v>0</v>
      </c>
      <c r="AG92">
        <f t="shared" si="70"/>
        <v>0</v>
      </c>
      <c r="AH92">
        <f t="shared" si="70"/>
        <v>0</v>
      </c>
      <c r="AI92">
        <f t="shared" si="71"/>
        <v>0</v>
      </c>
      <c r="AL92" s="9"/>
      <c r="AM92" s="9"/>
      <c r="AN92" s="3">
        <v>60</v>
      </c>
      <c r="AO92" s="57"/>
      <c r="AP92">
        <f t="shared" si="72"/>
        <v>15</v>
      </c>
      <c r="AQ92">
        <f t="shared" si="65"/>
        <v>6.1050000000000004</v>
      </c>
      <c r="AR92">
        <f t="shared" si="66"/>
        <v>15.045000000000002</v>
      </c>
      <c r="AS92">
        <f t="shared" si="67"/>
        <v>6.96</v>
      </c>
      <c r="AT92">
        <f t="shared" si="68"/>
        <v>18.967500000000001</v>
      </c>
    </row>
    <row r="93" spans="1:54" x14ac:dyDescent="0.2">
      <c r="A93" s="34"/>
      <c r="D93" s="3">
        <v>379271</v>
      </c>
      <c r="E93" s="3">
        <v>80</v>
      </c>
      <c r="F93" s="16">
        <v>0.32552631271777011</v>
      </c>
      <c r="G93" s="13">
        <v>0.41715166828222999</v>
      </c>
      <c r="I93" s="18"/>
      <c r="M93" s="48"/>
      <c r="N93" s="67"/>
      <c r="O93" s="67"/>
      <c r="P93" s="49"/>
      <c r="Q93" s="13">
        <v>1.1305000000000001</v>
      </c>
      <c r="R93" s="13">
        <v>2.0714999999999999</v>
      </c>
      <c r="S93" s="13">
        <v>0.57250000000000001</v>
      </c>
      <c r="T93" s="13">
        <v>1.5365</v>
      </c>
      <c r="U93" s="13">
        <v>0.17899999999999999</v>
      </c>
      <c r="V93" s="14">
        <f t="shared" si="69"/>
        <v>20</v>
      </c>
      <c r="W93">
        <f t="shared" si="54"/>
        <v>22.61</v>
      </c>
      <c r="X93">
        <f t="shared" si="55"/>
        <v>41.43</v>
      </c>
      <c r="Y93">
        <f t="shared" si="56"/>
        <v>11.45</v>
      </c>
      <c r="Z93">
        <f t="shared" si="56"/>
        <v>30.73</v>
      </c>
      <c r="AC93" s="9"/>
      <c r="AD93" s="9"/>
      <c r="AE93" s="3">
        <v>0</v>
      </c>
      <c r="AH93"/>
      <c r="AI93"/>
      <c r="AL93" s="9"/>
      <c r="AM93" s="9"/>
      <c r="AN93" s="3">
        <v>80</v>
      </c>
      <c r="AO93" s="57"/>
      <c r="AP93">
        <f t="shared" si="72"/>
        <v>20</v>
      </c>
      <c r="AQ93">
        <f t="shared" si="65"/>
        <v>22.61</v>
      </c>
      <c r="AR93">
        <f t="shared" si="66"/>
        <v>41.43</v>
      </c>
      <c r="AS93">
        <f t="shared" si="67"/>
        <v>11.45</v>
      </c>
      <c r="AT93">
        <f t="shared" si="68"/>
        <v>30.73</v>
      </c>
    </row>
    <row r="94" spans="1:54" x14ac:dyDescent="0.2">
      <c r="A94" s="34"/>
      <c r="D94" s="3">
        <v>379270</v>
      </c>
      <c r="E94" s="3">
        <v>100</v>
      </c>
      <c r="F94" s="16">
        <v>8.2215261324041833E-2</v>
      </c>
      <c r="G94" s="13">
        <v>0.36791961867595824</v>
      </c>
      <c r="I94" s="18"/>
      <c r="J94" s="18"/>
      <c r="K94" s="23"/>
      <c r="M94" s="40"/>
      <c r="N94" s="23"/>
      <c r="O94" s="39"/>
      <c r="P94" s="108"/>
      <c r="Q94" s="13">
        <v>5.9119999999999999</v>
      </c>
      <c r="R94" s="13">
        <v>5.3555000000000001</v>
      </c>
      <c r="S94" s="13">
        <v>0.84549999999999992</v>
      </c>
      <c r="T94" s="13">
        <v>1.59</v>
      </c>
      <c r="U94" s="13">
        <v>0.32950000000000002</v>
      </c>
      <c r="V94" s="14">
        <f t="shared" si="69"/>
        <v>22.5</v>
      </c>
      <c r="W94">
        <f t="shared" si="54"/>
        <v>133.02000000000001</v>
      </c>
      <c r="X94">
        <f t="shared" si="55"/>
        <v>120.49875</v>
      </c>
      <c r="Y94">
        <f t="shared" si="56"/>
        <v>19.02375</v>
      </c>
      <c r="Z94">
        <f t="shared" si="56"/>
        <v>35.774999999999999</v>
      </c>
      <c r="AC94" s="9"/>
      <c r="AD94" s="9"/>
      <c r="AE94" s="3">
        <v>0</v>
      </c>
      <c r="AH94"/>
      <c r="AI94"/>
      <c r="AL94" s="9"/>
      <c r="AM94" s="9"/>
      <c r="AN94" s="3">
        <v>100</v>
      </c>
      <c r="AP94">
        <f t="shared" si="72"/>
        <v>22.5</v>
      </c>
      <c r="AQ94">
        <f t="shared" si="65"/>
        <v>133.02000000000001</v>
      </c>
      <c r="AR94">
        <f t="shared" si="66"/>
        <v>120.49875</v>
      </c>
      <c r="AS94">
        <f t="shared" si="67"/>
        <v>19.02375</v>
      </c>
      <c r="AT94">
        <f t="shared" si="68"/>
        <v>35.774999999999999</v>
      </c>
    </row>
    <row r="95" spans="1:54" x14ac:dyDescent="0.2">
      <c r="A95" s="34"/>
      <c r="D95" s="3">
        <v>379269</v>
      </c>
      <c r="E95" s="3">
        <v>125</v>
      </c>
      <c r="F95"/>
      <c r="G95" s="13"/>
      <c r="I95" s="18"/>
      <c r="K95" s="23"/>
      <c r="M95" s="48"/>
      <c r="N95" s="23"/>
      <c r="O95" s="39"/>
      <c r="P95" s="13"/>
      <c r="Q95" s="13">
        <v>13.825500000000002</v>
      </c>
      <c r="R95" s="13">
        <v>11.521000000000001</v>
      </c>
      <c r="S95" s="13">
        <v>1.1675</v>
      </c>
      <c r="T95" s="13">
        <v>0.497</v>
      </c>
      <c r="U95" s="13">
        <v>0.20350000000000001</v>
      </c>
      <c r="V95" s="14">
        <f t="shared" si="69"/>
        <v>33</v>
      </c>
      <c r="W95">
        <f t="shared" si="54"/>
        <v>456.24150000000003</v>
      </c>
      <c r="X95">
        <f t="shared" si="55"/>
        <v>380.19300000000004</v>
      </c>
      <c r="Y95">
        <f t="shared" si="56"/>
        <v>38.527499999999996</v>
      </c>
      <c r="Z95">
        <f t="shared" si="56"/>
        <v>16.401</v>
      </c>
      <c r="AC95" s="9"/>
      <c r="AD95" s="9"/>
      <c r="AE95" s="3">
        <v>0</v>
      </c>
      <c r="AH95"/>
      <c r="AI95"/>
      <c r="AL95" s="9"/>
      <c r="AM95" s="9"/>
      <c r="AN95" s="3">
        <v>125</v>
      </c>
      <c r="AO95" s="57"/>
      <c r="AP95">
        <f t="shared" si="72"/>
        <v>20</v>
      </c>
      <c r="AQ95">
        <f>($AP95*Q95)</f>
        <v>276.51000000000005</v>
      </c>
      <c r="AR95">
        <f>($AP95*R95)</f>
        <v>230.42000000000002</v>
      </c>
      <c r="AS95">
        <f>($AP95*S95)</f>
        <v>23.35</v>
      </c>
      <c r="AT95">
        <f>($AP95*T95)</f>
        <v>9.94</v>
      </c>
      <c r="AY95" s="63"/>
      <c r="AZ95" s="63"/>
      <c r="BA95" s="63"/>
      <c r="BB95" s="63"/>
    </row>
    <row r="96" spans="1:54" x14ac:dyDescent="0.2">
      <c r="A96" s="34"/>
      <c r="D96" s="3">
        <v>379268</v>
      </c>
      <c r="E96" s="3">
        <v>166</v>
      </c>
      <c r="F96"/>
      <c r="G96" s="13"/>
      <c r="I96" s="18"/>
      <c r="K96" s="23"/>
      <c r="M96" s="48"/>
      <c r="N96" s="23">
        <v>4.0620000000000003</v>
      </c>
      <c r="O96" s="39"/>
      <c r="P96" s="108">
        <v>34.215581628024516</v>
      </c>
      <c r="Q96" s="13">
        <v>15.623000000000001</v>
      </c>
      <c r="R96" s="13">
        <v>13.5725</v>
      </c>
      <c r="S96" s="13">
        <v>1.2725</v>
      </c>
      <c r="T96" s="13">
        <v>0.504</v>
      </c>
      <c r="U96" s="13">
        <v>0.215</v>
      </c>
      <c r="V96" s="14">
        <f>(0.5*($E96-$E95))</f>
        <v>20.5</v>
      </c>
      <c r="W96">
        <f>($V96*Q96)</f>
        <v>320.2715</v>
      </c>
      <c r="X96">
        <f>($V96*R96)</f>
        <v>278.23624999999998</v>
      </c>
      <c r="Y96">
        <f>($V96*S96)</f>
        <v>26.08625</v>
      </c>
      <c r="Z96">
        <f>($V96*T96)</f>
        <v>10.332000000000001</v>
      </c>
      <c r="AC96" s="9"/>
      <c r="AD96" s="9"/>
      <c r="AH96"/>
      <c r="AI96"/>
      <c r="AL96" s="9"/>
      <c r="AM96" s="9"/>
      <c r="AN96" s="3">
        <v>140</v>
      </c>
      <c r="AO96" s="57"/>
      <c r="AP96">
        <f>(0.5*($AN96-$AN95))</f>
        <v>7.5</v>
      </c>
      <c r="AQ96">
        <f>($AP96*AY96)</f>
        <v>117.17250000000001</v>
      </c>
      <c r="AR96">
        <f>($AP96*AZ96)</f>
        <v>101.79375</v>
      </c>
      <c r="AS96">
        <f>($AP96*BA96)</f>
        <v>9.5437499999999993</v>
      </c>
      <c r="AT96">
        <f>($AP96*BB96)</f>
        <v>3.7800000000000002</v>
      </c>
      <c r="AY96" s="63">
        <f>(Q95*($AN96-$AY$1)+Q96*($AY$1-$AN95))/($AN96-$AN95)</f>
        <v>15.623000000000001</v>
      </c>
      <c r="AZ96" s="63">
        <f>(R95*($AN96-$AY$1)+R96*($AY$1-$AN95))/($AN96-$AN95)</f>
        <v>13.5725</v>
      </c>
      <c r="BA96" s="63">
        <f>(S95*($AN96-$AY$1)+S96*($AY$1-$AN95))/($AN96-$AN95)</f>
        <v>1.2725</v>
      </c>
      <c r="BB96" s="63">
        <f>(T95*($AN96-$AY$1)+T96*($AY$1-$AN95))/($AN96-$AN95)</f>
        <v>0.504</v>
      </c>
    </row>
    <row r="97" spans="1:54" x14ac:dyDescent="0.2">
      <c r="A97" s="34">
        <v>40710</v>
      </c>
      <c r="B97" s="2" t="s">
        <v>185</v>
      </c>
      <c r="C97" s="4" t="s">
        <v>101</v>
      </c>
      <c r="D97" s="3">
        <v>306750</v>
      </c>
      <c r="E97" s="3">
        <v>1</v>
      </c>
      <c r="F97" s="16">
        <v>0.62951742857142856</v>
      </c>
      <c r="G97" s="13">
        <v>0.22456603542857137</v>
      </c>
      <c r="H97" s="16">
        <v>78.164095902439016</v>
      </c>
      <c r="I97" s="18">
        <v>50.819803931560976</v>
      </c>
      <c r="J97" s="18">
        <v>36.597854142857138</v>
      </c>
      <c r="K97" s="18">
        <v>15.336990341142855</v>
      </c>
      <c r="L97" s="23">
        <v>167</v>
      </c>
      <c r="M97" s="40">
        <v>102.20857947505507</v>
      </c>
      <c r="N97" s="3">
        <v>6.7275</v>
      </c>
      <c r="O97" s="3">
        <v>300.5</v>
      </c>
      <c r="P97" s="3">
        <v>31.248000000000001</v>
      </c>
      <c r="Q97" s="13">
        <v>6.4999999999999997E-3</v>
      </c>
      <c r="R97" s="13">
        <v>0.44700000000000001</v>
      </c>
      <c r="S97" s="13">
        <v>0.33500000000000002</v>
      </c>
      <c r="T97" s="13">
        <v>0.23349999999999999</v>
      </c>
      <c r="U97" s="13">
        <v>7.5499999999999998E-2</v>
      </c>
      <c r="V97" s="3">
        <f>($E97)+(0.5*($E98-$E97))</f>
        <v>3</v>
      </c>
      <c r="W97">
        <f t="shared" si="54"/>
        <v>1.95E-2</v>
      </c>
      <c r="X97">
        <f t="shared" si="55"/>
        <v>1.341</v>
      </c>
      <c r="Y97">
        <f t="shared" si="56"/>
        <v>1.0050000000000001</v>
      </c>
      <c r="Z97">
        <f t="shared" si="56"/>
        <v>0.7004999999999999</v>
      </c>
      <c r="AA97" s="9">
        <f>SUM(W97:W106)</f>
        <v>648.56600000000003</v>
      </c>
      <c r="AB97" s="9">
        <f>SUM(X97:X106)</f>
        <v>637.73500000000001</v>
      </c>
      <c r="AC97" s="9">
        <f>SUM(Y97:Y106)</f>
        <v>105.32799999999999</v>
      </c>
      <c r="AD97" s="9">
        <f>SUM(Z97:Z106)</f>
        <v>75.967749999999995</v>
      </c>
      <c r="AE97" s="3">
        <f>($E97)+(0.5*($E98-$E97))</f>
        <v>3</v>
      </c>
      <c r="AF97">
        <f>($AE97*Q97)</f>
        <v>1.95E-2</v>
      </c>
      <c r="AG97">
        <f>($AE97*R97)</f>
        <v>1.341</v>
      </c>
      <c r="AH97">
        <f>($AE97*S97)</f>
        <v>1.0050000000000001</v>
      </c>
      <c r="AI97">
        <f>($AE97*T97)</f>
        <v>0.7004999999999999</v>
      </c>
      <c r="AJ97" s="9">
        <f>SUM(AF97:AF103)</f>
        <v>1.1760000000000002</v>
      </c>
      <c r="AK97" s="9">
        <f>SUM(AG97:AG103)</f>
        <v>20.64</v>
      </c>
      <c r="AL97" s="9">
        <f>SUM(AH97:AH103)</f>
        <v>16.859249999999999</v>
      </c>
      <c r="AM97" s="9">
        <f>SUM(AI97:AI103)</f>
        <v>14.631500000000001</v>
      </c>
      <c r="AN97" s="3">
        <v>1</v>
      </c>
      <c r="AO97" s="58"/>
      <c r="AP97">
        <f>($AN97)+(0.5*($AN98-$AN97))</f>
        <v>3</v>
      </c>
      <c r="AQ97">
        <f t="shared" ref="AQ97:AQ104" si="73">($AP97*Q97)</f>
        <v>1.95E-2</v>
      </c>
      <c r="AR97">
        <f t="shared" ref="AR97:AR104" si="74">($AP97*R97)</f>
        <v>1.341</v>
      </c>
      <c r="AS97">
        <f t="shared" ref="AS97:AS104" si="75">($AP97*S97)</f>
        <v>1.0050000000000001</v>
      </c>
      <c r="AT97">
        <f t="shared" ref="AT97:AT104" si="76">($AP97*T97)</f>
        <v>0.7004999999999999</v>
      </c>
      <c r="AU97" s="9">
        <f>SUM(AQ97:AQ106)</f>
        <v>648.56600000000003</v>
      </c>
      <c r="AV97" s="9">
        <f>SUM(AR97:AR106)</f>
        <v>637.73500000000001</v>
      </c>
      <c r="AW97" s="9">
        <f>SUM(AS97:AS106)</f>
        <v>105.32799999999999</v>
      </c>
      <c r="AX97" s="9">
        <f>SUM(AT97:AT106)</f>
        <v>75.967749999999995</v>
      </c>
    </row>
    <row r="98" spans="1:54" x14ac:dyDescent="0.2">
      <c r="A98" s="34"/>
      <c r="D98" s="3">
        <v>306749</v>
      </c>
      <c r="E98" s="3">
        <v>5</v>
      </c>
      <c r="F98" s="16">
        <v>0.68674628571428553</v>
      </c>
      <c r="G98" s="13">
        <v>0.26588527028571451</v>
      </c>
      <c r="I98" s="18"/>
      <c r="J98" s="7"/>
      <c r="K98" s="18"/>
      <c r="Q98" s="13">
        <v>4.4999999999999997E-3</v>
      </c>
      <c r="R98" s="13">
        <v>0.40200000000000002</v>
      </c>
      <c r="S98" s="13">
        <v>0.35150000000000003</v>
      </c>
      <c r="T98" s="13">
        <v>0.1555</v>
      </c>
      <c r="U98" s="13">
        <v>7.5999999999999998E-2</v>
      </c>
      <c r="V98" s="3">
        <f t="shared" ref="V98:V105" si="77">(0.5*($E98-$E97))+(0.5*($E99-$E98))</f>
        <v>4.5</v>
      </c>
      <c r="W98">
        <f t="shared" si="54"/>
        <v>2.0249999999999997E-2</v>
      </c>
      <c r="X98">
        <f t="shared" si="55"/>
        <v>1.8090000000000002</v>
      </c>
      <c r="Y98">
        <f t="shared" si="56"/>
        <v>1.5817500000000002</v>
      </c>
      <c r="Z98">
        <f t="shared" si="56"/>
        <v>0.69974999999999998</v>
      </c>
      <c r="AC98" s="9"/>
      <c r="AD98" s="9"/>
      <c r="AE98" s="3">
        <f>(0.5*($E98-$E97))+(0.5*($E99-$E98))</f>
        <v>4.5</v>
      </c>
      <c r="AF98">
        <f t="shared" ref="AF98:AH103" si="78">($AE98*Q98)</f>
        <v>2.0249999999999997E-2</v>
      </c>
      <c r="AG98">
        <f t="shared" si="78"/>
        <v>1.8090000000000002</v>
      </c>
      <c r="AH98">
        <f t="shared" si="78"/>
        <v>1.5817500000000002</v>
      </c>
      <c r="AI98">
        <f t="shared" ref="AI98:AI103" si="79">($AE98*T98)</f>
        <v>0.69974999999999998</v>
      </c>
      <c r="AL98" s="9"/>
      <c r="AM98" s="9"/>
      <c r="AN98" s="3">
        <v>5</v>
      </c>
      <c r="AP98">
        <f>(0.5*($AN98-$AN97))+(0.5*($AN99-$AN98))</f>
        <v>4.5</v>
      </c>
      <c r="AQ98">
        <f t="shared" si="73"/>
        <v>2.0249999999999997E-2</v>
      </c>
      <c r="AR98">
        <f t="shared" si="74"/>
        <v>1.8090000000000002</v>
      </c>
      <c r="AS98">
        <f t="shared" si="75"/>
        <v>1.5817500000000002</v>
      </c>
      <c r="AT98">
        <f t="shared" si="76"/>
        <v>0.69974999999999998</v>
      </c>
    </row>
    <row r="99" spans="1:54" x14ac:dyDescent="0.2">
      <c r="A99" s="34"/>
      <c r="D99" s="3">
        <v>306748</v>
      </c>
      <c r="E99" s="3">
        <v>10</v>
      </c>
      <c r="F99" s="16">
        <v>0.68674628571428575</v>
      </c>
      <c r="G99" s="13">
        <v>0.331583998285714</v>
      </c>
      <c r="K99" s="65"/>
      <c r="Q99" s="13">
        <v>1E-4</v>
      </c>
      <c r="R99" s="13">
        <v>0.32400000000000001</v>
      </c>
      <c r="S99" s="13">
        <v>0.32</v>
      </c>
      <c r="T99" s="13">
        <v>0.27949999999999997</v>
      </c>
      <c r="U99" s="13">
        <v>7.9000000000000001E-2</v>
      </c>
      <c r="V99" s="3">
        <f t="shared" si="77"/>
        <v>7.5</v>
      </c>
      <c r="W99">
        <f t="shared" si="54"/>
        <v>7.5000000000000002E-4</v>
      </c>
      <c r="X99">
        <f t="shared" si="55"/>
        <v>2.4300000000000002</v>
      </c>
      <c r="Y99">
        <f t="shared" si="56"/>
        <v>2.4</v>
      </c>
      <c r="Z99">
        <f t="shared" si="56"/>
        <v>2.0962499999999999</v>
      </c>
      <c r="AC99" s="9"/>
      <c r="AD99" s="9"/>
      <c r="AE99" s="3">
        <f>(0.5*($E99-$E98))+(0.5*($E100-$E99))</f>
        <v>7.5</v>
      </c>
      <c r="AF99">
        <f t="shared" si="78"/>
        <v>7.5000000000000002E-4</v>
      </c>
      <c r="AG99">
        <f t="shared" si="78"/>
        <v>2.4300000000000002</v>
      </c>
      <c r="AH99">
        <f t="shared" si="78"/>
        <v>2.4</v>
      </c>
      <c r="AI99">
        <f t="shared" si="79"/>
        <v>2.0962499999999999</v>
      </c>
      <c r="AL99" s="9"/>
      <c r="AM99" s="9"/>
      <c r="AN99" s="3">
        <v>10</v>
      </c>
      <c r="AO99" s="58"/>
      <c r="AP99">
        <f t="shared" ref="AP99:AP105" si="80">(0.5*($AN99-$AN98))+(0.5*($AN100-$AN99))</f>
        <v>7.5</v>
      </c>
      <c r="AQ99">
        <f t="shared" si="73"/>
        <v>7.5000000000000002E-4</v>
      </c>
      <c r="AR99">
        <f t="shared" si="74"/>
        <v>2.4300000000000002</v>
      </c>
      <c r="AS99">
        <f t="shared" si="75"/>
        <v>2.4</v>
      </c>
      <c r="AT99">
        <f t="shared" si="76"/>
        <v>2.0962499999999999</v>
      </c>
    </row>
    <row r="100" spans="1:54" x14ac:dyDescent="0.2">
      <c r="A100" s="34"/>
      <c r="D100" s="3">
        <v>306747</v>
      </c>
      <c r="E100" s="3">
        <v>20</v>
      </c>
      <c r="F100" s="16">
        <v>0.71536071428571413</v>
      </c>
      <c r="G100" s="13">
        <v>0.3686682977142855</v>
      </c>
      <c r="K100" s="65"/>
      <c r="M100" s="25"/>
      <c r="N100" s="45"/>
      <c r="O100" s="45"/>
      <c r="Q100" s="13">
        <v>1E-4</v>
      </c>
      <c r="R100" s="13">
        <v>0.39149999999999996</v>
      </c>
      <c r="S100" s="13">
        <v>0.33450000000000002</v>
      </c>
      <c r="T100" s="13">
        <v>0.57550000000000001</v>
      </c>
      <c r="U100" s="13">
        <v>8.2500000000000004E-2</v>
      </c>
      <c r="V100" s="3">
        <f t="shared" si="77"/>
        <v>10</v>
      </c>
      <c r="W100">
        <f t="shared" si="54"/>
        <v>1E-3</v>
      </c>
      <c r="X100">
        <f t="shared" si="55"/>
        <v>3.9149999999999996</v>
      </c>
      <c r="Y100">
        <f t="shared" si="56"/>
        <v>3.3450000000000002</v>
      </c>
      <c r="Z100">
        <f t="shared" si="56"/>
        <v>5.7549999999999999</v>
      </c>
      <c r="AC100" s="9"/>
      <c r="AD100" s="9"/>
      <c r="AE100" s="3">
        <f>(0.5*($E100-$E99))+(0.5*($E101-$E100))</f>
        <v>10</v>
      </c>
      <c r="AF100">
        <f t="shared" si="78"/>
        <v>1E-3</v>
      </c>
      <c r="AG100">
        <f t="shared" si="78"/>
        <v>3.9149999999999996</v>
      </c>
      <c r="AH100">
        <f t="shared" si="78"/>
        <v>3.3450000000000002</v>
      </c>
      <c r="AI100">
        <f t="shared" si="79"/>
        <v>5.7549999999999999</v>
      </c>
      <c r="AL100" s="9"/>
      <c r="AM100" s="9"/>
      <c r="AN100" s="3">
        <v>20</v>
      </c>
      <c r="AO100" s="58"/>
      <c r="AP100">
        <f t="shared" si="80"/>
        <v>10</v>
      </c>
      <c r="AQ100">
        <f t="shared" si="73"/>
        <v>1E-3</v>
      </c>
      <c r="AR100">
        <f t="shared" si="74"/>
        <v>3.9149999999999996</v>
      </c>
      <c r="AS100">
        <f t="shared" si="75"/>
        <v>3.3450000000000002</v>
      </c>
      <c r="AT100">
        <f t="shared" si="76"/>
        <v>5.7549999999999999</v>
      </c>
    </row>
    <row r="101" spans="1:54" x14ac:dyDescent="0.2">
      <c r="A101" s="34"/>
      <c r="D101" s="3">
        <v>306746</v>
      </c>
      <c r="E101" s="3">
        <v>30</v>
      </c>
      <c r="F101" s="16">
        <v>0.82981842857142851</v>
      </c>
      <c r="G101" s="13">
        <v>0.30348462942857157</v>
      </c>
      <c r="H101"/>
      <c r="K101" s="65"/>
      <c r="M101" s="25"/>
      <c r="N101" s="45"/>
      <c r="O101" s="94"/>
      <c r="Q101" s="13">
        <v>1E-4</v>
      </c>
      <c r="R101" s="13">
        <v>0.307</v>
      </c>
      <c r="S101" s="13">
        <v>0.30499999999999999</v>
      </c>
      <c r="T101" s="13">
        <v>0.19800000000000001</v>
      </c>
      <c r="U101" s="13">
        <v>7.4499999999999997E-2</v>
      </c>
      <c r="V101" s="3">
        <f t="shared" si="77"/>
        <v>10</v>
      </c>
      <c r="W101">
        <f t="shared" si="54"/>
        <v>1E-3</v>
      </c>
      <c r="X101">
        <f t="shared" si="55"/>
        <v>3.07</v>
      </c>
      <c r="Y101">
        <f t="shared" si="56"/>
        <v>3.05</v>
      </c>
      <c r="Z101">
        <f t="shared" si="56"/>
        <v>1.98</v>
      </c>
      <c r="AC101" s="9"/>
      <c r="AD101" s="9"/>
      <c r="AE101" s="3">
        <f>(0.5*($E101-$E100))+(0.5*($E102-$E101))</f>
        <v>10</v>
      </c>
      <c r="AF101">
        <f t="shared" si="78"/>
        <v>1E-3</v>
      </c>
      <c r="AG101">
        <f t="shared" si="78"/>
        <v>3.07</v>
      </c>
      <c r="AH101">
        <f t="shared" si="78"/>
        <v>3.05</v>
      </c>
      <c r="AI101">
        <f t="shared" si="79"/>
        <v>1.98</v>
      </c>
      <c r="AL101" s="9"/>
      <c r="AM101" s="9"/>
      <c r="AN101" s="3">
        <v>30</v>
      </c>
      <c r="AO101" s="58"/>
      <c r="AP101">
        <f t="shared" si="80"/>
        <v>10</v>
      </c>
      <c r="AQ101">
        <f t="shared" si="73"/>
        <v>1E-3</v>
      </c>
      <c r="AR101">
        <f t="shared" si="74"/>
        <v>3.07</v>
      </c>
      <c r="AS101">
        <f t="shared" si="75"/>
        <v>3.05</v>
      </c>
      <c r="AT101">
        <f t="shared" si="76"/>
        <v>1.98</v>
      </c>
    </row>
    <row r="102" spans="1:54" x14ac:dyDescent="0.2">
      <c r="A102" s="34"/>
      <c r="D102" s="3">
        <v>306745</v>
      </c>
      <c r="E102" s="3">
        <v>40</v>
      </c>
      <c r="F102" s="16">
        <v>0.82981842857142851</v>
      </c>
      <c r="G102" s="13">
        <v>0.27063526542857153</v>
      </c>
      <c r="H102"/>
      <c r="K102" s="23"/>
      <c r="M102" s="40">
        <v>99.201765210858397</v>
      </c>
      <c r="N102" s="3">
        <v>7.0250000000000004</v>
      </c>
      <c r="O102" s="3">
        <v>314</v>
      </c>
      <c r="P102" s="3">
        <v>32.009</v>
      </c>
      <c r="Q102" s="13">
        <v>1E-4</v>
      </c>
      <c r="R102" s="13">
        <v>0.48650000000000004</v>
      </c>
      <c r="S102" s="13">
        <v>0.34250000000000003</v>
      </c>
      <c r="T102" s="13">
        <v>0.23849999999999999</v>
      </c>
      <c r="U102" s="13">
        <v>7.2000000000000008E-2</v>
      </c>
      <c r="V102" s="3">
        <f t="shared" si="77"/>
        <v>10</v>
      </c>
      <c r="W102">
        <f t="shared" si="54"/>
        <v>1E-3</v>
      </c>
      <c r="X102">
        <f t="shared" si="55"/>
        <v>4.8650000000000002</v>
      </c>
      <c r="Y102">
        <f t="shared" si="56"/>
        <v>3.4250000000000003</v>
      </c>
      <c r="Z102">
        <f t="shared" si="56"/>
        <v>2.3849999999999998</v>
      </c>
      <c r="AC102" s="9"/>
      <c r="AD102" s="9"/>
      <c r="AE102" s="3">
        <f>(0.5*($E102-$E101))+(0.5*($E103-$E102))</f>
        <v>10</v>
      </c>
      <c r="AF102">
        <f t="shared" si="78"/>
        <v>1E-3</v>
      </c>
      <c r="AG102">
        <f t="shared" si="78"/>
        <v>4.8650000000000002</v>
      </c>
      <c r="AH102">
        <f t="shared" si="78"/>
        <v>3.4250000000000003</v>
      </c>
      <c r="AI102">
        <f t="shared" si="79"/>
        <v>2.3849999999999998</v>
      </c>
      <c r="AL102" s="9"/>
      <c r="AM102" s="9"/>
      <c r="AN102" s="3">
        <v>40</v>
      </c>
      <c r="AO102" s="58"/>
      <c r="AP102">
        <f t="shared" si="80"/>
        <v>10</v>
      </c>
      <c r="AQ102">
        <f t="shared" si="73"/>
        <v>1E-3</v>
      </c>
      <c r="AR102">
        <f t="shared" si="74"/>
        <v>4.8650000000000002</v>
      </c>
      <c r="AS102">
        <f t="shared" si="75"/>
        <v>3.4250000000000003</v>
      </c>
      <c r="AT102">
        <f t="shared" si="76"/>
        <v>2.3849999999999998</v>
      </c>
    </row>
    <row r="103" spans="1:54" x14ac:dyDescent="0.2">
      <c r="A103" s="34"/>
      <c r="D103" s="3">
        <v>306744</v>
      </c>
      <c r="E103" s="3">
        <v>50</v>
      </c>
      <c r="F103" s="16">
        <v>0.54367414285714277</v>
      </c>
      <c r="G103" s="13">
        <v>0.31040932114285713</v>
      </c>
      <c r="H103"/>
      <c r="K103" s="65"/>
      <c r="Q103" s="13">
        <v>0.22650000000000001</v>
      </c>
      <c r="R103" s="13">
        <v>0.64200000000000002</v>
      </c>
      <c r="S103" s="13">
        <v>0.41049999999999998</v>
      </c>
      <c r="T103" s="13">
        <v>0.20300000000000001</v>
      </c>
      <c r="U103" s="13">
        <v>9.0999999999999998E-2</v>
      </c>
      <c r="V103" s="3">
        <f t="shared" si="77"/>
        <v>17.5</v>
      </c>
      <c r="W103">
        <f t="shared" si="54"/>
        <v>3.9637500000000001</v>
      </c>
      <c r="X103">
        <f t="shared" si="55"/>
        <v>11.234999999999999</v>
      </c>
      <c r="Y103">
        <f t="shared" si="56"/>
        <v>7.1837499999999999</v>
      </c>
      <c r="Z103">
        <f t="shared" si="56"/>
        <v>3.5525000000000002</v>
      </c>
      <c r="AC103" s="9"/>
      <c r="AD103" s="9"/>
      <c r="AE103" s="3">
        <f>(0.5*($E103-$E102))</f>
        <v>5</v>
      </c>
      <c r="AF103">
        <f t="shared" si="78"/>
        <v>1.1325000000000001</v>
      </c>
      <c r="AG103">
        <f t="shared" si="78"/>
        <v>3.21</v>
      </c>
      <c r="AH103">
        <f t="shared" si="78"/>
        <v>2.0524999999999998</v>
      </c>
      <c r="AI103">
        <f t="shared" si="79"/>
        <v>1.0150000000000001</v>
      </c>
      <c r="AL103" s="9"/>
      <c r="AM103" s="9"/>
      <c r="AN103" s="3">
        <v>50</v>
      </c>
      <c r="AO103" s="58"/>
      <c r="AP103">
        <f t="shared" si="80"/>
        <v>17.5</v>
      </c>
      <c r="AQ103">
        <f t="shared" si="73"/>
        <v>3.9637500000000001</v>
      </c>
      <c r="AR103">
        <f t="shared" si="74"/>
        <v>11.234999999999999</v>
      </c>
      <c r="AS103">
        <f t="shared" si="75"/>
        <v>7.1837499999999999</v>
      </c>
      <c r="AT103">
        <f t="shared" si="76"/>
        <v>3.5525000000000002</v>
      </c>
    </row>
    <row r="104" spans="1:54" x14ac:dyDescent="0.2">
      <c r="A104" s="34"/>
      <c r="D104" s="3">
        <v>306743</v>
      </c>
      <c r="E104" s="3">
        <v>75</v>
      </c>
      <c r="F104" s="16">
        <v>0.858432857142857</v>
      </c>
      <c r="G104" s="13">
        <v>0.47196638485714276</v>
      </c>
      <c r="H104"/>
      <c r="K104" s="65"/>
      <c r="N104" s="59"/>
      <c r="O104" s="41"/>
      <c r="Q104" s="13">
        <v>5.6069999999999993</v>
      </c>
      <c r="R104" s="13">
        <v>5.2080000000000002</v>
      </c>
      <c r="S104" s="13">
        <v>0.96449999999999991</v>
      </c>
      <c r="T104" s="13">
        <v>1.2210000000000001</v>
      </c>
      <c r="U104" s="13">
        <v>0.252</v>
      </c>
      <c r="V104" s="3">
        <f t="shared" si="77"/>
        <v>25</v>
      </c>
      <c r="W104">
        <f t="shared" si="54"/>
        <v>140.17499999999998</v>
      </c>
      <c r="X104">
        <f t="shared" si="55"/>
        <v>130.20000000000002</v>
      </c>
      <c r="Y104">
        <f t="shared" si="56"/>
        <v>24.112499999999997</v>
      </c>
      <c r="Z104">
        <f t="shared" si="56"/>
        <v>30.525000000000002</v>
      </c>
      <c r="AC104" s="9"/>
      <c r="AD104" s="9"/>
      <c r="AE104" s="3">
        <v>0</v>
      </c>
      <c r="AH104"/>
      <c r="AI104"/>
      <c r="AL104" s="9"/>
      <c r="AM104" s="9"/>
      <c r="AN104" s="3">
        <v>75</v>
      </c>
      <c r="AO104" s="58"/>
      <c r="AP104">
        <f t="shared" si="80"/>
        <v>25</v>
      </c>
      <c r="AQ104">
        <f t="shared" si="73"/>
        <v>140.17499999999998</v>
      </c>
      <c r="AR104">
        <f t="shared" si="74"/>
        <v>130.20000000000002</v>
      </c>
      <c r="AS104">
        <f t="shared" si="75"/>
        <v>24.112499999999997</v>
      </c>
      <c r="AT104">
        <f t="shared" si="76"/>
        <v>30.525000000000002</v>
      </c>
    </row>
    <row r="105" spans="1:54" x14ac:dyDescent="0.2">
      <c r="A105" s="34"/>
      <c r="D105" s="3">
        <v>306742</v>
      </c>
      <c r="E105" s="3">
        <v>100</v>
      </c>
      <c r="F105" s="16">
        <v>0.3790939337979094</v>
      </c>
      <c r="G105" s="13">
        <v>0.49130573820209078</v>
      </c>
      <c r="H105"/>
      <c r="K105" s="23"/>
      <c r="N105" s="59"/>
      <c r="O105" s="41"/>
      <c r="Q105" s="13">
        <v>7.5794999999999995</v>
      </c>
      <c r="R105" s="13">
        <v>6.9239999999999995</v>
      </c>
      <c r="S105" s="13">
        <v>1.05</v>
      </c>
      <c r="T105" s="13">
        <v>0.79149999999999998</v>
      </c>
      <c r="U105" s="13">
        <v>0.219</v>
      </c>
      <c r="V105" s="3">
        <f t="shared" si="77"/>
        <v>32.5</v>
      </c>
      <c r="W105">
        <f t="shared" si="54"/>
        <v>246.33374999999998</v>
      </c>
      <c r="X105">
        <f t="shared" si="55"/>
        <v>225.02999999999997</v>
      </c>
      <c r="Y105">
        <f t="shared" si="56"/>
        <v>34.125</v>
      </c>
      <c r="Z105">
        <f t="shared" si="56"/>
        <v>25.723749999999999</v>
      </c>
      <c r="AC105" s="9"/>
      <c r="AD105" s="9"/>
      <c r="AE105" s="3">
        <v>0</v>
      </c>
      <c r="AH105"/>
      <c r="AI105"/>
      <c r="AL105" s="9"/>
      <c r="AM105" s="9"/>
      <c r="AN105" s="3">
        <v>100</v>
      </c>
      <c r="AO105" s="58"/>
      <c r="AP105">
        <f t="shared" si="80"/>
        <v>32.5</v>
      </c>
      <c r="AQ105">
        <f t="shared" ref="AQ105:AQ168" si="81">($AP105*Q105)</f>
        <v>246.33374999999998</v>
      </c>
      <c r="AR105">
        <f t="shared" ref="AR105:AR168" si="82">($AP105*R105)</f>
        <v>225.02999999999997</v>
      </c>
      <c r="AS105">
        <f t="shared" ref="AS105:AS168" si="83">($AP105*S105)</f>
        <v>34.125</v>
      </c>
      <c r="AT105">
        <f t="shared" ref="AT105:AT168" si="84">($AP105*T105)</f>
        <v>25.723749999999999</v>
      </c>
    </row>
    <row r="106" spans="1:54" x14ac:dyDescent="0.2">
      <c r="A106" s="34"/>
      <c r="D106" s="3">
        <v>306741</v>
      </c>
      <c r="E106" s="3">
        <v>140</v>
      </c>
      <c r="F106" s="16">
        <v>4.9447034843205583E-2</v>
      </c>
      <c r="G106" s="13">
        <v>0.19180504815679444</v>
      </c>
      <c r="H106"/>
      <c r="K106" s="23"/>
      <c r="M106" s="40">
        <v>71.475904334556091</v>
      </c>
      <c r="N106" s="3">
        <v>4.9504999999999999</v>
      </c>
      <c r="O106" s="3">
        <v>221</v>
      </c>
      <c r="P106" s="3">
        <v>33.610999999999997</v>
      </c>
      <c r="Q106" s="13">
        <v>12.9025</v>
      </c>
      <c r="R106" s="13">
        <v>12.692</v>
      </c>
      <c r="S106" s="13">
        <v>1.2549999999999999</v>
      </c>
      <c r="T106" s="13">
        <v>0.1275</v>
      </c>
      <c r="U106" s="13">
        <v>0.1235</v>
      </c>
      <c r="V106" s="3">
        <f>(0.5*($E106-$E105))</f>
        <v>20</v>
      </c>
      <c r="W106">
        <f>($V106*Q106)</f>
        <v>258.05</v>
      </c>
      <c r="X106">
        <f>($V106*R106)</f>
        <v>253.84</v>
      </c>
      <c r="Y106">
        <f>($V106*S106)</f>
        <v>25.099999999999998</v>
      </c>
      <c r="Z106">
        <f t="shared" ref="Z106:Z133" si="85">($V106*T106)</f>
        <v>2.5499999999999998</v>
      </c>
      <c r="AC106" s="9"/>
      <c r="AD106" s="9"/>
      <c r="AE106" s="3">
        <v>0</v>
      </c>
      <c r="AH106"/>
      <c r="AI106"/>
      <c r="AL106" s="9"/>
      <c r="AM106" s="9"/>
      <c r="AN106" s="3">
        <v>140</v>
      </c>
      <c r="AO106" s="58"/>
      <c r="AP106">
        <f>(0.5*($AN106-$AN105))</f>
        <v>20</v>
      </c>
      <c r="AQ106">
        <f>($AP106*AY106)</f>
        <v>258.05</v>
      </c>
      <c r="AR106">
        <f t="shared" si="82"/>
        <v>253.84</v>
      </c>
      <c r="AS106">
        <f t="shared" si="83"/>
        <v>25.099999999999998</v>
      </c>
      <c r="AT106">
        <f>($AP106*BB106)</f>
        <v>2.5499999999999998</v>
      </c>
      <c r="AY106" s="63">
        <f>(Q105*($AN106-$AY$1)+Q106*($AY$1-$AN105))/($AN106-$AN105)</f>
        <v>12.9025</v>
      </c>
      <c r="AZ106" s="63">
        <f>(R105*($AN106-$AY$1)+R106*($AY$1-$AN105))/($AN106-$AN105)</f>
        <v>12.692</v>
      </c>
      <c r="BA106" s="63">
        <f>(S105*($AN106-$AY$1)+S106*($AY$1-$AN105))/($AN106-$AN105)</f>
        <v>1.2549999999999999</v>
      </c>
      <c r="BB106" s="63">
        <f>(T105*($AN106-$AY$1)+T106*($AY$1-$AN105))/($AN106-$AN105)</f>
        <v>0.1275</v>
      </c>
    </row>
    <row r="107" spans="1:54" x14ac:dyDescent="0.2">
      <c r="A107" s="34">
        <v>40729</v>
      </c>
      <c r="B107" s="2" t="s">
        <v>196</v>
      </c>
      <c r="C107" s="4" t="s">
        <v>107</v>
      </c>
      <c r="D107" s="23">
        <v>353108</v>
      </c>
      <c r="E107" s="3">
        <v>2</v>
      </c>
      <c r="F107" s="16">
        <v>0.35707701492537325</v>
      </c>
      <c r="G107" s="13">
        <v>0.1750169074626865</v>
      </c>
      <c r="H107" s="16">
        <v>27.737013190298509</v>
      </c>
      <c r="I107" s="18">
        <v>25.567707482649251</v>
      </c>
      <c r="J107" s="31">
        <v>22.519609925373139</v>
      </c>
      <c r="K107" s="18">
        <v>15.858192162686564</v>
      </c>
      <c r="L107" s="23">
        <v>186</v>
      </c>
      <c r="M107" s="41">
        <v>103.89219778408911</v>
      </c>
      <c r="N107" s="41">
        <v>6.1760000000000002</v>
      </c>
      <c r="O107" s="41">
        <v>276</v>
      </c>
      <c r="P107" s="58">
        <v>30.861440658569336</v>
      </c>
      <c r="Q107" s="13">
        <v>0.4325</v>
      </c>
      <c r="R107" s="13">
        <v>0.3745</v>
      </c>
      <c r="S107" s="13">
        <v>0.22599999999999998</v>
      </c>
      <c r="T107" s="13">
        <v>0.82200000000000006</v>
      </c>
      <c r="U107" s="13">
        <v>0.09</v>
      </c>
      <c r="V107" s="3">
        <f>($E107)+(0.5*($E108-$E107))</f>
        <v>3.5</v>
      </c>
      <c r="W107">
        <f>($V107*Q107)</f>
        <v>1.5137499999999999</v>
      </c>
      <c r="X107">
        <f t="shared" ref="X107:X133" si="86">($V107*R107)</f>
        <v>1.3107500000000001</v>
      </c>
      <c r="Y107">
        <f t="shared" ref="Y107:Y133" si="87">($V107*S107)</f>
        <v>0.79099999999999993</v>
      </c>
      <c r="Z107">
        <f t="shared" si="85"/>
        <v>2.8770000000000002</v>
      </c>
      <c r="AA107" s="9">
        <f>SUM(W107:W116)</f>
        <v>1178.0790000000002</v>
      </c>
      <c r="AB107" s="9">
        <f>SUM(X107:X116)</f>
        <v>1137.405</v>
      </c>
      <c r="AC107" s="9">
        <f>SUM(Y107:Y116)</f>
        <v>171.10300000000001</v>
      </c>
      <c r="AD107" s="9">
        <f>SUM(Z107:Z116)</f>
        <v>132.57749999999999</v>
      </c>
      <c r="AE107" s="3">
        <f>($E107)+(0.5*($E108-$E107))</f>
        <v>3.5</v>
      </c>
      <c r="AF107">
        <f>($AE107*Q107)</f>
        <v>1.5137499999999999</v>
      </c>
      <c r="AG107">
        <f>($AE107*R107)</f>
        <v>1.3107500000000001</v>
      </c>
      <c r="AH107">
        <f>($AE107*S107)</f>
        <v>0.79099999999999993</v>
      </c>
      <c r="AI107">
        <f>($AE107*T107)</f>
        <v>2.8770000000000002</v>
      </c>
      <c r="AJ107" s="9">
        <f>SUM(AF107:AF113)</f>
        <v>66.131249999999994</v>
      </c>
      <c r="AK107" s="9">
        <f>SUM(AG107:AG113)</f>
        <v>87.638750000000002</v>
      </c>
      <c r="AL107" s="9">
        <f>SUM(AH107:AH113)</f>
        <v>30.538</v>
      </c>
      <c r="AM107" s="9">
        <f>SUM(AI107:AI113)</f>
        <v>60.162500000000001</v>
      </c>
      <c r="AN107" s="3">
        <v>2</v>
      </c>
      <c r="AP107">
        <f>($AN107)+(0.5*($AN108-$AN107))</f>
        <v>3.5</v>
      </c>
      <c r="AQ107">
        <f t="shared" si="81"/>
        <v>1.5137499999999999</v>
      </c>
      <c r="AR107">
        <f t="shared" si="82"/>
        <v>1.3107500000000001</v>
      </c>
      <c r="AS107">
        <f t="shared" si="83"/>
        <v>0.79099999999999993</v>
      </c>
      <c r="AT107">
        <f t="shared" si="84"/>
        <v>2.8770000000000002</v>
      </c>
      <c r="AU107" s="9">
        <f>SUM(AQ107:AQ116)</f>
        <v>988.7600000000001</v>
      </c>
      <c r="AV107" s="9">
        <f>SUM(AR107:AR116)</f>
        <v>954.59</v>
      </c>
      <c r="AW107" s="9">
        <f>SUM(AS107:AS116)</f>
        <v>146.18049999999999</v>
      </c>
      <c r="AX107" s="9">
        <f>SUM(AT107:AT116)</f>
        <v>115.00000000000001</v>
      </c>
    </row>
    <row r="108" spans="1:54" x14ac:dyDescent="0.2">
      <c r="A108" s="34"/>
      <c r="D108" s="33">
        <v>353107</v>
      </c>
      <c r="E108" s="3">
        <v>5</v>
      </c>
      <c r="F108" s="16">
        <v>0.36203641791044788</v>
      </c>
      <c r="G108" s="13">
        <v>0.21373500895522385</v>
      </c>
      <c r="H108" s="105"/>
      <c r="I108" s="18"/>
      <c r="J108" s="18"/>
      <c r="K108" s="18"/>
      <c r="M108" s="41"/>
      <c r="N108" s="41"/>
      <c r="O108" s="41"/>
      <c r="P108" s="13"/>
      <c r="Q108" s="13">
        <v>0.44500000000000001</v>
      </c>
      <c r="R108" s="13">
        <v>0.36449999999999999</v>
      </c>
      <c r="S108" s="13">
        <v>0.22299999999999998</v>
      </c>
      <c r="T108" s="13">
        <v>0.98699999999999999</v>
      </c>
      <c r="U108" s="13">
        <v>9.0499999999999997E-2</v>
      </c>
      <c r="V108" s="3">
        <f>(0.5*($E108-$E107))+(0.5*($E109-$E108))</f>
        <v>4</v>
      </c>
      <c r="W108">
        <f t="shared" ref="W108:W136" si="88">($V108*Q108)</f>
        <v>1.78</v>
      </c>
      <c r="X108">
        <f t="shared" si="86"/>
        <v>1.458</v>
      </c>
      <c r="Y108">
        <f t="shared" si="87"/>
        <v>0.8919999999999999</v>
      </c>
      <c r="Z108">
        <f t="shared" si="85"/>
        <v>3.948</v>
      </c>
      <c r="AC108" s="9"/>
      <c r="AD108" s="9"/>
      <c r="AE108" s="3">
        <f>(0.5*($E108-$E107))+(0.5*($E109-$E108))</f>
        <v>4</v>
      </c>
      <c r="AF108">
        <f t="shared" ref="AF108:AH113" si="89">($AE108*Q108)</f>
        <v>1.78</v>
      </c>
      <c r="AG108">
        <f t="shared" si="89"/>
        <v>1.458</v>
      </c>
      <c r="AH108">
        <f t="shared" si="89"/>
        <v>0.8919999999999999</v>
      </c>
      <c r="AI108">
        <f t="shared" ref="AI108:AI113" si="90">($AE108*T108)</f>
        <v>3.948</v>
      </c>
      <c r="AL108" s="9"/>
      <c r="AM108" s="9"/>
      <c r="AN108" s="3">
        <v>5</v>
      </c>
      <c r="AP108">
        <f>(0.5*($AN108-$AN107))+(0.5*($AN109-$AN108))</f>
        <v>4</v>
      </c>
      <c r="AQ108">
        <f t="shared" si="81"/>
        <v>1.78</v>
      </c>
      <c r="AR108">
        <f t="shared" si="82"/>
        <v>1.458</v>
      </c>
      <c r="AS108">
        <f t="shared" si="83"/>
        <v>0.8919999999999999</v>
      </c>
      <c r="AT108">
        <f t="shared" si="84"/>
        <v>3.948</v>
      </c>
    </row>
    <row r="109" spans="1:54" x14ac:dyDescent="0.2">
      <c r="A109" s="34"/>
      <c r="D109" s="23">
        <v>353106</v>
      </c>
      <c r="E109" s="3">
        <v>10</v>
      </c>
      <c r="F109" s="16">
        <v>0.46122447761194041</v>
      </c>
      <c r="G109" s="13">
        <v>0.21419703880597005</v>
      </c>
      <c r="I109" s="18"/>
      <c r="J109" s="18"/>
      <c r="K109" s="18"/>
      <c r="P109" s="13"/>
      <c r="Q109" s="13">
        <v>0.439</v>
      </c>
      <c r="R109" s="13">
        <v>0.51</v>
      </c>
      <c r="S109" s="13">
        <v>0.26700000000000002</v>
      </c>
      <c r="T109" s="13">
        <v>0.82399999999999995</v>
      </c>
      <c r="U109" s="13">
        <v>9.35E-2</v>
      </c>
      <c r="V109" s="3">
        <f>(0.5*($E109-$E108))+(0.5*($E111-$E109))</f>
        <v>12.5</v>
      </c>
      <c r="W109">
        <f t="shared" si="88"/>
        <v>5.4874999999999998</v>
      </c>
      <c r="X109">
        <f t="shared" si="86"/>
        <v>6.375</v>
      </c>
      <c r="Y109">
        <f t="shared" si="87"/>
        <v>3.3375000000000004</v>
      </c>
      <c r="Z109">
        <f t="shared" si="85"/>
        <v>10.299999999999999</v>
      </c>
      <c r="AC109" s="9"/>
      <c r="AD109" s="9"/>
      <c r="AE109" s="3">
        <f>(0.5*($E109-$E108))+(0.5*($E111-$E109))</f>
        <v>12.5</v>
      </c>
      <c r="AF109">
        <f t="shared" si="89"/>
        <v>5.4874999999999998</v>
      </c>
      <c r="AG109">
        <f t="shared" si="89"/>
        <v>6.375</v>
      </c>
      <c r="AH109">
        <f t="shared" si="89"/>
        <v>3.3375000000000004</v>
      </c>
      <c r="AI109">
        <f t="shared" si="90"/>
        <v>10.299999999999999</v>
      </c>
      <c r="AL109" s="9"/>
      <c r="AM109" s="9"/>
      <c r="AN109" s="3">
        <v>10</v>
      </c>
      <c r="AP109">
        <f t="shared" ref="AP109:AP115" si="91">(0.5*($AN109-$AN108))+(0.5*($AN110-$AN109))</f>
        <v>7.5</v>
      </c>
      <c r="AQ109">
        <f t="shared" si="81"/>
        <v>3.2925</v>
      </c>
      <c r="AR109">
        <f t="shared" si="82"/>
        <v>3.8250000000000002</v>
      </c>
      <c r="AS109">
        <f t="shared" si="83"/>
        <v>2.0024999999999999</v>
      </c>
      <c r="AT109">
        <f t="shared" si="84"/>
        <v>6.18</v>
      </c>
    </row>
    <row r="110" spans="1:54" x14ac:dyDescent="0.2">
      <c r="A110" s="34"/>
      <c r="D110" s="33">
        <v>353105</v>
      </c>
      <c r="E110" s="3">
        <v>20</v>
      </c>
      <c r="F110" s="16">
        <v>0.68322761194029846</v>
      </c>
      <c r="G110" s="13">
        <v>0.52346680597014938</v>
      </c>
      <c r="I110" s="18"/>
      <c r="J110" s="18"/>
      <c r="K110" s="18"/>
      <c r="M110" s="41"/>
      <c r="N110" s="41"/>
      <c r="O110" s="41"/>
      <c r="P110" s="13"/>
      <c r="Q110" s="13">
        <v>0.4425</v>
      </c>
      <c r="R110" s="13">
        <v>0.98299999999999998</v>
      </c>
      <c r="S110" s="13">
        <v>0.4395</v>
      </c>
      <c r="T110" s="13">
        <v>0.71799999999999997</v>
      </c>
      <c r="U110" s="13">
        <v>0.1</v>
      </c>
      <c r="V110" s="3">
        <f t="shared" ref="V110:V115" si="92">(0.5*($E110-$E109))+(0.5*($E111-$E110))</f>
        <v>10</v>
      </c>
      <c r="W110">
        <f t="shared" si="88"/>
        <v>4.4249999999999998</v>
      </c>
      <c r="X110">
        <f t="shared" si="86"/>
        <v>9.83</v>
      </c>
      <c r="Y110">
        <f t="shared" si="87"/>
        <v>4.3949999999999996</v>
      </c>
      <c r="Z110">
        <f t="shared" si="85"/>
        <v>7.18</v>
      </c>
      <c r="AC110" s="9"/>
      <c r="AD110" s="9"/>
      <c r="AE110" s="3">
        <f>(0.5*($E110-$E109))+(0.5*($E111-$E110))</f>
        <v>10</v>
      </c>
      <c r="AF110">
        <f t="shared" si="89"/>
        <v>4.4249999999999998</v>
      </c>
      <c r="AG110">
        <f t="shared" si="89"/>
        <v>9.83</v>
      </c>
      <c r="AH110">
        <f t="shared" si="89"/>
        <v>4.3949999999999996</v>
      </c>
      <c r="AI110">
        <f t="shared" si="90"/>
        <v>7.18</v>
      </c>
      <c r="AL110" s="9"/>
      <c r="AM110" s="9"/>
      <c r="AN110" s="3">
        <v>20</v>
      </c>
      <c r="AP110">
        <f t="shared" si="91"/>
        <v>10</v>
      </c>
      <c r="AQ110">
        <f t="shared" si="81"/>
        <v>4.4249999999999998</v>
      </c>
      <c r="AR110">
        <f t="shared" si="82"/>
        <v>9.83</v>
      </c>
      <c r="AS110">
        <f t="shared" si="83"/>
        <v>4.3949999999999996</v>
      </c>
      <c r="AT110">
        <f t="shared" si="84"/>
        <v>7.18</v>
      </c>
    </row>
    <row r="111" spans="1:54" x14ac:dyDescent="0.2">
      <c r="A111" s="34"/>
      <c r="D111" s="23">
        <v>353104</v>
      </c>
      <c r="E111" s="3">
        <v>30</v>
      </c>
      <c r="F111" s="16">
        <v>1.1068287313432834</v>
      </c>
      <c r="G111" s="13">
        <v>0.5552923656716422</v>
      </c>
      <c r="I111" s="18"/>
      <c r="J111" s="18"/>
      <c r="K111" s="18"/>
      <c r="Q111" s="13">
        <v>0.70699999999999996</v>
      </c>
      <c r="R111" s="13">
        <v>1.4135</v>
      </c>
      <c r="S111" s="13">
        <v>0.59450000000000003</v>
      </c>
      <c r="T111" s="13">
        <v>0.98350000000000004</v>
      </c>
      <c r="U111" s="13">
        <v>0.1585</v>
      </c>
      <c r="V111" s="3">
        <f>(0.5*($E111-$E109))+(0.5*($E112-$E111))</f>
        <v>15</v>
      </c>
      <c r="W111">
        <f t="shared" si="88"/>
        <v>10.604999999999999</v>
      </c>
      <c r="X111">
        <f t="shared" si="86"/>
        <v>21.202500000000001</v>
      </c>
      <c r="Y111">
        <f t="shared" si="87"/>
        <v>8.9175000000000004</v>
      </c>
      <c r="Z111">
        <f t="shared" si="85"/>
        <v>14.752500000000001</v>
      </c>
      <c r="AC111" s="9"/>
      <c r="AD111" s="9"/>
      <c r="AE111" s="3">
        <f>(0.5*($E111-$E109))+(0.5*($E112-$E111))</f>
        <v>15</v>
      </c>
      <c r="AF111">
        <f t="shared" si="89"/>
        <v>10.604999999999999</v>
      </c>
      <c r="AG111">
        <f t="shared" si="89"/>
        <v>21.202500000000001</v>
      </c>
      <c r="AH111">
        <f t="shared" si="89"/>
        <v>8.9175000000000004</v>
      </c>
      <c r="AI111">
        <f t="shared" si="90"/>
        <v>14.752500000000001</v>
      </c>
      <c r="AL111" s="9"/>
      <c r="AM111" s="9"/>
      <c r="AN111" s="3">
        <v>30</v>
      </c>
      <c r="AP111">
        <f t="shared" si="91"/>
        <v>10</v>
      </c>
      <c r="AQ111">
        <f t="shared" si="81"/>
        <v>7.0699999999999994</v>
      </c>
      <c r="AR111">
        <f t="shared" si="82"/>
        <v>14.135</v>
      </c>
      <c r="AS111">
        <f t="shared" si="83"/>
        <v>5.9450000000000003</v>
      </c>
      <c r="AT111">
        <f t="shared" si="84"/>
        <v>9.8350000000000009</v>
      </c>
    </row>
    <row r="112" spans="1:54" x14ac:dyDescent="0.2">
      <c r="A112" s="34"/>
      <c r="D112" s="33">
        <v>353103</v>
      </c>
      <c r="E112" s="3">
        <v>40</v>
      </c>
      <c r="F112" s="16">
        <v>1.0521705223880595</v>
      </c>
      <c r="G112" s="13">
        <v>0.53797926119402995</v>
      </c>
      <c r="I112" s="18"/>
      <c r="J112" s="18"/>
      <c r="K112" s="18"/>
      <c r="M112" s="41">
        <v>86.682929993356026</v>
      </c>
      <c r="N112" s="41">
        <v>6.5415000000000001</v>
      </c>
      <c r="O112" s="41">
        <v>292</v>
      </c>
      <c r="P112" s="58">
        <v>31.796882629394531</v>
      </c>
      <c r="Q112" s="13">
        <v>2.0579999999999998</v>
      </c>
      <c r="R112" s="13">
        <v>2.4135</v>
      </c>
      <c r="S112" s="13">
        <v>0.74750000000000005</v>
      </c>
      <c r="T112" s="13">
        <v>1.3955</v>
      </c>
      <c r="U112" s="13">
        <v>0.28949999999999998</v>
      </c>
      <c r="V112" s="3">
        <f t="shared" si="92"/>
        <v>10</v>
      </c>
      <c r="W112">
        <f t="shared" si="88"/>
        <v>20.58</v>
      </c>
      <c r="X112">
        <f t="shared" si="86"/>
        <v>24.134999999999998</v>
      </c>
      <c r="Y112">
        <f t="shared" si="87"/>
        <v>7.4750000000000005</v>
      </c>
      <c r="Z112">
        <f t="shared" si="85"/>
        <v>13.955</v>
      </c>
      <c r="AC112" s="9"/>
      <c r="AD112" s="9"/>
      <c r="AE112" s="3">
        <f>(0.5*($E112-$E111))+(0.5*($E113-$E112))</f>
        <v>10</v>
      </c>
      <c r="AF112">
        <f t="shared" si="89"/>
        <v>20.58</v>
      </c>
      <c r="AG112">
        <f t="shared" si="89"/>
        <v>24.134999999999998</v>
      </c>
      <c r="AH112">
        <f t="shared" si="89"/>
        <v>7.4750000000000005</v>
      </c>
      <c r="AI112">
        <f t="shared" si="90"/>
        <v>13.955</v>
      </c>
      <c r="AL112" s="9"/>
      <c r="AM112" s="9"/>
      <c r="AN112" s="3">
        <v>40</v>
      </c>
      <c r="AP112">
        <f t="shared" si="91"/>
        <v>10</v>
      </c>
      <c r="AQ112">
        <f t="shared" si="81"/>
        <v>20.58</v>
      </c>
      <c r="AR112">
        <f t="shared" si="82"/>
        <v>24.134999999999998</v>
      </c>
      <c r="AS112">
        <f t="shared" si="83"/>
        <v>7.4750000000000005</v>
      </c>
      <c r="AT112">
        <f t="shared" si="84"/>
        <v>13.955</v>
      </c>
    </row>
    <row r="113" spans="1:54" x14ac:dyDescent="0.2">
      <c r="A113" s="34"/>
      <c r="D113" s="23">
        <v>353102</v>
      </c>
      <c r="E113" s="3">
        <v>50</v>
      </c>
      <c r="F113" s="16">
        <v>0.16366029850746269</v>
      </c>
      <c r="G113" s="13">
        <v>0.39854694925373135</v>
      </c>
      <c r="I113" s="18"/>
      <c r="J113" s="18"/>
      <c r="K113" s="18"/>
      <c r="M113" s="41"/>
      <c r="N113" s="41"/>
      <c r="O113" s="41"/>
      <c r="P113" s="13"/>
      <c r="Q113" s="13">
        <v>4.3479999999999999</v>
      </c>
      <c r="R113" s="13">
        <v>4.6654999999999998</v>
      </c>
      <c r="S113" s="13">
        <v>0.94599999999999995</v>
      </c>
      <c r="T113" s="13">
        <v>1.43</v>
      </c>
      <c r="U113" s="13">
        <v>0.25750000000000001</v>
      </c>
      <c r="V113" s="3">
        <f t="shared" si="92"/>
        <v>17.5</v>
      </c>
      <c r="W113">
        <f t="shared" si="88"/>
        <v>76.09</v>
      </c>
      <c r="X113">
        <f t="shared" si="86"/>
        <v>81.646249999999995</v>
      </c>
      <c r="Y113">
        <f t="shared" si="87"/>
        <v>16.555</v>
      </c>
      <c r="Z113">
        <f t="shared" si="85"/>
        <v>25.024999999999999</v>
      </c>
      <c r="AC113" s="9"/>
      <c r="AD113" s="9"/>
      <c r="AE113" s="3">
        <f>(0.5*($E113-$E112))</f>
        <v>5</v>
      </c>
      <c r="AF113">
        <f t="shared" si="89"/>
        <v>21.74</v>
      </c>
      <c r="AG113">
        <f t="shared" si="89"/>
        <v>23.327500000000001</v>
      </c>
      <c r="AH113">
        <f t="shared" si="89"/>
        <v>4.7299999999999995</v>
      </c>
      <c r="AI113">
        <f t="shared" si="90"/>
        <v>7.1499999999999995</v>
      </c>
      <c r="AL113" s="9"/>
      <c r="AM113" s="9"/>
      <c r="AN113" s="3">
        <v>50</v>
      </c>
      <c r="AP113">
        <f t="shared" si="91"/>
        <v>17.5</v>
      </c>
      <c r="AQ113">
        <f t="shared" si="81"/>
        <v>76.09</v>
      </c>
      <c r="AR113">
        <f t="shared" si="82"/>
        <v>81.646249999999995</v>
      </c>
      <c r="AS113">
        <f t="shared" si="83"/>
        <v>16.555</v>
      </c>
      <c r="AT113">
        <f t="shared" si="84"/>
        <v>25.024999999999999</v>
      </c>
    </row>
    <row r="114" spans="1:54" x14ac:dyDescent="0.2">
      <c r="A114" s="34"/>
      <c r="D114" s="33">
        <v>353101</v>
      </c>
      <c r="E114" s="3">
        <v>75</v>
      </c>
      <c r="F114" s="16">
        <v>5.9512835820895588E-2</v>
      </c>
      <c r="G114" s="13">
        <v>0.27888121791044762</v>
      </c>
      <c r="I114" s="18"/>
      <c r="J114" s="18"/>
      <c r="K114" s="18"/>
      <c r="M114" s="41"/>
      <c r="N114" s="41"/>
      <c r="O114" s="41"/>
      <c r="P114" s="13"/>
      <c r="Q114" s="13">
        <v>8.9980000000000011</v>
      </c>
      <c r="R114" s="13">
        <v>8.4809999999999999</v>
      </c>
      <c r="S114" s="13">
        <v>1.306</v>
      </c>
      <c r="T114" s="13">
        <v>0.53549999999999998</v>
      </c>
      <c r="U114" s="13">
        <v>0.15</v>
      </c>
      <c r="V114" s="3">
        <f t="shared" si="92"/>
        <v>25</v>
      </c>
      <c r="W114">
        <f t="shared" si="88"/>
        <v>224.95000000000002</v>
      </c>
      <c r="X114">
        <f t="shared" si="86"/>
        <v>212.02500000000001</v>
      </c>
      <c r="Y114">
        <f t="shared" si="87"/>
        <v>32.65</v>
      </c>
      <c r="Z114">
        <f t="shared" si="85"/>
        <v>13.387499999999999</v>
      </c>
      <c r="AC114" s="9"/>
      <c r="AD114" s="9"/>
      <c r="AE114" s="3">
        <v>0</v>
      </c>
      <c r="AH114"/>
      <c r="AI114"/>
      <c r="AL114" s="9"/>
      <c r="AM114" s="9"/>
      <c r="AN114" s="3">
        <v>75</v>
      </c>
      <c r="AP114">
        <f t="shared" si="91"/>
        <v>25</v>
      </c>
      <c r="AQ114">
        <f t="shared" si="81"/>
        <v>224.95000000000002</v>
      </c>
      <c r="AR114">
        <f t="shared" si="82"/>
        <v>212.02500000000001</v>
      </c>
      <c r="AS114">
        <f t="shared" si="83"/>
        <v>32.65</v>
      </c>
      <c r="AT114">
        <f t="shared" si="84"/>
        <v>13.387499999999999</v>
      </c>
    </row>
    <row r="115" spans="1:54" x14ac:dyDescent="0.2">
      <c r="A115" s="34"/>
      <c r="D115" s="23">
        <v>353100</v>
      </c>
      <c r="E115" s="3">
        <v>100</v>
      </c>
      <c r="F115" s="16">
        <v>4.9594029850746277E-2</v>
      </c>
      <c r="G115" s="13">
        <v>0.4243282149253732</v>
      </c>
      <c r="I115" s="18"/>
      <c r="J115" s="18"/>
      <c r="K115" s="18"/>
      <c r="M115" s="41"/>
      <c r="N115" s="41"/>
      <c r="O115" s="41"/>
      <c r="P115" s="13"/>
      <c r="Q115" s="13">
        <v>9.9615000000000009</v>
      </c>
      <c r="R115" s="13">
        <v>8.91</v>
      </c>
      <c r="S115" s="13">
        <v>1.3260000000000001</v>
      </c>
      <c r="T115" s="13">
        <v>0.65700000000000003</v>
      </c>
      <c r="U115" s="13">
        <v>0.14050000000000001</v>
      </c>
      <c r="V115" s="3">
        <f t="shared" si="92"/>
        <v>39.5</v>
      </c>
      <c r="W115">
        <f t="shared" si="88"/>
        <v>393.47925000000004</v>
      </c>
      <c r="X115">
        <f t="shared" si="86"/>
        <v>351.94499999999999</v>
      </c>
      <c r="Y115">
        <f t="shared" si="87"/>
        <v>52.377000000000002</v>
      </c>
      <c r="Z115">
        <f t="shared" si="85"/>
        <v>25.951500000000003</v>
      </c>
      <c r="AC115" s="9"/>
      <c r="AD115" s="9"/>
      <c r="AE115" s="3">
        <v>0</v>
      </c>
      <c r="AH115"/>
      <c r="AI115"/>
      <c r="AL115" s="9"/>
      <c r="AM115" s="9"/>
      <c r="AN115" s="3">
        <v>100</v>
      </c>
      <c r="AP115">
        <f t="shared" si="91"/>
        <v>32.5</v>
      </c>
      <c r="AQ115">
        <f t="shared" si="81"/>
        <v>323.74875000000003</v>
      </c>
      <c r="AR115">
        <f t="shared" si="82"/>
        <v>289.57499999999999</v>
      </c>
      <c r="AS115">
        <f t="shared" si="83"/>
        <v>43.094999999999999</v>
      </c>
      <c r="AT115">
        <f t="shared" si="84"/>
        <v>21.352499999999999</v>
      </c>
    </row>
    <row r="116" spans="1:54" x14ac:dyDescent="0.2">
      <c r="A116" s="34"/>
      <c r="D116" s="33">
        <v>353099</v>
      </c>
      <c r="E116" s="3">
        <v>154</v>
      </c>
      <c r="F116" s="16">
        <v>3.9675223880597008E-2</v>
      </c>
      <c r="G116" s="13">
        <v>0.19830321194029854</v>
      </c>
      <c r="I116" s="18"/>
      <c r="J116" s="18"/>
      <c r="K116" s="18"/>
      <c r="M116" s="41">
        <v>59.072523756420182</v>
      </c>
      <c r="N116" s="41">
        <v>3.9290000000000003</v>
      </c>
      <c r="O116" s="41">
        <v>175.5</v>
      </c>
      <c r="P116" s="58">
        <v>34.160099029541016</v>
      </c>
      <c r="Q116" s="13">
        <v>16.265500000000003</v>
      </c>
      <c r="R116" s="13">
        <v>15.8325</v>
      </c>
      <c r="S116" s="13">
        <v>1.619</v>
      </c>
      <c r="T116" s="13">
        <v>0.56300000000000006</v>
      </c>
      <c r="U116" s="13">
        <v>0.17249999999999999</v>
      </c>
      <c r="V116" s="3">
        <f>(0.5*($E116-$E115))</f>
        <v>27</v>
      </c>
      <c r="W116">
        <f t="shared" si="88"/>
        <v>439.16850000000011</v>
      </c>
      <c r="X116">
        <f t="shared" si="86"/>
        <v>427.47749999999996</v>
      </c>
      <c r="Y116">
        <f t="shared" si="87"/>
        <v>43.713000000000001</v>
      </c>
      <c r="Z116">
        <f t="shared" si="85"/>
        <v>15.201000000000002</v>
      </c>
      <c r="AC116" s="9"/>
      <c r="AD116" s="9"/>
      <c r="AE116" s="3">
        <v>0</v>
      </c>
      <c r="AH116"/>
      <c r="AI116"/>
      <c r="AL116" s="9"/>
      <c r="AM116" s="9"/>
      <c r="AN116" s="3">
        <v>140</v>
      </c>
      <c r="AP116">
        <f>(0.5*($AN116-$AN115))</f>
        <v>20</v>
      </c>
      <c r="AQ116">
        <f>($AP116*AY116)</f>
        <v>325.31000000000006</v>
      </c>
      <c r="AR116">
        <f t="shared" si="82"/>
        <v>316.64999999999998</v>
      </c>
      <c r="AS116">
        <f t="shared" si="83"/>
        <v>32.380000000000003</v>
      </c>
      <c r="AT116">
        <f>($AP116*BB116)</f>
        <v>11.260000000000002</v>
      </c>
      <c r="AY116" s="63">
        <f>(Q115*($AN116-$AY$1)+Q116*($AY$1-$AN115))/($AN116-$AN115)</f>
        <v>16.265500000000003</v>
      </c>
      <c r="AZ116" s="63">
        <f>(R115*($AN116-$AY$1)+R116*($AY$1-$AN115))/($AN116-$AN115)</f>
        <v>15.8325</v>
      </c>
      <c r="BA116" s="63">
        <f>(S115*($AN116-$AY$1)+S116*($AY$1-$AN115))/($AN116-$AN115)</f>
        <v>1.6190000000000002</v>
      </c>
      <c r="BB116" s="63">
        <f>(T115*($AN116-$AY$1)+T116*($AY$1-$AN115))/($AN116-$AN115)</f>
        <v>0.56300000000000006</v>
      </c>
    </row>
    <row r="117" spans="1:54" x14ac:dyDescent="0.2">
      <c r="A117" s="34">
        <v>40747</v>
      </c>
      <c r="B117" s="2" t="s">
        <v>207</v>
      </c>
      <c r="C117" s="4" t="s">
        <v>107</v>
      </c>
      <c r="D117" s="2" t="s">
        <v>197</v>
      </c>
      <c r="E117" s="3">
        <v>2</v>
      </c>
      <c r="F117" s="16">
        <v>0.32236119402985086</v>
      </c>
      <c r="G117" s="13">
        <v>0.14544699701492522</v>
      </c>
      <c r="H117" s="16">
        <v>17.925895242537315</v>
      </c>
      <c r="I117" s="18">
        <v>20.644814746268654</v>
      </c>
      <c r="J117" s="18">
        <v>16.785516324626865</v>
      </c>
      <c r="K117" s="18">
        <v>14.117235662313432</v>
      </c>
      <c r="L117" s="23">
        <v>204</v>
      </c>
      <c r="M117" s="41">
        <v>102.42057831739611</v>
      </c>
      <c r="N117" s="41">
        <v>6.0979999999999999</v>
      </c>
      <c r="O117" s="41">
        <v>272</v>
      </c>
      <c r="P117" s="58">
        <v>30.52911376953125</v>
      </c>
      <c r="Q117" s="13">
        <v>0.4345</v>
      </c>
      <c r="R117" s="13">
        <v>0.626</v>
      </c>
      <c r="S117" s="13">
        <v>0.23599999999999999</v>
      </c>
      <c r="T117" s="13">
        <v>0.51100000000000001</v>
      </c>
      <c r="U117" s="13">
        <v>8.9499999999999996E-2</v>
      </c>
      <c r="V117" s="3">
        <f>($E117)+(0.5*($E118-$E117))</f>
        <v>3.5</v>
      </c>
      <c r="W117">
        <f t="shared" si="88"/>
        <v>1.52075</v>
      </c>
      <c r="X117">
        <f t="shared" si="86"/>
        <v>2.1909999999999998</v>
      </c>
      <c r="Y117">
        <f t="shared" si="87"/>
        <v>0.82599999999999996</v>
      </c>
      <c r="Z117">
        <f t="shared" si="85"/>
        <v>1.7885</v>
      </c>
      <c r="AA117" s="9">
        <f>SUM(W117:W126)</f>
        <v>1141.6289999999999</v>
      </c>
      <c r="AB117" s="9">
        <f>SUM(X117:X126)</f>
        <v>1113.6297500000001</v>
      </c>
      <c r="AC117" s="9">
        <f>SUM(Y117:Y126)</f>
        <v>155.31324999999998</v>
      </c>
      <c r="AD117" s="9">
        <f>SUM(Z117:Z126)</f>
        <v>117.78674999999998</v>
      </c>
      <c r="AE117" s="3">
        <f>($E117)+(0.5*($E118-$E117))</f>
        <v>3.5</v>
      </c>
      <c r="AF117">
        <f t="shared" ref="AF117:AF123" si="93">($AE117*Q117)</f>
        <v>1.52075</v>
      </c>
      <c r="AG117">
        <f>($AE117*R117)</f>
        <v>2.1909999999999998</v>
      </c>
      <c r="AH117">
        <f>($AE117*S117)</f>
        <v>0.82599999999999996</v>
      </c>
      <c r="AI117">
        <f>($AE117*T117)</f>
        <v>1.7885</v>
      </c>
      <c r="AJ117" s="9">
        <f>SUM(AF117:AF123)</f>
        <v>62.132000000000005</v>
      </c>
      <c r="AK117" s="9">
        <f>SUM(AG117:AG123)</f>
        <v>82.134500000000003</v>
      </c>
      <c r="AL117" s="9">
        <f>SUM(AH117:AH123)</f>
        <v>24.71275</v>
      </c>
      <c r="AM117" s="9">
        <f>SUM(AI117:AI123)</f>
        <v>51.720999999999997</v>
      </c>
      <c r="AN117" s="3">
        <v>2</v>
      </c>
      <c r="AP117">
        <f>($AN117)+(0.5*($AN118-$AN117))</f>
        <v>3.5</v>
      </c>
      <c r="AQ117">
        <f t="shared" si="81"/>
        <v>1.52075</v>
      </c>
      <c r="AR117">
        <f t="shared" si="82"/>
        <v>2.1909999999999998</v>
      </c>
      <c r="AS117">
        <f t="shared" si="83"/>
        <v>0.82599999999999996</v>
      </c>
      <c r="AT117">
        <f t="shared" si="84"/>
        <v>1.7885</v>
      </c>
      <c r="AU117" s="9">
        <f>SUM(AQ117:AQ126)</f>
        <v>992.54324999999994</v>
      </c>
      <c r="AV117" s="9">
        <f>SUM(AR117:AR126)</f>
        <v>973.91325000000006</v>
      </c>
      <c r="AW117" s="9">
        <f>SUM(AS117:AS126)</f>
        <v>139.63274999999999</v>
      </c>
      <c r="AX117" s="9">
        <f>SUM(AT117:AT126)</f>
        <v>110.87599999999998</v>
      </c>
    </row>
    <row r="118" spans="1:54" x14ac:dyDescent="0.2">
      <c r="A118" s="34"/>
      <c r="D118" s="2" t="s">
        <v>198</v>
      </c>
      <c r="E118" s="3">
        <v>5</v>
      </c>
      <c r="F118" s="16">
        <v>0.36699582089552252</v>
      </c>
      <c r="G118" s="13">
        <v>0.15339391044776102</v>
      </c>
      <c r="I118" s="18"/>
      <c r="J118" s="18"/>
      <c r="K118" s="18"/>
      <c r="M118" s="41"/>
      <c r="N118" s="41"/>
      <c r="O118" s="41"/>
      <c r="Q118" s="13">
        <v>0.4375</v>
      </c>
      <c r="R118" s="13">
        <v>0.70899999999999996</v>
      </c>
      <c r="S118" s="13">
        <v>0.2495</v>
      </c>
      <c r="T118" s="13">
        <v>0.40500000000000003</v>
      </c>
      <c r="U118" s="13">
        <v>9.2499999999999999E-2</v>
      </c>
      <c r="V118" s="3">
        <f>(0.5*($E118-$E117))+(0.5*($E119-$E118))</f>
        <v>4</v>
      </c>
      <c r="W118">
        <f t="shared" si="88"/>
        <v>1.75</v>
      </c>
      <c r="X118">
        <f t="shared" si="86"/>
        <v>2.8359999999999999</v>
      </c>
      <c r="Y118">
        <f t="shared" si="87"/>
        <v>0.998</v>
      </c>
      <c r="Z118">
        <f t="shared" si="85"/>
        <v>1.62</v>
      </c>
      <c r="AC118" s="9"/>
      <c r="AD118" s="9"/>
      <c r="AE118" s="3">
        <f>(0.5*($E118-$E117))+(0.5*($E119-$E118))</f>
        <v>4</v>
      </c>
      <c r="AF118">
        <f t="shared" si="93"/>
        <v>1.75</v>
      </c>
      <c r="AG118">
        <f t="shared" ref="AG118:AH123" si="94">($AE118*R118)</f>
        <v>2.8359999999999999</v>
      </c>
      <c r="AH118">
        <f t="shared" si="94"/>
        <v>0.998</v>
      </c>
      <c r="AI118">
        <f t="shared" ref="AI118:AI123" si="95">($AE118*T118)</f>
        <v>1.62</v>
      </c>
      <c r="AL118" s="9"/>
      <c r="AM118" s="9"/>
      <c r="AN118" s="3">
        <v>5</v>
      </c>
      <c r="AP118">
        <f>(0.5*($AN118-$AN117))+(0.5*($AN119-$AN118))</f>
        <v>4</v>
      </c>
      <c r="AQ118">
        <f t="shared" si="81"/>
        <v>1.75</v>
      </c>
      <c r="AR118">
        <f t="shared" si="82"/>
        <v>2.8359999999999999</v>
      </c>
      <c r="AS118">
        <f t="shared" si="83"/>
        <v>0.998</v>
      </c>
      <c r="AT118">
        <f t="shared" si="84"/>
        <v>1.62</v>
      </c>
    </row>
    <row r="119" spans="1:54" x14ac:dyDescent="0.2">
      <c r="A119" s="34"/>
      <c r="D119" s="2" t="s">
        <v>199</v>
      </c>
      <c r="E119" s="3">
        <v>10</v>
      </c>
      <c r="F119" s="16">
        <v>0.4099365671641792</v>
      </c>
      <c r="G119" s="13">
        <v>0.1980822835820894</v>
      </c>
      <c r="I119" s="18"/>
      <c r="J119" s="18"/>
      <c r="K119" s="18"/>
      <c r="M119" s="41"/>
      <c r="N119" s="41"/>
      <c r="O119" s="41"/>
      <c r="Q119" s="13">
        <v>0.4365</v>
      </c>
      <c r="R119" s="13">
        <v>0.63700000000000001</v>
      </c>
      <c r="S119" s="13">
        <v>0.26850000000000002</v>
      </c>
      <c r="T119" s="13">
        <v>0.60099999999999998</v>
      </c>
      <c r="U119" s="13">
        <v>9.6000000000000002E-2</v>
      </c>
      <c r="V119" s="3">
        <f t="shared" ref="V119:V125" si="96">(0.5*($E119-$E118))+(0.5*($E120-$E119))</f>
        <v>7.5</v>
      </c>
      <c r="W119">
        <f t="shared" si="88"/>
        <v>3.2737500000000002</v>
      </c>
      <c r="X119">
        <f t="shared" si="86"/>
        <v>4.7774999999999999</v>
      </c>
      <c r="Y119">
        <f t="shared" si="87"/>
        <v>2.0137499999999999</v>
      </c>
      <c r="Z119">
        <f t="shared" si="85"/>
        <v>4.5075000000000003</v>
      </c>
      <c r="AC119" s="9"/>
      <c r="AD119" s="9"/>
      <c r="AE119" s="3">
        <f>(0.5*($E119-$E118))+(0.5*($E120-$E119))</f>
        <v>7.5</v>
      </c>
      <c r="AF119">
        <f t="shared" si="93"/>
        <v>3.2737500000000002</v>
      </c>
      <c r="AG119">
        <f t="shared" si="94"/>
        <v>4.7774999999999999</v>
      </c>
      <c r="AH119">
        <f t="shared" si="94"/>
        <v>2.0137499999999999</v>
      </c>
      <c r="AI119">
        <f t="shared" si="95"/>
        <v>4.5075000000000003</v>
      </c>
      <c r="AL119" s="9"/>
      <c r="AM119" s="9"/>
      <c r="AN119" s="3">
        <v>10</v>
      </c>
      <c r="AP119">
        <f t="shared" ref="AP119:AP125" si="97">(0.5*($AN119-$AN118))+(0.5*($AN120-$AN119))</f>
        <v>7.5</v>
      </c>
      <c r="AQ119">
        <f t="shared" si="81"/>
        <v>3.2737500000000002</v>
      </c>
      <c r="AR119">
        <f t="shared" si="82"/>
        <v>4.7774999999999999</v>
      </c>
      <c r="AS119">
        <f t="shared" si="83"/>
        <v>2.0137499999999999</v>
      </c>
      <c r="AT119">
        <f t="shared" si="84"/>
        <v>4.5075000000000003</v>
      </c>
    </row>
    <row r="120" spans="1:54" x14ac:dyDescent="0.2">
      <c r="A120" s="34"/>
      <c r="D120" s="2" t="s">
        <v>200</v>
      </c>
      <c r="E120" s="3">
        <v>20</v>
      </c>
      <c r="F120" s="16">
        <v>0.73788582089552246</v>
      </c>
      <c r="G120" s="13">
        <v>0.59195541044776123</v>
      </c>
      <c r="I120" s="18"/>
      <c r="J120" s="18"/>
      <c r="K120" s="18"/>
      <c r="M120" s="41"/>
      <c r="N120" s="41"/>
      <c r="O120" s="41"/>
      <c r="Q120" s="13">
        <v>0.44900000000000001</v>
      </c>
      <c r="R120" s="13">
        <v>0.72</v>
      </c>
      <c r="S120" s="13">
        <v>0.35699999999999998</v>
      </c>
      <c r="T120" s="13">
        <v>0.58450000000000002</v>
      </c>
      <c r="U120" s="13">
        <v>0.10150000000000001</v>
      </c>
      <c r="V120" s="3">
        <f t="shared" si="96"/>
        <v>10</v>
      </c>
      <c r="W120">
        <f t="shared" si="88"/>
        <v>4.49</v>
      </c>
      <c r="X120">
        <f t="shared" si="86"/>
        <v>7.1999999999999993</v>
      </c>
      <c r="Y120">
        <f t="shared" si="87"/>
        <v>3.57</v>
      </c>
      <c r="Z120">
        <f t="shared" si="85"/>
        <v>5.8450000000000006</v>
      </c>
      <c r="AC120" s="9"/>
      <c r="AD120" s="9"/>
      <c r="AE120" s="3">
        <f>(0.5*($E120-$E119))+(0.5*($E121-$E120))</f>
        <v>10</v>
      </c>
      <c r="AF120">
        <f t="shared" si="93"/>
        <v>4.49</v>
      </c>
      <c r="AG120">
        <f t="shared" si="94"/>
        <v>7.1999999999999993</v>
      </c>
      <c r="AH120">
        <f t="shared" si="94"/>
        <v>3.57</v>
      </c>
      <c r="AI120">
        <f t="shared" si="95"/>
        <v>5.8450000000000006</v>
      </c>
      <c r="AL120" s="9"/>
      <c r="AM120" s="9"/>
      <c r="AN120" s="3">
        <v>20</v>
      </c>
      <c r="AP120">
        <f t="shared" si="97"/>
        <v>10</v>
      </c>
      <c r="AQ120">
        <f t="shared" si="81"/>
        <v>4.49</v>
      </c>
      <c r="AR120">
        <f t="shared" si="82"/>
        <v>7.1999999999999993</v>
      </c>
      <c r="AS120">
        <f t="shared" si="83"/>
        <v>3.57</v>
      </c>
      <c r="AT120">
        <f t="shared" si="84"/>
        <v>5.8450000000000006</v>
      </c>
    </row>
    <row r="121" spans="1:54" x14ac:dyDescent="0.2">
      <c r="A121" s="34"/>
      <c r="D121" s="2" t="s">
        <v>201</v>
      </c>
      <c r="E121" s="3">
        <v>30</v>
      </c>
      <c r="F121" s="16">
        <v>0.60008776119402985</v>
      </c>
      <c r="G121" s="13">
        <v>0.4253446805970148</v>
      </c>
      <c r="I121" s="18"/>
      <c r="J121" s="18"/>
      <c r="K121" s="18"/>
      <c r="Q121" s="13">
        <v>0.70750000000000002</v>
      </c>
      <c r="R121" s="13">
        <v>1.3195000000000001</v>
      </c>
      <c r="S121" s="13">
        <v>0.54100000000000004</v>
      </c>
      <c r="T121" s="13">
        <v>1.2905</v>
      </c>
      <c r="U121" s="13">
        <v>0.17899999999999999</v>
      </c>
      <c r="V121" s="3">
        <f t="shared" si="96"/>
        <v>10</v>
      </c>
      <c r="W121">
        <f t="shared" si="88"/>
        <v>7.0750000000000002</v>
      </c>
      <c r="X121">
        <f t="shared" si="86"/>
        <v>13.195</v>
      </c>
      <c r="Y121">
        <f t="shared" si="87"/>
        <v>5.41</v>
      </c>
      <c r="Z121">
        <f t="shared" si="85"/>
        <v>12.904999999999999</v>
      </c>
      <c r="AC121" s="9"/>
      <c r="AD121" s="9"/>
      <c r="AE121" s="3">
        <f>(0.5*($E121-$E120))+(0.5*($E122-$E121))</f>
        <v>10</v>
      </c>
      <c r="AF121">
        <f t="shared" si="93"/>
        <v>7.0750000000000002</v>
      </c>
      <c r="AG121">
        <f t="shared" si="94"/>
        <v>13.195</v>
      </c>
      <c r="AH121">
        <f t="shared" si="94"/>
        <v>5.41</v>
      </c>
      <c r="AI121">
        <f t="shared" si="95"/>
        <v>12.904999999999999</v>
      </c>
      <c r="AL121" s="9"/>
      <c r="AM121" s="9"/>
      <c r="AN121" s="3">
        <v>30</v>
      </c>
      <c r="AP121">
        <f t="shared" si="97"/>
        <v>10</v>
      </c>
      <c r="AQ121">
        <f t="shared" si="81"/>
        <v>7.0750000000000002</v>
      </c>
      <c r="AR121">
        <f t="shared" si="82"/>
        <v>13.195</v>
      </c>
      <c r="AS121">
        <f t="shared" si="83"/>
        <v>5.41</v>
      </c>
      <c r="AT121">
        <f t="shared" si="84"/>
        <v>12.904999999999999</v>
      </c>
    </row>
    <row r="122" spans="1:54" x14ac:dyDescent="0.2">
      <c r="A122" s="34"/>
      <c r="D122" s="2" t="s">
        <v>202</v>
      </c>
      <c r="E122" s="3">
        <v>40</v>
      </c>
      <c r="F122" s="16">
        <v>0.2479701492537314</v>
      </c>
      <c r="G122" s="13">
        <v>0.20856027462686563</v>
      </c>
      <c r="I122" s="18"/>
      <c r="J122" s="18"/>
      <c r="K122" s="18"/>
      <c r="M122" s="41">
        <v>93.994774129438511</v>
      </c>
      <c r="N122" s="41">
        <v>6.73</v>
      </c>
      <c r="O122" s="41">
        <v>300.5</v>
      </c>
      <c r="P122" s="58">
        <v>31.653505325317383</v>
      </c>
      <c r="Q122" s="13">
        <v>1.8105</v>
      </c>
      <c r="R122" s="13">
        <v>2.4610000000000003</v>
      </c>
      <c r="S122" s="13">
        <v>0.6915</v>
      </c>
      <c r="T122" s="13">
        <v>1.925</v>
      </c>
      <c r="U122" s="13">
        <v>0.36299999999999999</v>
      </c>
      <c r="V122" s="3">
        <f t="shared" si="96"/>
        <v>10</v>
      </c>
      <c r="W122">
        <f t="shared" si="88"/>
        <v>18.105</v>
      </c>
      <c r="X122">
        <f t="shared" si="86"/>
        <v>24.610000000000003</v>
      </c>
      <c r="Y122">
        <f t="shared" si="87"/>
        <v>6.915</v>
      </c>
      <c r="Z122">
        <f t="shared" si="85"/>
        <v>19.25</v>
      </c>
      <c r="AC122" s="9"/>
      <c r="AD122" s="9"/>
      <c r="AE122" s="3">
        <f>(0.5*($E122-$E121))+(0.5*($E123-$E122))</f>
        <v>10</v>
      </c>
      <c r="AF122">
        <f t="shared" si="93"/>
        <v>18.105</v>
      </c>
      <c r="AG122">
        <f t="shared" si="94"/>
        <v>24.610000000000003</v>
      </c>
      <c r="AH122">
        <f t="shared" si="94"/>
        <v>6.915</v>
      </c>
      <c r="AI122">
        <f t="shared" si="95"/>
        <v>19.25</v>
      </c>
      <c r="AL122" s="9"/>
      <c r="AM122" s="9"/>
      <c r="AN122" s="3">
        <v>40</v>
      </c>
      <c r="AP122">
        <f t="shared" si="97"/>
        <v>10</v>
      </c>
      <c r="AQ122">
        <f t="shared" si="81"/>
        <v>18.105</v>
      </c>
      <c r="AR122">
        <f t="shared" si="82"/>
        <v>24.610000000000003</v>
      </c>
      <c r="AS122">
        <f t="shared" si="83"/>
        <v>6.915</v>
      </c>
      <c r="AT122">
        <f t="shared" si="84"/>
        <v>19.25</v>
      </c>
    </row>
    <row r="123" spans="1:54" x14ac:dyDescent="0.2">
      <c r="A123" s="34"/>
      <c r="D123" s="2" t="s">
        <v>203</v>
      </c>
      <c r="E123" s="3">
        <v>50</v>
      </c>
      <c r="F123" s="16">
        <v>0.19341671641791053</v>
      </c>
      <c r="G123" s="13">
        <v>0.19747155820895518</v>
      </c>
      <c r="I123" s="18"/>
      <c r="J123" s="18"/>
      <c r="K123" s="18"/>
      <c r="M123" s="41"/>
      <c r="N123" s="41"/>
      <c r="O123" s="41"/>
      <c r="Q123" s="13">
        <v>5.1835000000000004</v>
      </c>
      <c r="R123" s="13">
        <v>5.4649999999999999</v>
      </c>
      <c r="S123" s="13">
        <v>0.996</v>
      </c>
      <c r="T123" s="13">
        <v>1.161</v>
      </c>
      <c r="U123" s="13">
        <v>0.30149999999999999</v>
      </c>
      <c r="V123" s="3">
        <f t="shared" si="96"/>
        <v>17.5</v>
      </c>
      <c r="W123">
        <f t="shared" si="88"/>
        <v>90.711250000000007</v>
      </c>
      <c r="X123">
        <f t="shared" si="86"/>
        <v>95.637500000000003</v>
      </c>
      <c r="Y123">
        <f t="shared" si="87"/>
        <v>17.43</v>
      </c>
      <c r="Z123">
        <f t="shared" si="85"/>
        <v>20.317499999999999</v>
      </c>
      <c r="AC123" s="9"/>
      <c r="AD123" s="9"/>
      <c r="AE123" s="3">
        <f>(0.5*($E123-$E122))</f>
        <v>5</v>
      </c>
      <c r="AF123">
        <f t="shared" si="93"/>
        <v>25.917500000000004</v>
      </c>
      <c r="AG123">
        <f t="shared" si="94"/>
        <v>27.324999999999999</v>
      </c>
      <c r="AH123">
        <f t="shared" si="94"/>
        <v>4.9800000000000004</v>
      </c>
      <c r="AI123">
        <f t="shared" si="95"/>
        <v>5.8049999999999997</v>
      </c>
      <c r="AL123" s="9"/>
      <c r="AM123" s="9"/>
      <c r="AN123" s="3">
        <v>50</v>
      </c>
      <c r="AP123">
        <f t="shared" si="97"/>
        <v>17.5</v>
      </c>
      <c r="AQ123">
        <f t="shared" si="81"/>
        <v>90.711250000000007</v>
      </c>
      <c r="AR123">
        <f t="shared" si="82"/>
        <v>95.637500000000003</v>
      </c>
      <c r="AS123">
        <f t="shared" si="83"/>
        <v>17.43</v>
      </c>
      <c r="AT123">
        <f t="shared" si="84"/>
        <v>20.317499999999999</v>
      </c>
    </row>
    <row r="124" spans="1:54" x14ac:dyDescent="0.2">
      <c r="A124" s="34"/>
      <c r="D124" s="2" t="s">
        <v>204</v>
      </c>
      <c r="E124" s="3">
        <v>75</v>
      </c>
      <c r="F124" s="16">
        <v>3.459576492537314E-2</v>
      </c>
      <c r="G124" s="13">
        <v>8.7737882462686545E-2</v>
      </c>
      <c r="I124" s="18"/>
      <c r="J124" s="18"/>
      <c r="K124" s="18"/>
      <c r="M124" s="41"/>
      <c r="N124" s="41"/>
      <c r="O124" s="41"/>
      <c r="Q124" s="13">
        <v>7.9169999999999998</v>
      </c>
      <c r="R124" s="13">
        <v>8.0015000000000001</v>
      </c>
      <c r="S124" s="13">
        <v>1.1909999999999998</v>
      </c>
      <c r="T124" s="13">
        <v>0.51649999999999996</v>
      </c>
      <c r="U124" s="13">
        <v>0.13500000000000001</v>
      </c>
      <c r="V124" s="3">
        <f t="shared" si="96"/>
        <v>25</v>
      </c>
      <c r="W124">
        <f t="shared" si="88"/>
        <v>197.92499999999998</v>
      </c>
      <c r="X124">
        <f t="shared" si="86"/>
        <v>200.03749999999999</v>
      </c>
      <c r="Y124">
        <f t="shared" si="87"/>
        <v>29.774999999999995</v>
      </c>
      <c r="Z124">
        <f t="shared" si="85"/>
        <v>12.9125</v>
      </c>
      <c r="AC124" s="9"/>
      <c r="AD124" s="9"/>
      <c r="AE124" s="3">
        <v>0</v>
      </c>
      <c r="AH124"/>
      <c r="AI124"/>
      <c r="AL124" s="9"/>
      <c r="AM124" s="9"/>
      <c r="AN124" s="3">
        <v>75</v>
      </c>
      <c r="AP124">
        <f t="shared" si="97"/>
        <v>25</v>
      </c>
      <c r="AQ124">
        <f t="shared" si="81"/>
        <v>197.92499999999998</v>
      </c>
      <c r="AR124">
        <f t="shared" si="82"/>
        <v>200.03749999999999</v>
      </c>
      <c r="AS124">
        <f t="shared" si="83"/>
        <v>29.774999999999995</v>
      </c>
      <c r="AT124">
        <f t="shared" si="84"/>
        <v>12.9125</v>
      </c>
    </row>
    <row r="125" spans="1:54" x14ac:dyDescent="0.2">
      <c r="A125" s="34"/>
      <c r="D125" s="2" t="s">
        <v>205</v>
      </c>
      <c r="E125" s="3">
        <v>100</v>
      </c>
      <c r="F125" s="16">
        <v>5.6378283582089551E-2</v>
      </c>
      <c r="G125" s="13">
        <v>0.12183031679104474</v>
      </c>
      <c r="I125" s="18"/>
      <c r="J125" s="18"/>
      <c r="K125" s="18"/>
      <c r="Q125" s="13">
        <v>10.045</v>
      </c>
      <c r="R125" s="13">
        <v>9.2294999999999998</v>
      </c>
      <c r="S125" s="13">
        <v>1.254</v>
      </c>
      <c r="T125" s="13">
        <v>0.52800000000000002</v>
      </c>
      <c r="U125" s="13">
        <v>0.1305</v>
      </c>
      <c r="V125" s="3">
        <f t="shared" si="96"/>
        <v>38</v>
      </c>
      <c r="W125">
        <f t="shared" si="88"/>
        <v>381.71</v>
      </c>
      <c r="X125">
        <f t="shared" si="86"/>
        <v>350.721</v>
      </c>
      <c r="Y125">
        <f t="shared" si="87"/>
        <v>47.652000000000001</v>
      </c>
      <c r="Z125">
        <f t="shared" si="85"/>
        <v>20.064</v>
      </c>
      <c r="AC125" s="9"/>
      <c r="AD125" s="9"/>
      <c r="AE125" s="3">
        <v>0</v>
      </c>
      <c r="AH125"/>
      <c r="AI125"/>
      <c r="AL125" s="9"/>
      <c r="AM125" s="9"/>
      <c r="AN125" s="3">
        <v>100</v>
      </c>
      <c r="AP125">
        <f t="shared" si="97"/>
        <v>32.5</v>
      </c>
      <c r="AQ125">
        <f t="shared" si="81"/>
        <v>326.46249999999998</v>
      </c>
      <c r="AR125">
        <f t="shared" si="82"/>
        <v>299.95875000000001</v>
      </c>
      <c r="AS125">
        <f t="shared" si="83"/>
        <v>40.755000000000003</v>
      </c>
      <c r="AT125">
        <f t="shared" si="84"/>
        <v>17.16</v>
      </c>
    </row>
    <row r="126" spans="1:54" x14ac:dyDescent="0.2">
      <c r="A126" s="34"/>
      <c r="D126" s="2" t="s">
        <v>206</v>
      </c>
      <c r="E126" s="3">
        <v>151</v>
      </c>
      <c r="F126" s="16">
        <v>5.1252985074626911E-3</v>
      </c>
      <c r="G126" s="13">
        <v>5.4409424253731339E-2</v>
      </c>
      <c r="I126" s="18"/>
      <c r="J126" s="18"/>
      <c r="K126" s="18"/>
      <c r="M126" s="41">
        <v>56.388959733620844</v>
      </c>
      <c r="N126" s="41">
        <v>3.6814999999999998</v>
      </c>
      <c r="O126" s="41">
        <v>164.5</v>
      </c>
      <c r="P126" s="58">
        <v>34.428901672363281</v>
      </c>
      <c r="Q126" s="13">
        <v>17.061500000000002</v>
      </c>
      <c r="R126" s="13">
        <v>16.173500000000001</v>
      </c>
      <c r="S126" s="13">
        <v>1.597</v>
      </c>
      <c r="T126" s="13">
        <v>0.72850000000000004</v>
      </c>
      <c r="U126" s="13">
        <v>0.18</v>
      </c>
      <c r="V126" s="3">
        <f>(0.5*($E126-$E125))</f>
        <v>25.5</v>
      </c>
      <c r="W126">
        <f t="shared" si="88"/>
        <v>435.06825000000003</v>
      </c>
      <c r="X126">
        <f t="shared" si="86"/>
        <v>412.42425000000003</v>
      </c>
      <c r="Y126">
        <f t="shared" si="87"/>
        <v>40.723500000000001</v>
      </c>
      <c r="Z126">
        <f t="shared" si="85"/>
        <v>18.576750000000001</v>
      </c>
      <c r="AC126" s="9"/>
      <c r="AD126" s="9"/>
      <c r="AH126"/>
      <c r="AI126"/>
      <c r="AL126" s="9"/>
      <c r="AM126" s="9"/>
      <c r="AN126" s="3">
        <v>140</v>
      </c>
      <c r="AP126">
        <f>(0.5*($AN126-$AN125))</f>
        <v>20</v>
      </c>
      <c r="AQ126">
        <f>($AP126*AY126)</f>
        <v>341.23</v>
      </c>
      <c r="AR126">
        <f t="shared" si="82"/>
        <v>323.47000000000003</v>
      </c>
      <c r="AS126">
        <f t="shared" si="83"/>
        <v>31.939999999999998</v>
      </c>
      <c r="AT126">
        <f>($AP126*BB126)</f>
        <v>14.57</v>
      </c>
      <c r="AY126" s="63">
        <f>(Q125*($AN126-$AY$1)+Q126*($AY$1-$AN125))/($AN126-$AN125)</f>
        <v>17.061500000000002</v>
      </c>
      <c r="AZ126" s="63">
        <f>(R125*($AN126-$AY$1)+R126*($AY$1-$AN125))/($AN126-$AN125)</f>
        <v>16.173500000000001</v>
      </c>
      <c r="BA126" s="63">
        <f>(S125*($AN126-$AY$1)+S126*($AY$1-$AN125))/($AN126-$AN125)</f>
        <v>1.597</v>
      </c>
      <c r="BB126" s="63">
        <f>(T125*($AN126-$AY$1)+T126*($AY$1-$AN125))/($AN126-$AN125)</f>
        <v>0.72850000000000004</v>
      </c>
    </row>
    <row r="127" spans="1:54" x14ac:dyDescent="0.2">
      <c r="A127" s="34">
        <v>40763</v>
      </c>
      <c r="B127" s="2" t="s">
        <v>208</v>
      </c>
      <c r="C127" s="4" t="s">
        <v>107</v>
      </c>
      <c r="D127" s="3">
        <v>370395</v>
      </c>
      <c r="E127" s="3">
        <v>2</v>
      </c>
      <c r="F127" s="16">
        <v>0.30252358208955221</v>
      </c>
      <c r="G127" s="13">
        <v>9.5824991044776042E-2</v>
      </c>
      <c r="H127" s="16">
        <v>29.858210093283585</v>
      </c>
      <c r="I127" s="18">
        <v>18.526840094216414</v>
      </c>
      <c r="J127" s="18">
        <v>22.23516895522388</v>
      </c>
      <c r="K127" s="18">
        <v>13.954452044776117</v>
      </c>
      <c r="L127" s="23">
        <v>220</v>
      </c>
      <c r="M127" s="41">
        <v>99.130025764388336</v>
      </c>
      <c r="N127" s="41">
        <v>5.6195000000000004</v>
      </c>
      <c r="O127" s="41">
        <v>251</v>
      </c>
      <c r="P127" s="58">
        <v>30.884302139282227</v>
      </c>
      <c r="Q127" s="13">
        <v>0.44550000000000001</v>
      </c>
      <c r="R127" s="13">
        <v>0.58650000000000002</v>
      </c>
      <c r="S127" s="13">
        <v>0.1865</v>
      </c>
      <c r="T127" s="13">
        <v>0.44500000000000001</v>
      </c>
      <c r="U127" s="13">
        <v>8.7499999999999994E-2</v>
      </c>
      <c r="V127" s="3">
        <f>($E127)+(0.5*($E128-$E127))</f>
        <v>3.5</v>
      </c>
      <c r="W127">
        <f t="shared" si="88"/>
        <v>1.55925</v>
      </c>
      <c r="X127">
        <f t="shared" si="86"/>
        <v>2.0527500000000001</v>
      </c>
      <c r="Y127">
        <f t="shared" si="87"/>
        <v>0.65274999999999994</v>
      </c>
      <c r="Z127">
        <f t="shared" si="85"/>
        <v>1.5575000000000001</v>
      </c>
      <c r="AA127" s="9">
        <f>SUM(W127:W136)</f>
        <v>1284.0697499999999</v>
      </c>
      <c r="AB127" s="9">
        <f>SUM(X127:X136)</f>
        <v>1392.289</v>
      </c>
      <c r="AC127" s="9">
        <f>SUM(Y127:Y136)</f>
        <v>160.1645</v>
      </c>
      <c r="AD127" s="9">
        <f>SUM(Z127:Z136)</f>
        <v>88.491000000000014</v>
      </c>
      <c r="AE127" s="3">
        <f>($E127)+(0.5*($E128-$E127))</f>
        <v>3.5</v>
      </c>
      <c r="AF127">
        <f t="shared" ref="AF127:AF133" si="98">($AE127*Q127)</f>
        <v>1.55925</v>
      </c>
      <c r="AG127">
        <f>($AE127*R127)</f>
        <v>2.0527500000000001</v>
      </c>
      <c r="AH127">
        <f>($AE127*S127)</f>
        <v>0.65274999999999994</v>
      </c>
      <c r="AI127">
        <f>($AE127*T127)</f>
        <v>1.5575000000000001</v>
      </c>
      <c r="AJ127" s="9">
        <f>SUM(AF127:AF133)</f>
        <v>91.726500000000001</v>
      </c>
      <c r="AK127" s="9">
        <f>SUM(AG127:AG133)</f>
        <v>117.72900000000001</v>
      </c>
      <c r="AL127" s="9">
        <f>SUM(AH127:AH133)</f>
        <v>25.623749999999998</v>
      </c>
      <c r="AM127" s="9">
        <f>SUM(AI127:AI133)</f>
        <v>38.335000000000008</v>
      </c>
      <c r="AN127" s="3">
        <v>2</v>
      </c>
      <c r="AP127">
        <f>($AN127)+(0.5*($AN128-$AN127))</f>
        <v>3.5</v>
      </c>
      <c r="AQ127">
        <f t="shared" si="81"/>
        <v>1.55925</v>
      </c>
      <c r="AR127">
        <f t="shared" si="82"/>
        <v>2.0527500000000001</v>
      </c>
      <c r="AS127">
        <f t="shared" si="83"/>
        <v>0.65274999999999994</v>
      </c>
      <c r="AT127">
        <f t="shared" si="84"/>
        <v>1.5575000000000001</v>
      </c>
      <c r="AU127" s="9">
        <f>SUM(AQ127:AQ136)</f>
        <v>1087.85275</v>
      </c>
      <c r="AV127" s="9">
        <f>SUM(AR127:AR136)</f>
        <v>1181.3789999999999</v>
      </c>
      <c r="AW127" s="9">
        <f>SUM(AS127:AS136)</f>
        <v>140.3125</v>
      </c>
      <c r="AX127" s="9">
        <f>SUM(AT127:AT136)</f>
        <v>82.257499999999993</v>
      </c>
    </row>
    <row r="128" spans="1:54" x14ac:dyDescent="0.2">
      <c r="A128" s="34"/>
      <c r="D128" s="3">
        <v>370394</v>
      </c>
      <c r="E128" s="3">
        <v>5</v>
      </c>
      <c r="F128" s="16">
        <v>0.27772656716417909</v>
      </c>
      <c r="G128" s="13">
        <v>0.11892648358208951</v>
      </c>
      <c r="H128" s="23"/>
      <c r="I128" s="39"/>
      <c r="Q128" s="13">
        <v>0.439</v>
      </c>
      <c r="R128" s="13">
        <v>0.4975</v>
      </c>
      <c r="S128" s="13">
        <v>0.1615</v>
      </c>
      <c r="T128" s="13">
        <v>0.73</v>
      </c>
      <c r="U128" s="13">
        <v>8.3499999999999991E-2</v>
      </c>
      <c r="V128" s="3">
        <f>(0.5*($E128-$E127))+(0.5*($E129-$E128))</f>
        <v>4</v>
      </c>
      <c r="W128">
        <f t="shared" si="88"/>
        <v>1.756</v>
      </c>
      <c r="X128">
        <f t="shared" si="86"/>
        <v>1.99</v>
      </c>
      <c r="Y128">
        <f t="shared" si="87"/>
        <v>0.64600000000000002</v>
      </c>
      <c r="Z128">
        <f t="shared" si="85"/>
        <v>2.92</v>
      </c>
      <c r="AC128" s="9"/>
      <c r="AD128" s="9"/>
      <c r="AE128" s="3">
        <f>(0.5*($E128-$E127))+(0.5*($E129-$E128))</f>
        <v>4</v>
      </c>
      <c r="AF128">
        <f t="shared" si="98"/>
        <v>1.756</v>
      </c>
      <c r="AG128">
        <f t="shared" ref="AG128:AH133" si="99">($AE128*R128)</f>
        <v>1.99</v>
      </c>
      <c r="AH128">
        <f t="shared" si="99"/>
        <v>0.64600000000000002</v>
      </c>
      <c r="AI128">
        <f t="shared" ref="AI128:AI133" si="100">($AE128*T128)</f>
        <v>2.92</v>
      </c>
      <c r="AL128" s="9"/>
      <c r="AM128" s="9"/>
      <c r="AN128" s="3">
        <v>5</v>
      </c>
      <c r="AP128">
        <f>(0.5*($AN128-$AN127))+(0.5*($AN129-$AN128))</f>
        <v>4</v>
      </c>
      <c r="AQ128">
        <f t="shared" si="81"/>
        <v>1.756</v>
      </c>
      <c r="AR128">
        <f t="shared" si="82"/>
        <v>1.99</v>
      </c>
      <c r="AS128">
        <f t="shared" si="83"/>
        <v>0.64600000000000002</v>
      </c>
      <c r="AT128">
        <f t="shared" si="84"/>
        <v>2.92</v>
      </c>
    </row>
    <row r="129" spans="1:54" x14ac:dyDescent="0.2">
      <c r="A129" s="34"/>
      <c r="D129" s="3">
        <v>370393</v>
      </c>
      <c r="E129" s="3">
        <v>10</v>
      </c>
      <c r="F129" s="16">
        <v>0.2479701492537314</v>
      </c>
      <c r="G129" s="13">
        <v>0.13426587462686557</v>
      </c>
      <c r="M129" s="41"/>
      <c r="N129" s="41"/>
      <c r="O129" s="41"/>
      <c r="Q129" s="13">
        <v>0.4425</v>
      </c>
      <c r="R129" s="13">
        <v>0.57250000000000001</v>
      </c>
      <c r="S129" s="13">
        <v>0.188</v>
      </c>
      <c r="T129" s="13">
        <v>0.59400000000000008</v>
      </c>
      <c r="U129" s="13">
        <v>8.8499999999999995E-2</v>
      </c>
      <c r="V129" s="3">
        <f t="shared" ref="V129:V135" si="101">(0.5*($E129-$E128))+(0.5*($E130-$E129))</f>
        <v>7.5</v>
      </c>
      <c r="W129">
        <f t="shared" si="88"/>
        <v>3.3187500000000001</v>
      </c>
      <c r="X129">
        <f t="shared" si="86"/>
        <v>4.2937500000000002</v>
      </c>
      <c r="Y129">
        <f t="shared" si="87"/>
        <v>1.41</v>
      </c>
      <c r="Z129">
        <f t="shared" si="85"/>
        <v>4.455000000000001</v>
      </c>
      <c r="AC129" s="9"/>
      <c r="AD129" s="9"/>
      <c r="AE129" s="3">
        <f>(0.5*($E129-$E128))+(0.5*($E130-$E129))</f>
        <v>7.5</v>
      </c>
      <c r="AF129">
        <f t="shared" si="98"/>
        <v>3.3187500000000001</v>
      </c>
      <c r="AG129">
        <f t="shared" si="99"/>
        <v>4.2937500000000002</v>
      </c>
      <c r="AH129">
        <f t="shared" si="99"/>
        <v>1.41</v>
      </c>
      <c r="AI129">
        <f t="shared" si="100"/>
        <v>4.455000000000001</v>
      </c>
      <c r="AL129" s="9"/>
      <c r="AM129" s="9"/>
      <c r="AN129" s="3">
        <v>10</v>
      </c>
      <c r="AP129">
        <f t="shared" ref="AP129:AP135" si="102">(0.5*($AN129-$AN128))+(0.5*($AN130-$AN129))</f>
        <v>7.5</v>
      </c>
      <c r="AQ129">
        <f t="shared" si="81"/>
        <v>3.3187500000000001</v>
      </c>
      <c r="AR129">
        <f t="shared" si="82"/>
        <v>4.2937500000000002</v>
      </c>
      <c r="AS129">
        <f t="shared" si="83"/>
        <v>1.41</v>
      </c>
      <c r="AT129">
        <f t="shared" si="84"/>
        <v>4.455000000000001</v>
      </c>
    </row>
    <row r="130" spans="1:54" x14ac:dyDescent="0.2">
      <c r="A130" s="34"/>
      <c r="D130" s="3">
        <v>370392</v>
      </c>
      <c r="E130" s="3">
        <v>20</v>
      </c>
      <c r="F130" s="16">
        <v>0.2479701492537314</v>
      </c>
      <c r="G130" s="13">
        <v>0.23332507462686558</v>
      </c>
      <c r="I130" s="18"/>
      <c r="K130" s="23"/>
      <c r="M130" s="41"/>
      <c r="N130" s="41"/>
      <c r="O130" s="41"/>
      <c r="Q130" s="13">
        <v>0.4415</v>
      </c>
      <c r="R130" s="13">
        <v>0.83600000000000008</v>
      </c>
      <c r="S130" s="13">
        <v>0.34799999999999998</v>
      </c>
      <c r="T130" s="13">
        <v>0.39800000000000002</v>
      </c>
      <c r="U130" s="13">
        <v>9.35E-2</v>
      </c>
      <c r="V130" s="3">
        <f t="shared" si="101"/>
        <v>10</v>
      </c>
      <c r="W130">
        <f t="shared" si="88"/>
        <v>4.415</v>
      </c>
      <c r="X130">
        <f t="shared" si="86"/>
        <v>8.3600000000000012</v>
      </c>
      <c r="Y130">
        <f t="shared" si="87"/>
        <v>3.4799999999999995</v>
      </c>
      <c r="Z130">
        <f t="shared" si="85"/>
        <v>3.9800000000000004</v>
      </c>
      <c r="AC130" s="9"/>
      <c r="AD130" s="9"/>
      <c r="AE130" s="3">
        <f>(0.5*($E130-$E129))+(0.5*($E131-$E130))</f>
        <v>10</v>
      </c>
      <c r="AF130">
        <f t="shared" si="98"/>
        <v>4.415</v>
      </c>
      <c r="AG130">
        <f t="shared" si="99"/>
        <v>8.3600000000000012</v>
      </c>
      <c r="AH130">
        <f t="shared" si="99"/>
        <v>3.4799999999999995</v>
      </c>
      <c r="AI130">
        <f t="shared" si="100"/>
        <v>3.9800000000000004</v>
      </c>
      <c r="AL130" s="9"/>
      <c r="AM130" s="9"/>
      <c r="AN130" s="3">
        <v>20</v>
      </c>
      <c r="AP130">
        <f t="shared" si="102"/>
        <v>10</v>
      </c>
      <c r="AQ130">
        <f t="shared" si="81"/>
        <v>4.415</v>
      </c>
      <c r="AR130">
        <f t="shared" si="82"/>
        <v>8.3600000000000012</v>
      </c>
      <c r="AS130">
        <f t="shared" si="83"/>
        <v>3.4799999999999995</v>
      </c>
      <c r="AT130">
        <f t="shared" si="84"/>
        <v>3.9800000000000004</v>
      </c>
    </row>
    <row r="131" spans="1:54" x14ac:dyDescent="0.2">
      <c r="A131" s="34"/>
      <c r="D131" s="3">
        <v>370391</v>
      </c>
      <c r="E131" s="3">
        <v>30</v>
      </c>
      <c r="F131" s="16">
        <v>0.7652149253731344</v>
      </c>
      <c r="G131" s="13">
        <v>0.70296296268656733</v>
      </c>
      <c r="I131" s="18"/>
      <c r="K131" s="23"/>
      <c r="M131" s="41"/>
      <c r="N131" s="41"/>
      <c r="O131" s="41"/>
      <c r="Q131" s="13">
        <v>0.6984999999999999</v>
      </c>
      <c r="R131" s="13">
        <v>2.0914999999999999</v>
      </c>
      <c r="S131" s="13">
        <v>0.57199999999999995</v>
      </c>
      <c r="T131" s="13">
        <v>1.3069999999999999</v>
      </c>
      <c r="U131" s="13">
        <v>0.1895</v>
      </c>
      <c r="V131" s="3">
        <f t="shared" si="101"/>
        <v>10</v>
      </c>
      <c r="W131">
        <f t="shared" si="88"/>
        <v>6.9849999999999994</v>
      </c>
      <c r="X131">
        <f t="shared" si="86"/>
        <v>20.914999999999999</v>
      </c>
      <c r="Y131">
        <f t="shared" si="87"/>
        <v>5.72</v>
      </c>
      <c r="Z131">
        <f t="shared" si="85"/>
        <v>13.07</v>
      </c>
      <c r="AC131" s="9"/>
      <c r="AD131" s="9"/>
      <c r="AE131" s="3">
        <f>(0.5*($E131-$E130))+(0.5*($E132-$E131))</f>
        <v>10</v>
      </c>
      <c r="AF131">
        <f t="shared" si="98"/>
        <v>6.9849999999999994</v>
      </c>
      <c r="AG131">
        <f t="shared" si="99"/>
        <v>20.914999999999999</v>
      </c>
      <c r="AH131">
        <f t="shared" si="99"/>
        <v>5.72</v>
      </c>
      <c r="AI131">
        <f t="shared" si="100"/>
        <v>13.07</v>
      </c>
      <c r="AL131" s="9"/>
      <c r="AM131" s="9"/>
      <c r="AN131" s="3">
        <v>30</v>
      </c>
      <c r="AP131">
        <f t="shared" si="102"/>
        <v>10</v>
      </c>
      <c r="AQ131">
        <f t="shared" si="81"/>
        <v>6.9849999999999994</v>
      </c>
      <c r="AR131">
        <f t="shared" si="82"/>
        <v>20.914999999999999</v>
      </c>
      <c r="AS131">
        <f t="shared" si="83"/>
        <v>5.72</v>
      </c>
      <c r="AT131">
        <f t="shared" si="84"/>
        <v>13.07</v>
      </c>
    </row>
    <row r="132" spans="1:54" x14ac:dyDescent="0.2">
      <c r="A132" s="34"/>
      <c r="D132" s="3">
        <v>370390</v>
      </c>
      <c r="E132" s="3">
        <v>40</v>
      </c>
      <c r="F132" s="16">
        <v>0.25788895522388067</v>
      </c>
      <c r="G132" s="13">
        <v>0.24265807761194033</v>
      </c>
      <c r="I132" s="18"/>
      <c r="K132" s="23"/>
      <c r="M132" s="41">
        <v>80.266838707825812</v>
      </c>
      <c r="N132" s="41">
        <v>6.0120000000000005</v>
      </c>
      <c r="O132" s="41">
        <v>268.5</v>
      </c>
      <c r="P132" s="58">
        <v>31.835474014282227</v>
      </c>
      <c r="Q132" s="13">
        <v>3.903</v>
      </c>
      <c r="R132" s="13">
        <v>4.4245000000000001</v>
      </c>
      <c r="S132" s="13">
        <v>0.84299999999999997</v>
      </c>
      <c r="T132" s="13">
        <v>0.97299999999999998</v>
      </c>
      <c r="U132" s="13">
        <v>0.312</v>
      </c>
      <c r="V132" s="3">
        <f t="shared" si="101"/>
        <v>10</v>
      </c>
      <c r="W132">
        <f t="shared" si="88"/>
        <v>39.03</v>
      </c>
      <c r="X132">
        <f t="shared" si="86"/>
        <v>44.245000000000005</v>
      </c>
      <c r="Y132">
        <f t="shared" si="87"/>
        <v>8.43</v>
      </c>
      <c r="Z132">
        <f t="shared" si="85"/>
        <v>9.73</v>
      </c>
      <c r="AC132" s="9"/>
      <c r="AD132" s="9"/>
      <c r="AE132" s="3">
        <f>(0.5*($E132-$E131))+(0.5*($E133-$E132))</f>
        <v>10</v>
      </c>
      <c r="AF132">
        <f t="shared" si="98"/>
        <v>39.03</v>
      </c>
      <c r="AG132">
        <f t="shared" si="99"/>
        <v>44.245000000000005</v>
      </c>
      <c r="AH132">
        <f t="shared" si="99"/>
        <v>8.43</v>
      </c>
      <c r="AI132">
        <f t="shared" si="100"/>
        <v>9.73</v>
      </c>
      <c r="AL132" s="9"/>
      <c r="AM132" s="9"/>
      <c r="AN132" s="3">
        <v>40</v>
      </c>
      <c r="AP132">
        <f t="shared" si="102"/>
        <v>10</v>
      </c>
      <c r="AQ132">
        <f t="shared" si="81"/>
        <v>39.03</v>
      </c>
      <c r="AR132">
        <f t="shared" si="82"/>
        <v>44.245000000000005</v>
      </c>
      <c r="AS132">
        <f t="shared" si="83"/>
        <v>8.43</v>
      </c>
      <c r="AT132">
        <f t="shared" si="84"/>
        <v>9.73</v>
      </c>
    </row>
    <row r="133" spans="1:54" x14ac:dyDescent="0.2">
      <c r="A133" s="34"/>
      <c r="D133" s="3">
        <v>370389</v>
      </c>
      <c r="E133" s="3">
        <v>50</v>
      </c>
      <c r="F133" s="16">
        <v>1.1531921641791051E-2</v>
      </c>
      <c r="G133" s="13">
        <v>9.9627260820895513E-2</v>
      </c>
      <c r="I133" s="18"/>
      <c r="K133" s="23"/>
      <c r="M133" s="41"/>
      <c r="N133" s="41"/>
      <c r="O133" s="41"/>
      <c r="Q133" s="13">
        <v>6.9325000000000001</v>
      </c>
      <c r="R133" s="13">
        <v>7.1745000000000001</v>
      </c>
      <c r="S133" s="13">
        <v>1.0569999999999999</v>
      </c>
      <c r="T133" s="13">
        <v>0.52449999999999997</v>
      </c>
      <c r="U133" s="13">
        <v>0.1285</v>
      </c>
      <c r="V133" s="3">
        <f t="shared" si="101"/>
        <v>17.5</v>
      </c>
      <c r="W133">
        <f t="shared" si="88"/>
        <v>121.31875000000001</v>
      </c>
      <c r="X133">
        <f t="shared" si="86"/>
        <v>125.55375000000001</v>
      </c>
      <c r="Y133">
        <f t="shared" si="87"/>
        <v>18.497499999999999</v>
      </c>
      <c r="Z133">
        <f t="shared" si="85"/>
        <v>9.1787499999999991</v>
      </c>
      <c r="AC133" s="9"/>
      <c r="AD133" s="9"/>
      <c r="AE133" s="3">
        <f>(0.5*($E133-$E132))</f>
        <v>5</v>
      </c>
      <c r="AF133">
        <f t="shared" si="98"/>
        <v>34.662500000000001</v>
      </c>
      <c r="AG133">
        <f t="shared" si="99"/>
        <v>35.872500000000002</v>
      </c>
      <c r="AH133">
        <f t="shared" si="99"/>
        <v>5.2850000000000001</v>
      </c>
      <c r="AI133">
        <f t="shared" si="100"/>
        <v>2.6224999999999996</v>
      </c>
      <c r="AL133" s="9"/>
      <c r="AM133" s="9"/>
      <c r="AN133" s="3">
        <v>50</v>
      </c>
      <c r="AP133">
        <f t="shared" si="102"/>
        <v>17.5</v>
      </c>
      <c r="AQ133">
        <f t="shared" si="81"/>
        <v>121.31875000000001</v>
      </c>
      <c r="AR133">
        <f t="shared" si="82"/>
        <v>125.55375000000001</v>
      </c>
      <c r="AS133">
        <f t="shared" si="83"/>
        <v>18.497499999999999</v>
      </c>
      <c r="AT133">
        <f t="shared" si="84"/>
        <v>9.1787499999999991</v>
      </c>
    </row>
    <row r="134" spans="1:54" x14ac:dyDescent="0.2">
      <c r="A134" s="34"/>
      <c r="D134" s="3">
        <v>370388</v>
      </c>
      <c r="E134" s="3">
        <v>75</v>
      </c>
      <c r="F134" s="16">
        <v>1.5375895522388064E-2</v>
      </c>
      <c r="G134" s="13">
        <v>9.6046122761194008E-2</v>
      </c>
      <c r="I134" s="18"/>
      <c r="K134" s="23"/>
      <c r="M134" s="41"/>
      <c r="N134" s="41"/>
      <c r="O134" s="41"/>
      <c r="Q134" s="13">
        <v>7.9039999999999999</v>
      </c>
      <c r="R134" s="13">
        <v>8.24</v>
      </c>
      <c r="S134" s="13">
        <v>1.1164999999999998</v>
      </c>
      <c r="T134" s="13">
        <v>0.57550000000000001</v>
      </c>
      <c r="U134" s="13">
        <v>0.111</v>
      </c>
      <c r="V134" s="3">
        <f t="shared" si="101"/>
        <v>25</v>
      </c>
      <c r="W134">
        <f t="shared" si="88"/>
        <v>197.6</v>
      </c>
      <c r="X134">
        <f t="shared" ref="X134:X197" si="103">($V134*R134)</f>
        <v>206</v>
      </c>
      <c r="Y134">
        <f t="shared" ref="Y134:Y197" si="104">($V134*S134)</f>
        <v>27.912499999999994</v>
      </c>
      <c r="Z134">
        <f t="shared" ref="Z134:Z197" si="105">($V134*T134)</f>
        <v>14.387500000000001</v>
      </c>
      <c r="AC134" s="9"/>
      <c r="AD134" s="9"/>
      <c r="AE134" s="3">
        <v>0</v>
      </c>
      <c r="AH134"/>
      <c r="AI134"/>
      <c r="AL134" s="9"/>
      <c r="AM134" s="9"/>
      <c r="AN134" s="3">
        <v>75</v>
      </c>
      <c r="AP134">
        <f t="shared" si="102"/>
        <v>25</v>
      </c>
      <c r="AQ134">
        <f t="shared" si="81"/>
        <v>197.6</v>
      </c>
      <c r="AR134">
        <f t="shared" si="82"/>
        <v>206</v>
      </c>
      <c r="AS134">
        <f t="shared" si="83"/>
        <v>27.912499999999994</v>
      </c>
      <c r="AT134">
        <f t="shared" si="84"/>
        <v>14.387500000000001</v>
      </c>
    </row>
    <row r="135" spans="1:54" x14ac:dyDescent="0.2">
      <c r="A135" s="34"/>
      <c r="D135" s="3">
        <v>370387</v>
      </c>
      <c r="E135" s="3">
        <v>100</v>
      </c>
      <c r="F135" s="16">
        <v>1.4094570895522397E-2</v>
      </c>
      <c r="G135" s="13">
        <v>6.8447485447761178E-2</v>
      </c>
      <c r="I135" s="18"/>
      <c r="K135" s="23"/>
      <c r="M135" s="41"/>
      <c r="N135" s="41"/>
      <c r="O135" s="41"/>
      <c r="Q135" s="13">
        <v>12.1</v>
      </c>
      <c r="R135" s="13">
        <v>13.2295</v>
      </c>
      <c r="S135" s="13">
        <v>1.3474999999999999</v>
      </c>
      <c r="T135" s="13">
        <v>0.41349999999999998</v>
      </c>
      <c r="U135" s="13">
        <v>0.13150000000000001</v>
      </c>
      <c r="V135" s="3">
        <f t="shared" si="101"/>
        <v>39.5</v>
      </c>
      <c r="W135">
        <f t="shared" si="88"/>
        <v>477.95</v>
      </c>
      <c r="X135">
        <f t="shared" si="103"/>
        <v>522.56524999999999</v>
      </c>
      <c r="Y135">
        <f t="shared" si="104"/>
        <v>53.22625</v>
      </c>
      <c r="Z135">
        <f t="shared" si="105"/>
        <v>16.33325</v>
      </c>
      <c r="AC135" s="9"/>
      <c r="AD135" s="9"/>
      <c r="AE135" s="3">
        <v>0</v>
      </c>
      <c r="AH135"/>
      <c r="AI135"/>
      <c r="AL135" s="9"/>
      <c r="AM135" s="9"/>
      <c r="AN135" s="3">
        <v>100</v>
      </c>
      <c r="AP135">
        <f t="shared" si="102"/>
        <v>32.5</v>
      </c>
      <c r="AQ135">
        <f t="shared" si="81"/>
        <v>393.25</v>
      </c>
      <c r="AR135">
        <f t="shared" si="82"/>
        <v>429.95875000000001</v>
      </c>
      <c r="AS135">
        <f t="shared" si="83"/>
        <v>43.793749999999996</v>
      </c>
      <c r="AT135">
        <f t="shared" si="84"/>
        <v>13.438749999999999</v>
      </c>
    </row>
    <row r="136" spans="1:54" x14ac:dyDescent="0.2">
      <c r="A136" s="34"/>
      <c r="D136" s="3">
        <v>370386</v>
      </c>
      <c r="E136" s="3">
        <v>154</v>
      </c>
      <c r="F136" s="16">
        <v>7.6879477611940372E-3</v>
      </c>
      <c r="G136" s="13">
        <v>3.2827098880596997E-2</v>
      </c>
      <c r="I136" s="18"/>
      <c r="K136" s="23"/>
      <c r="M136" s="41">
        <v>55.543387184952905</v>
      </c>
      <c r="N136" s="41">
        <v>3.7439999999999998</v>
      </c>
      <c r="O136" s="41">
        <v>167.5</v>
      </c>
      <c r="P136" s="58">
        <v>34.01171875</v>
      </c>
      <c r="Q136" s="13">
        <v>15.931000000000001</v>
      </c>
      <c r="R136" s="13">
        <v>16.900500000000001</v>
      </c>
      <c r="S136" s="13">
        <v>1.4885000000000002</v>
      </c>
      <c r="T136" s="13">
        <v>0.47699999999999998</v>
      </c>
      <c r="U136" s="13">
        <v>0.1555</v>
      </c>
      <c r="V136" s="3">
        <f>(0.5*($E136-$E135))</f>
        <v>27</v>
      </c>
      <c r="W136">
        <f t="shared" si="88"/>
        <v>430.137</v>
      </c>
      <c r="X136">
        <f t="shared" si="103"/>
        <v>456.31350000000003</v>
      </c>
      <c r="Y136">
        <f t="shared" si="104"/>
        <v>40.189500000000002</v>
      </c>
      <c r="Z136">
        <f t="shared" si="105"/>
        <v>12.879</v>
      </c>
      <c r="AC136" s="9"/>
      <c r="AD136" s="9"/>
      <c r="AE136" s="3">
        <v>0</v>
      </c>
      <c r="AH136"/>
      <c r="AI136"/>
      <c r="AL136" s="9"/>
      <c r="AM136" s="9"/>
      <c r="AN136" s="3">
        <v>140</v>
      </c>
      <c r="AP136">
        <f>(0.5*($AN136-$AN135))</f>
        <v>20</v>
      </c>
      <c r="AQ136">
        <f>($AP136*AY136)</f>
        <v>318.62</v>
      </c>
      <c r="AR136">
        <f t="shared" si="82"/>
        <v>338.01</v>
      </c>
      <c r="AS136">
        <f t="shared" si="83"/>
        <v>29.770000000000003</v>
      </c>
      <c r="AT136">
        <f>($AP136*BB136)</f>
        <v>9.5399999999999991</v>
      </c>
      <c r="AY136" s="63">
        <f>(Q135*($AN136-$AY$1)+Q136*($AY$1-$AN135))/($AN136-$AN135)</f>
        <v>15.931000000000001</v>
      </c>
      <c r="AZ136" s="63">
        <f>(R135*($AN136-$AY$1)+R136*($AY$1-$AN135))/($AN136-$AN135)</f>
        <v>16.900500000000001</v>
      </c>
      <c r="BA136" s="63">
        <f>(S135*($AN136-$AY$1)+S136*($AY$1-$AN135))/($AN136-$AN135)</f>
        <v>1.4885000000000002</v>
      </c>
      <c r="BB136" s="63">
        <f>(T135*($AN136-$AY$1)+T136*($AY$1-$AN135))/($AN136-$AN135)</f>
        <v>0.47699999999999998</v>
      </c>
    </row>
    <row r="137" spans="1:54" x14ac:dyDescent="0.2">
      <c r="A137" s="34">
        <v>40786</v>
      </c>
      <c r="B137" s="2" t="s">
        <v>232</v>
      </c>
      <c r="C137" s="4" t="s">
        <v>101</v>
      </c>
      <c r="D137" s="3">
        <v>306760</v>
      </c>
      <c r="E137" s="3">
        <v>1</v>
      </c>
      <c r="F137" s="16">
        <v>0.2628483582089553</v>
      </c>
      <c r="G137" s="13">
        <v>9.6014041791044641E-2</v>
      </c>
      <c r="H137" s="30">
        <v>29.858210093283585</v>
      </c>
      <c r="I137" s="18">
        <v>18.526840094216414</v>
      </c>
      <c r="J137" s="18">
        <v>22.23516895522388</v>
      </c>
      <c r="K137" s="18">
        <v>13.954452044776117</v>
      </c>
      <c r="L137" s="23">
        <v>243</v>
      </c>
      <c r="M137" s="41">
        <v>102.51014026619291</v>
      </c>
      <c r="N137" s="3">
        <v>5.6509999999999998</v>
      </c>
      <c r="O137" s="3">
        <v>252.5</v>
      </c>
      <c r="P137" s="3">
        <v>30.27</v>
      </c>
      <c r="Q137" s="41">
        <v>0.62450000000000006</v>
      </c>
      <c r="R137" s="41">
        <v>0.73099999999999998</v>
      </c>
      <c r="S137" s="41">
        <v>0.188</v>
      </c>
      <c r="T137" s="41">
        <v>0.27949999999999997</v>
      </c>
      <c r="U137" s="41">
        <v>0.105</v>
      </c>
      <c r="V137" s="3">
        <f>($E137)+(0.5*($E138-$E137))</f>
        <v>3</v>
      </c>
      <c r="W137">
        <f t="shared" ref="W137:W197" si="106">($V137*Q137)</f>
        <v>1.8735000000000002</v>
      </c>
      <c r="X137">
        <f t="shared" si="103"/>
        <v>2.1930000000000001</v>
      </c>
      <c r="Y137">
        <f t="shared" si="104"/>
        <v>0.56400000000000006</v>
      </c>
      <c r="Z137">
        <f t="shared" si="105"/>
        <v>0.83849999999999991</v>
      </c>
      <c r="AA137" s="9">
        <f>SUM(W137:W146)</f>
        <v>1120.1032500000001</v>
      </c>
      <c r="AB137" s="9">
        <f>SUM(X137:X146)</f>
        <v>1025.4615000000001</v>
      </c>
      <c r="AC137" s="9">
        <f>SUM(Y137:Y146)</f>
        <v>152.60575</v>
      </c>
      <c r="AD137" s="9">
        <f>SUM(Z137:Z146)</f>
        <v>37.679249999999996</v>
      </c>
      <c r="AE137" s="3">
        <f>($E137)+(0.5*($E138-$E137))</f>
        <v>3</v>
      </c>
      <c r="AF137">
        <f>($AE137*Q137)</f>
        <v>1.8735000000000002</v>
      </c>
      <c r="AG137">
        <f>($AE137*R137)</f>
        <v>2.1930000000000001</v>
      </c>
      <c r="AH137">
        <f>($AE137*S137)</f>
        <v>0.56400000000000006</v>
      </c>
      <c r="AI137">
        <f>($AE137*T137)</f>
        <v>0.83849999999999991</v>
      </c>
      <c r="AJ137" s="9">
        <f>SUM(AF137:AF143)</f>
        <v>100.82075000000002</v>
      </c>
      <c r="AK137" s="9">
        <f>SUM(AG137:AG143)</f>
        <v>115.64400000000001</v>
      </c>
      <c r="AL137" s="9">
        <f>SUM(AH137:AH143)</f>
        <v>28.924499999999998</v>
      </c>
      <c r="AM137" s="9">
        <f>SUM(AI137:AI143)</f>
        <v>16.56175</v>
      </c>
      <c r="AN137" s="3">
        <v>1</v>
      </c>
      <c r="AP137">
        <f>($AN137)+(0.5*($AN138-$AN137))</f>
        <v>3</v>
      </c>
      <c r="AQ137">
        <f t="shared" si="81"/>
        <v>1.8735000000000002</v>
      </c>
      <c r="AR137">
        <f t="shared" si="82"/>
        <v>2.1930000000000001</v>
      </c>
      <c r="AS137">
        <f t="shared" si="83"/>
        <v>0.56400000000000006</v>
      </c>
      <c r="AT137">
        <f t="shared" si="84"/>
        <v>0.83849999999999991</v>
      </c>
      <c r="AU137" s="9">
        <f>SUM(AQ137:AQ146)</f>
        <v>1120.1032500000001</v>
      </c>
      <c r="AV137" s="9">
        <f>SUM(AR137:AR146)</f>
        <v>1025.4615000000001</v>
      </c>
      <c r="AW137" s="9">
        <f>SUM(AS137:AS146)</f>
        <v>152.60575</v>
      </c>
      <c r="AX137" s="9">
        <f>SUM(AT137:AT146)</f>
        <v>37.679249999999996</v>
      </c>
    </row>
    <row r="138" spans="1:54" x14ac:dyDescent="0.2">
      <c r="A138" s="34"/>
      <c r="D138" s="3">
        <v>306759</v>
      </c>
      <c r="E138" s="3">
        <v>5</v>
      </c>
      <c r="F138" s="16">
        <v>0.2479701492537314</v>
      </c>
      <c r="G138" s="13">
        <v>7.7664250746268523E-2</v>
      </c>
      <c r="H138" s="50"/>
      <c r="K138" s="23"/>
      <c r="M138" s="59"/>
      <c r="Q138" s="41">
        <v>0.62549999999999994</v>
      </c>
      <c r="R138" s="41">
        <v>0.82299999999999995</v>
      </c>
      <c r="S138" s="41">
        <v>0.1915</v>
      </c>
      <c r="T138" s="41">
        <v>0.20600000000000002</v>
      </c>
      <c r="U138" s="41">
        <v>9.5500000000000002E-2</v>
      </c>
      <c r="V138" s="3">
        <f>(0.5*($E138-$E137))+(0.5*($E139-$E138))</f>
        <v>4.5</v>
      </c>
      <c r="W138">
        <f t="shared" si="106"/>
        <v>2.8147499999999996</v>
      </c>
      <c r="X138">
        <f t="shared" si="103"/>
        <v>3.7035</v>
      </c>
      <c r="Y138">
        <f t="shared" si="104"/>
        <v>0.86175000000000002</v>
      </c>
      <c r="Z138">
        <f t="shared" si="105"/>
        <v>0.92700000000000005</v>
      </c>
      <c r="AC138" s="9"/>
      <c r="AD138" s="9"/>
      <c r="AE138" s="3">
        <f>(0.5*($E138-$E137))+(0.5*($E139-$E138))</f>
        <v>4.5</v>
      </c>
      <c r="AF138">
        <f t="shared" ref="AF138:AH143" si="107">($AE138*Q138)</f>
        <v>2.8147499999999996</v>
      </c>
      <c r="AG138">
        <f t="shared" si="107"/>
        <v>3.7035</v>
      </c>
      <c r="AH138">
        <f t="shared" si="107"/>
        <v>0.86175000000000002</v>
      </c>
      <c r="AI138">
        <f t="shared" ref="AI138:AI143" si="108">($AE138*T138)</f>
        <v>0.92700000000000005</v>
      </c>
      <c r="AL138" s="9"/>
      <c r="AM138" s="9"/>
      <c r="AN138" s="3">
        <v>5</v>
      </c>
      <c r="AP138">
        <f>(0.5*($AN138-$AN137))+(0.5*($AN139-$AN138))</f>
        <v>4.5</v>
      </c>
      <c r="AQ138">
        <f t="shared" si="81"/>
        <v>2.8147499999999996</v>
      </c>
      <c r="AR138">
        <f t="shared" si="82"/>
        <v>3.7035</v>
      </c>
      <c r="AS138">
        <f t="shared" si="83"/>
        <v>0.86175000000000002</v>
      </c>
      <c r="AT138">
        <f t="shared" si="84"/>
        <v>0.92700000000000005</v>
      </c>
    </row>
    <row r="139" spans="1:54" x14ac:dyDescent="0.2">
      <c r="A139" s="34"/>
      <c r="D139" s="3">
        <v>306758</v>
      </c>
      <c r="E139" s="3">
        <v>10</v>
      </c>
      <c r="F139" s="16">
        <v>0.46618388059701488</v>
      </c>
      <c r="G139" s="13">
        <v>0.25154091940298495</v>
      </c>
      <c r="M139" s="59"/>
      <c r="Q139" s="41">
        <v>0.621</v>
      </c>
      <c r="R139" s="41">
        <v>0.70199999999999996</v>
      </c>
      <c r="S139" s="41">
        <v>0.2475</v>
      </c>
      <c r="T139" s="41">
        <v>0.22950000000000001</v>
      </c>
      <c r="U139" s="41">
        <v>0.10450000000000001</v>
      </c>
      <c r="V139" s="3">
        <f t="shared" ref="V139:V145" si="109">(0.5*($E139-$E138))+(0.5*($E140-$E139))</f>
        <v>7.5</v>
      </c>
      <c r="W139">
        <f t="shared" si="106"/>
        <v>4.6574999999999998</v>
      </c>
      <c r="X139">
        <f t="shared" si="103"/>
        <v>5.2649999999999997</v>
      </c>
      <c r="Y139">
        <f t="shared" si="104"/>
        <v>1.85625</v>
      </c>
      <c r="Z139">
        <f t="shared" si="105"/>
        <v>1.7212500000000002</v>
      </c>
      <c r="AC139" s="9"/>
      <c r="AD139" s="9"/>
      <c r="AE139" s="3">
        <f>(0.5*($E139-$E138))+(0.5*($E140-$E139))</f>
        <v>7.5</v>
      </c>
      <c r="AF139">
        <f t="shared" si="107"/>
        <v>4.6574999999999998</v>
      </c>
      <c r="AG139">
        <f t="shared" si="107"/>
        <v>5.2649999999999997</v>
      </c>
      <c r="AH139">
        <f t="shared" si="107"/>
        <v>1.85625</v>
      </c>
      <c r="AI139">
        <f t="shared" si="108"/>
        <v>1.7212500000000002</v>
      </c>
      <c r="AL139" s="9"/>
      <c r="AM139" s="9"/>
      <c r="AN139" s="3">
        <v>10</v>
      </c>
      <c r="AP139">
        <f t="shared" ref="AP139:AP145" si="110">(0.5*($AN139-$AN138))+(0.5*($AN140-$AN139))</f>
        <v>7.5</v>
      </c>
      <c r="AQ139">
        <f t="shared" si="81"/>
        <v>4.6574999999999998</v>
      </c>
      <c r="AR139">
        <f t="shared" si="82"/>
        <v>5.2649999999999997</v>
      </c>
      <c r="AS139">
        <f t="shared" si="83"/>
        <v>1.85625</v>
      </c>
      <c r="AT139">
        <f t="shared" si="84"/>
        <v>1.7212500000000002</v>
      </c>
    </row>
    <row r="140" spans="1:54" x14ac:dyDescent="0.2">
      <c r="A140" s="34"/>
      <c r="D140" s="3">
        <v>306757</v>
      </c>
      <c r="E140" s="3">
        <v>20</v>
      </c>
      <c r="F140" s="16">
        <v>0.66956305970149244</v>
      </c>
      <c r="G140" s="13">
        <v>0.39244594029850749</v>
      </c>
      <c r="M140" s="59"/>
      <c r="Q140" s="41">
        <v>0.64450000000000007</v>
      </c>
      <c r="R140" s="41">
        <v>1.095</v>
      </c>
      <c r="S140" s="41">
        <v>0.3725</v>
      </c>
      <c r="T140" s="41">
        <v>0.27899999999999997</v>
      </c>
      <c r="U140" s="41">
        <v>0.1285</v>
      </c>
      <c r="V140" s="3">
        <f t="shared" si="109"/>
        <v>10</v>
      </c>
      <c r="W140">
        <f t="shared" si="106"/>
        <v>6.4450000000000003</v>
      </c>
      <c r="X140">
        <f t="shared" si="103"/>
        <v>10.95</v>
      </c>
      <c r="Y140">
        <f t="shared" si="104"/>
        <v>3.7250000000000001</v>
      </c>
      <c r="Z140">
        <f t="shared" si="105"/>
        <v>2.7899999999999996</v>
      </c>
      <c r="AC140" s="9"/>
      <c r="AD140" s="9"/>
      <c r="AE140" s="3">
        <f>(0.5*($E140-$E139))+(0.5*($E141-$E140))</f>
        <v>10</v>
      </c>
      <c r="AF140">
        <f t="shared" si="107"/>
        <v>6.4450000000000003</v>
      </c>
      <c r="AG140">
        <f t="shared" si="107"/>
        <v>10.95</v>
      </c>
      <c r="AH140">
        <f t="shared" si="107"/>
        <v>3.7250000000000001</v>
      </c>
      <c r="AI140">
        <f t="shared" si="108"/>
        <v>2.7899999999999996</v>
      </c>
      <c r="AL140" s="9"/>
      <c r="AM140" s="9"/>
      <c r="AN140" s="3">
        <v>20</v>
      </c>
      <c r="AP140">
        <f t="shared" si="110"/>
        <v>10</v>
      </c>
      <c r="AQ140">
        <f t="shared" si="81"/>
        <v>6.4450000000000003</v>
      </c>
      <c r="AR140">
        <f t="shared" si="82"/>
        <v>10.95</v>
      </c>
      <c r="AS140">
        <f t="shared" si="83"/>
        <v>3.7250000000000001</v>
      </c>
      <c r="AT140">
        <f t="shared" si="84"/>
        <v>2.7899999999999996</v>
      </c>
    </row>
    <row r="141" spans="1:54" x14ac:dyDescent="0.2">
      <c r="A141" s="34"/>
      <c r="D141" s="3">
        <v>306756</v>
      </c>
      <c r="E141" s="3">
        <v>30</v>
      </c>
      <c r="F141" s="16">
        <v>0.47825932835820895</v>
      </c>
      <c r="G141" s="13">
        <v>0.41895517164179097</v>
      </c>
      <c r="M141" s="59"/>
      <c r="N141" s="40"/>
      <c r="O141" s="40"/>
      <c r="Q141" s="41">
        <v>1.9810000000000001</v>
      </c>
      <c r="R141" s="41">
        <v>2.5024999999999999</v>
      </c>
      <c r="S141" s="41">
        <v>0.73049999999999993</v>
      </c>
      <c r="T141" s="41">
        <v>0.46899999999999997</v>
      </c>
      <c r="U141" s="41">
        <v>0.39949999999999997</v>
      </c>
      <c r="V141" s="3">
        <f t="shared" si="109"/>
        <v>10</v>
      </c>
      <c r="W141">
        <f t="shared" si="106"/>
        <v>19.810000000000002</v>
      </c>
      <c r="X141">
        <f t="shared" si="103"/>
        <v>25.024999999999999</v>
      </c>
      <c r="Y141">
        <f t="shared" si="104"/>
        <v>7.3049999999999997</v>
      </c>
      <c r="Z141">
        <f t="shared" si="105"/>
        <v>4.6899999999999995</v>
      </c>
      <c r="AC141" s="9"/>
      <c r="AD141" s="9"/>
      <c r="AE141" s="3">
        <f>(0.5*($E141-$E140))+(0.5*($E142-$E141))</f>
        <v>10</v>
      </c>
      <c r="AF141">
        <f t="shared" si="107"/>
        <v>19.810000000000002</v>
      </c>
      <c r="AG141">
        <f t="shared" si="107"/>
        <v>25.024999999999999</v>
      </c>
      <c r="AH141">
        <f t="shared" si="107"/>
        <v>7.3049999999999997</v>
      </c>
      <c r="AI141">
        <f t="shared" si="108"/>
        <v>4.6899999999999995</v>
      </c>
      <c r="AL141" s="9"/>
      <c r="AM141" s="9"/>
      <c r="AN141" s="3">
        <v>30</v>
      </c>
      <c r="AP141">
        <f t="shared" si="110"/>
        <v>10</v>
      </c>
      <c r="AQ141">
        <f t="shared" si="81"/>
        <v>19.810000000000002</v>
      </c>
      <c r="AR141">
        <f t="shared" si="82"/>
        <v>25.024999999999999</v>
      </c>
      <c r="AS141">
        <f t="shared" si="83"/>
        <v>7.3049999999999997</v>
      </c>
      <c r="AT141">
        <f t="shared" si="84"/>
        <v>4.6899999999999995</v>
      </c>
    </row>
    <row r="142" spans="1:54" x14ac:dyDescent="0.2">
      <c r="A142" s="34"/>
      <c r="D142" s="3">
        <v>306755</v>
      </c>
      <c r="E142" s="3">
        <v>40</v>
      </c>
      <c r="F142" s="16">
        <v>0.31244238805970154</v>
      </c>
      <c r="G142" s="13">
        <v>0.18597761194029849</v>
      </c>
      <c r="H142" s="50"/>
      <c r="K142" s="23"/>
      <c r="M142" s="41">
        <v>85.064455866701309</v>
      </c>
      <c r="N142" s="3">
        <v>6.2204999999999995</v>
      </c>
      <c r="O142" s="3">
        <v>277.5</v>
      </c>
      <c r="P142" s="3">
        <v>31.699000000000002</v>
      </c>
      <c r="Q142" s="41">
        <v>5.2865000000000002</v>
      </c>
      <c r="R142" s="41">
        <v>5.37</v>
      </c>
      <c r="S142" s="41">
        <v>1.036</v>
      </c>
      <c r="T142" s="41">
        <v>0.37</v>
      </c>
      <c r="U142" s="41">
        <v>0.2515</v>
      </c>
      <c r="V142" s="3">
        <f t="shared" si="109"/>
        <v>10</v>
      </c>
      <c r="W142">
        <f t="shared" si="106"/>
        <v>52.865000000000002</v>
      </c>
      <c r="X142">
        <f t="shared" si="103"/>
        <v>53.7</v>
      </c>
      <c r="Y142">
        <f t="shared" si="104"/>
        <v>10.36</v>
      </c>
      <c r="Z142">
        <f t="shared" si="105"/>
        <v>3.7</v>
      </c>
      <c r="AC142" s="9"/>
      <c r="AD142" s="9"/>
      <c r="AE142" s="3">
        <f>(0.5*($E142-$E141))+(0.5*($E143-$E142))</f>
        <v>10</v>
      </c>
      <c r="AF142">
        <f t="shared" si="107"/>
        <v>52.865000000000002</v>
      </c>
      <c r="AG142">
        <f t="shared" si="107"/>
        <v>53.7</v>
      </c>
      <c r="AH142">
        <f t="shared" si="107"/>
        <v>10.36</v>
      </c>
      <c r="AI142">
        <f t="shared" si="108"/>
        <v>3.7</v>
      </c>
      <c r="AL142" s="9"/>
      <c r="AM142" s="9"/>
      <c r="AN142" s="3">
        <v>40</v>
      </c>
      <c r="AP142">
        <f t="shared" si="110"/>
        <v>10</v>
      </c>
      <c r="AQ142">
        <f t="shared" si="81"/>
        <v>52.865000000000002</v>
      </c>
      <c r="AR142">
        <f t="shared" si="82"/>
        <v>53.7</v>
      </c>
      <c r="AS142">
        <f t="shared" si="83"/>
        <v>10.36</v>
      </c>
      <c r="AT142">
        <f t="shared" si="84"/>
        <v>3.7</v>
      </c>
    </row>
    <row r="143" spans="1:54" x14ac:dyDescent="0.2">
      <c r="A143" s="34"/>
      <c r="D143" s="3">
        <v>306754</v>
      </c>
      <c r="E143" s="3">
        <v>50</v>
      </c>
      <c r="F143" s="16">
        <v>0.44634626865671645</v>
      </c>
      <c r="G143" s="13">
        <v>0.29131533134328358</v>
      </c>
      <c r="H143" s="50"/>
      <c r="K143" s="23"/>
      <c r="M143" s="59"/>
      <c r="Q143" s="41">
        <v>2.4710000000000001</v>
      </c>
      <c r="R143" s="41">
        <v>2.9615</v>
      </c>
      <c r="S143" s="41">
        <v>0.85050000000000003</v>
      </c>
      <c r="T143" s="41">
        <v>0.379</v>
      </c>
      <c r="U143" s="41">
        <v>0.2</v>
      </c>
      <c r="V143" s="3">
        <f t="shared" si="109"/>
        <v>17.5</v>
      </c>
      <c r="W143">
        <f t="shared" si="106"/>
        <v>43.2425</v>
      </c>
      <c r="X143">
        <f t="shared" si="103"/>
        <v>51.826250000000002</v>
      </c>
      <c r="Y143">
        <f t="shared" si="104"/>
        <v>14.883750000000001</v>
      </c>
      <c r="Z143">
        <f t="shared" si="105"/>
        <v>6.6325000000000003</v>
      </c>
      <c r="AC143" s="9"/>
      <c r="AD143" s="9"/>
      <c r="AE143" s="3">
        <f>(0.5*($E143-$E142))</f>
        <v>5</v>
      </c>
      <c r="AF143">
        <f t="shared" si="107"/>
        <v>12.355</v>
      </c>
      <c r="AG143">
        <f t="shared" si="107"/>
        <v>14.807500000000001</v>
      </c>
      <c r="AH143">
        <f t="shared" si="107"/>
        <v>4.2525000000000004</v>
      </c>
      <c r="AI143">
        <f t="shared" si="108"/>
        <v>1.895</v>
      </c>
      <c r="AL143" s="9"/>
      <c r="AM143" s="9"/>
      <c r="AN143" s="3">
        <v>50</v>
      </c>
      <c r="AP143">
        <f t="shared" si="110"/>
        <v>17.5</v>
      </c>
      <c r="AQ143">
        <f t="shared" si="81"/>
        <v>43.2425</v>
      </c>
      <c r="AR143">
        <f t="shared" si="82"/>
        <v>51.826250000000002</v>
      </c>
      <c r="AS143">
        <f t="shared" si="83"/>
        <v>14.883750000000001</v>
      </c>
      <c r="AT143">
        <f t="shared" si="84"/>
        <v>6.6325000000000003</v>
      </c>
    </row>
    <row r="144" spans="1:54" x14ac:dyDescent="0.2">
      <c r="A144" s="34"/>
      <c r="D144" s="3">
        <v>306753</v>
      </c>
      <c r="E144" s="3">
        <v>75</v>
      </c>
      <c r="F144" s="16">
        <v>3.4595764925373126E-2</v>
      </c>
      <c r="G144" s="13">
        <v>1.691348507462687E-2</v>
      </c>
      <c r="H144" s="50"/>
      <c r="K144" s="23"/>
      <c r="M144" s="41"/>
      <c r="N144" s="40"/>
      <c r="O144" s="40"/>
      <c r="P144" s="3"/>
      <c r="Q144" s="41">
        <v>9.9269999999999996</v>
      </c>
      <c r="R144" s="41">
        <v>9.5470000000000006</v>
      </c>
      <c r="S144" s="41">
        <v>1.3585</v>
      </c>
      <c r="T144" s="41">
        <v>0.14400000000000002</v>
      </c>
      <c r="U144" s="41">
        <v>0.1215</v>
      </c>
      <c r="V144" s="3">
        <f t="shared" si="109"/>
        <v>25</v>
      </c>
      <c r="W144">
        <f t="shared" si="106"/>
        <v>248.17499999999998</v>
      </c>
      <c r="X144">
        <f t="shared" si="103"/>
        <v>238.67500000000001</v>
      </c>
      <c r="Y144">
        <f t="shared" si="104"/>
        <v>33.962499999999999</v>
      </c>
      <c r="Z144">
        <f t="shared" si="105"/>
        <v>3.6000000000000005</v>
      </c>
      <c r="AC144" s="9"/>
      <c r="AD144" s="9"/>
      <c r="AE144" s="3">
        <v>0</v>
      </c>
      <c r="AH144"/>
      <c r="AI144"/>
      <c r="AL144" s="9"/>
      <c r="AM144" s="9"/>
      <c r="AN144" s="3">
        <v>75</v>
      </c>
      <c r="AP144">
        <f t="shared" si="110"/>
        <v>25</v>
      </c>
      <c r="AQ144">
        <f t="shared" si="81"/>
        <v>248.17499999999998</v>
      </c>
      <c r="AR144">
        <f t="shared" si="82"/>
        <v>238.67500000000001</v>
      </c>
      <c r="AS144">
        <f t="shared" si="83"/>
        <v>33.962499999999999</v>
      </c>
      <c r="AT144">
        <f t="shared" si="84"/>
        <v>3.6000000000000005</v>
      </c>
    </row>
    <row r="145" spans="1:54" x14ac:dyDescent="0.2">
      <c r="A145" s="34"/>
      <c r="D145" s="3">
        <v>306752</v>
      </c>
      <c r="E145" s="3">
        <v>100</v>
      </c>
      <c r="F145" s="16">
        <v>3.0751791044776128E-2</v>
      </c>
      <c r="G145" s="13">
        <v>1.9040483955223859E-2</v>
      </c>
      <c r="H145" s="50"/>
      <c r="K145" s="23"/>
      <c r="M145" s="59"/>
      <c r="Q145" s="41">
        <v>12.187999999999999</v>
      </c>
      <c r="R145" s="41">
        <v>10.0715</v>
      </c>
      <c r="S145" s="41">
        <v>1.419</v>
      </c>
      <c r="T145" s="41">
        <v>0.22</v>
      </c>
      <c r="U145" s="41">
        <v>0.16699999999999998</v>
      </c>
      <c r="V145" s="3">
        <f t="shared" si="109"/>
        <v>32.5</v>
      </c>
      <c r="W145">
        <f t="shared" si="106"/>
        <v>396.10999999999996</v>
      </c>
      <c r="X145">
        <f t="shared" si="103"/>
        <v>327.32375000000002</v>
      </c>
      <c r="Y145">
        <f t="shared" si="104"/>
        <v>46.1175</v>
      </c>
      <c r="Z145">
        <f t="shared" si="105"/>
        <v>7.15</v>
      </c>
      <c r="AC145" s="9"/>
      <c r="AD145" s="9"/>
      <c r="AE145" s="3">
        <v>0</v>
      </c>
      <c r="AH145"/>
      <c r="AI145"/>
      <c r="AL145" s="9"/>
      <c r="AM145" s="9"/>
      <c r="AN145" s="3">
        <v>100</v>
      </c>
      <c r="AP145">
        <f t="shared" si="110"/>
        <v>32.5</v>
      </c>
      <c r="AQ145">
        <f t="shared" si="81"/>
        <v>396.10999999999996</v>
      </c>
      <c r="AR145">
        <f t="shared" si="82"/>
        <v>327.32375000000002</v>
      </c>
      <c r="AS145">
        <f t="shared" si="83"/>
        <v>46.1175</v>
      </c>
      <c r="AT145">
        <f t="shared" si="84"/>
        <v>7.15</v>
      </c>
    </row>
    <row r="146" spans="1:54" x14ac:dyDescent="0.2">
      <c r="A146" s="34"/>
      <c r="D146" s="3">
        <v>306751</v>
      </c>
      <c r="E146" s="33">
        <v>140</v>
      </c>
      <c r="F146" s="16">
        <v>8.9692723880597045E-3</v>
      </c>
      <c r="G146" s="13">
        <v>-5.5353223880597029E-3</v>
      </c>
      <c r="H146" s="104"/>
      <c r="K146" s="23"/>
      <c r="M146" s="41">
        <v>55.125121272636733</v>
      </c>
      <c r="N146" s="3">
        <v>3.6005000000000003</v>
      </c>
      <c r="O146" s="3">
        <v>161</v>
      </c>
      <c r="P146" s="3">
        <v>34.554000000000002</v>
      </c>
      <c r="Q146" s="41">
        <v>17.205500000000001</v>
      </c>
      <c r="R146" s="41">
        <v>15.34</v>
      </c>
      <c r="S146" s="41">
        <v>1.6484999999999999</v>
      </c>
      <c r="T146" s="41">
        <v>0.28149999999999997</v>
      </c>
      <c r="U146" s="41">
        <v>0.14900000000000002</v>
      </c>
      <c r="V146" s="3">
        <f>(0.5*($E146-$E145))</f>
        <v>20</v>
      </c>
      <c r="W146">
        <f t="shared" si="106"/>
        <v>344.11</v>
      </c>
      <c r="X146">
        <f t="shared" si="103"/>
        <v>306.8</v>
      </c>
      <c r="Y146">
        <f t="shared" si="104"/>
        <v>32.97</v>
      </c>
      <c r="Z146">
        <f t="shared" si="105"/>
        <v>5.629999999999999</v>
      </c>
      <c r="AC146" s="9"/>
      <c r="AD146" s="9"/>
      <c r="AE146" s="3">
        <v>0</v>
      </c>
      <c r="AH146"/>
      <c r="AI146"/>
      <c r="AL146" s="9"/>
      <c r="AM146" s="9"/>
      <c r="AN146" s="33">
        <v>140</v>
      </c>
      <c r="AP146">
        <f>(0.5*($AN146-$AN145))</f>
        <v>20</v>
      </c>
      <c r="AQ146">
        <f>($AP146*AY146)</f>
        <v>344.11</v>
      </c>
      <c r="AR146">
        <f t="shared" si="82"/>
        <v>306.8</v>
      </c>
      <c r="AS146">
        <f t="shared" si="83"/>
        <v>32.97</v>
      </c>
      <c r="AT146">
        <f>($AP146*BB146)</f>
        <v>5.629999999999999</v>
      </c>
      <c r="AY146" s="63">
        <f>(Q145*($AN146-$AY$1)+Q146*($AY$1-$AN145))/($AN146-$AN145)</f>
        <v>17.205500000000001</v>
      </c>
      <c r="AZ146" s="63">
        <f>(R145*($AN146-$AY$1)+R146*($AY$1-$AN145))/($AN146-$AN145)</f>
        <v>15.34</v>
      </c>
      <c r="BA146" s="63">
        <f>(S145*($AN146-$AY$1)+S146*($AY$1-$AN145))/($AN146-$AN145)</f>
        <v>1.6484999999999999</v>
      </c>
      <c r="BB146" s="63">
        <f>(T145*($AN146-$AY$1)+T146*($AY$1-$AN145))/($AN146-$AN145)</f>
        <v>0.28149999999999997</v>
      </c>
    </row>
    <row r="147" spans="1:54" x14ac:dyDescent="0.2">
      <c r="A147" s="34">
        <v>40810</v>
      </c>
      <c r="B147" s="2" t="s">
        <v>195</v>
      </c>
      <c r="C147" s="4" t="s">
        <v>82</v>
      </c>
      <c r="D147" s="3">
        <v>382269</v>
      </c>
      <c r="E147" s="3">
        <v>2</v>
      </c>
      <c r="F147" s="30">
        <v>0.29668220905923343</v>
      </c>
      <c r="G147" s="31">
        <v>0.15270892594076663</v>
      </c>
      <c r="H147" s="25">
        <v>35.99537054790941</v>
      </c>
      <c r="I147" s="23">
        <v>28.044212180090593</v>
      </c>
      <c r="J147" s="39">
        <v>29.068099081881535</v>
      </c>
      <c r="K147" s="23">
        <v>19.344815597618464</v>
      </c>
      <c r="L147" s="23">
        <v>267</v>
      </c>
      <c r="M147" s="41">
        <v>94.006115495300691</v>
      </c>
      <c r="N147" s="3">
        <v>5.4079999999999995</v>
      </c>
      <c r="O147" s="3">
        <v>241.5</v>
      </c>
      <c r="P147" s="31">
        <v>29.66531437788931</v>
      </c>
      <c r="Q147" s="41">
        <v>0.67500000000000004</v>
      </c>
      <c r="R147" s="41">
        <v>1.1955</v>
      </c>
      <c r="S147" s="41">
        <v>0.214</v>
      </c>
      <c r="T147" s="41">
        <v>0.27200000000000002</v>
      </c>
      <c r="V147" s="3">
        <f>($E147)+(0.5*($E148-$E147))</f>
        <v>6</v>
      </c>
      <c r="W147">
        <f t="shared" si="106"/>
        <v>4.0500000000000007</v>
      </c>
      <c r="X147">
        <f t="shared" si="103"/>
        <v>7.173</v>
      </c>
      <c r="Y147">
        <f t="shared" si="104"/>
        <v>1.284</v>
      </c>
      <c r="Z147">
        <f t="shared" si="105"/>
        <v>1.6320000000000001</v>
      </c>
      <c r="AA147" s="9">
        <f>SUM(W147:W156)</f>
        <v>977.92149999999992</v>
      </c>
      <c r="AB147" s="9">
        <f>SUM(X147:X156)</f>
        <v>1053.7375000000002</v>
      </c>
      <c r="AC147" s="9">
        <f>SUM(Y147:Y156)</f>
        <v>131.1095</v>
      </c>
      <c r="AD147" s="9">
        <f>SUM(Z147:Z156)</f>
        <v>42.756999999999998</v>
      </c>
      <c r="AE147" s="3">
        <f>($E147)+(0.5*($E148-$E147))</f>
        <v>6</v>
      </c>
      <c r="AF147">
        <f>($AE147*Q147)</f>
        <v>4.0500000000000007</v>
      </c>
      <c r="AG147">
        <f>($AE147*R147)</f>
        <v>7.173</v>
      </c>
      <c r="AH147">
        <f>($AE147*S147)</f>
        <v>1.284</v>
      </c>
      <c r="AI147">
        <f>($AE147*T147)</f>
        <v>1.6320000000000001</v>
      </c>
      <c r="AJ147" s="9">
        <f>SUM(AF147:AF153)</f>
        <v>49.578999999999994</v>
      </c>
      <c r="AK147" s="9">
        <f>SUM(AG147:AG153)</f>
        <v>77.460999999999999</v>
      </c>
      <c r="AL147" s="9">
        <f>SUM(AH147:AH153)</f>
        <v>18.795999999999999</v>
      </c>
      <c r="AM147" s="9">
        <f>SUM(AI147:AI153)</f>
        <v>17.304499999999997</v>
      </c>
      <c r="AN147" s="3">
        <v>2</v>
      </c>
      <c r="AP147">
        <f>($AN147)+(0.5*($AN148-$AN147))</f>
        <v>6</v>
      </c>
      <c r="AQ147">
        <f t="shared" si="81"/>
        <v>4.0500000000000007</v>
      </c>
      <c r="AR147">
        <f t="shared" si="82"/>
        <v>7.173</v>
      </c>
      <c r="AS147">
        <f t="shared" si="83"/>
        <v>1.284</v>
      </c>
      <c r="AT147">
        <f t="shared" si="84"/>
        <v>1.6320000000000001</v>
      </c>
      <c r="AU147" s="9">
        <f>SUM(AQ147:AQ156)</f>
        <v>899.42650000000003</v>
      </c>
      <c r="AV147" s="9">
        <f>SUM(AR147:AR156)</f>
        <v>972.42849999999999</v>
      </c>
      <c r="AW147" s="9">
        <f>SUM(AS147:AS156)</f>
        <v>123.11600000000001</v>
      </c>
      <c r="AX147" s="9">
        <f>SUM(AT147:AT156)</f>
        <v>41.144500000000001</v>
      </c>
    </row>
    <row r="148" spans="1:54" x14ac:dyDescent="0.2">
      <c r="A148" s="34"/>
      <c r="D148" s="3">
        <v>382267</v>
      </c>
      <c r="E148" s="3">
        <v>10</v>
      </c>
      <c r="F148" s="30">
        <v>0.39557627874564472</v>
      </c>
      <c r="G148" s="31">
        <v>0.22411044425435539</v>
      </c>
      <c r="I148" s="18"/>
      <c r="J148" s="96"/>
      <c r="K148" s="18"/>
      <c r="P148" s="31"/>
      <c r="Q148" s="41">
        <v>0.69850000000000001</v>
      </c>
      <c r="R148" s="41">
        <v>1.0145</v>
      </c>
      <c r="S148" s="41">
        <v>0.1905</v>
      </c>
      <c r="T148" s="41">
        <v>0.27</v>
      </c>
      <c r="V148" s="3">
        <f>(0.5*($E148-$E147))+(0.5*($E149-$E148))</f>
        <v>9</v>
      </c>
      <c r="W148">
        <f t="shared" si="106"/>
        <v>6.2865000000000002</v>
      </c>
      <c r="X148">
        <f t="shared" si="103"/>
        <v>9.1304999999999996</v>
      </c>
      <c r="Y148">
        <f t="shared" si="104"/>
        <v>1.7145000000000001</v>
      </c>
      <c r="Z148">
        <f t="shared" si="105"/>
        <v>2.4300000000000002</v>
      </c>
      <c r="AC148" s="9"/>
      <c r="AD148" s="9"/>
      <c r="AE148" s="3">
        <f>(0.5*($E148-$E147))+(0.5*($E149-$E148))</f>
        <v>9</v>
      </c>
      <c r="AF148">
        <f t="shared" ref="AF148:AH153" si="111">($AE148*Q148)</f>
        <v>6.2865000000000002</v>
      </c>
      <c r="AG148">
        <f t="shared" si="111"/>
        <v>9.1304999999999996</v>
      </c>
      <c r="AH148">
        <f t="shared" si="111"/>
        <v>1.7145000000000001</v>
      </c>
      <c r="AI148">
        <f t="shared" ref="AI148:AI153" si="112">($AE148*T148)</f>
        <v>2.4300000000000002</v>
      </c>
      <c r="AL148" s="9"/>
      <c r="AM148" s="9"/>
      <c r="AN148" s="3">
        <v>10</v>
      </c>
      <c r="AP148">
        <f>(0.5*($AN148-$AN147))+(0.5*($AN149-$AN148))</f>
        <v>9</v>
      </c>
      <c r="AQ148">
        <f t="shared" si="81"/>
        <v>6.2865000000000002</v>
      </c>
      <c r="AR148">
        <f t="shared" si="82"/>
        <v>9.1304999999999996</v>
      </c>
      <c r="AS148">
        <f t="shared" si="83"/>
        <v>1.7145000000000001</v>
      </c>
      <c r="AT148">
        <f t="shared" si="84"/>
        <v>2.4300000000000002</v>
      </c>
    </row>
    <row r="149" spans="1:54" x14ac:dyDescent="0.2">
      <c r="A149" s="34"/>
      <c r="D149" s="3">
        <v>382265</v>
      </c>
      <c r="E149" s="3">
        <v>20</v>
      </c>
      <c r="F149" s="30">
        <v>0.78689678571428567</v>
      </c>
      <c r="G149" s="31">
        <v>0.39568031828571432</v>
      </c>
      <c r="I149" s="18"/>
      <c r="J149" s="18"/>
      <c r="K149" s="23"/>
      <c r="P149" s="31"/>
      <c r="Q149" s="41">
        <v>0.68149999999999999</v>
      </c>
      <c r="R149" s="41">
        <v>0.97499999999999998</v>
      </c>
      <c r="S149" s="41">
        <v>0.248</v>
      </c>
      <c r="T149" s="41">
        <v>0.16899999999999998</v>
      </c>
      <c r="V149" s="3">
        <f t="shared" ref="V149:V155" si="113">(0.5*($E149-$E148))+(0.5*($E150-$E149))</f>
        <v>10</v>
      </c>
      <c r="W149">
        <f t="shared" si="106"/>
        <v>6.8149999999999995</v>
      </c>
      <c r="X149">
        <f t="shared" si="103"/>
        <v>9.75</v>
      </c>
      <c r="Y149">
        <f t="shared" si="104"/>
        <v>2.48</v>
      </c>
      <c r="Z149">
        <f t="shared" si="105"/>
        <v>1.69</v>
      </c>
      <c r="AC149" s="9"/>
      <c r="AD149" s="9"/>
      <c r="AE149" s="3">
        <f>(0.5*($E149-$E148))+(0.5*($E150-$E149))</f>
        <v>10</v>
      </c>
      <c r="AF149">
        <f t="shared" si="111"/>
        <v>6.8149999999999995</v>
      </c>
      <c r="AG149">
        <f t="shared" si="111"/>
        <v>9.75</v>
      </c>
      <c r="AH149">
        <f t="shared" si="111"/>
        <v>2.48</v>
      </c>
      <c r="AI149">
        <f t="shared" si="112"/>
        <v>1.69</v>
      </c>
      <c r="AL149" s="9"/>
      <c r="AM149" s="9"/>
      <c r="AN149" s="3">
        <v>20</v>
      </c>
      <c r="AP149">
        <f t="shared" ref="AP149:AP155" si="114">(0.5*($AN149-$AN148))+(0.5*($AN150-$AN149))</f>
        <v>10</v>
      </c>
      <c r="AQ149">
        <f t="shared" si="81"/>
        <v>6.8149999999999995</v>
      </c>
      <c r="AR149">
        <f t="shared" si="82"/>
        <v>9.75</v>
      </c>
      <c r="AS149">
        <f t="shared" si="83"/>
        <v>2.48</v>
      </c>
      <c r="AT149">
        <f t="shared" si="84"/>
        <v>1.69</v>
      </c>
    </row>
    <row r="150" spans="1:54" x14ac:dyDescent="0.2">
      <c r="A150" s="34"/>
      <c r="D150" s="3">
        <v>382263</v>
      </c>
      <c r="E150" s="3">
        <v>30</v>
      </c>
      <c r="F150" s="30">
        <v>0.84412564285714276</v>
      </c>
      <c r="G150" s="31">
        <v>0.53554764514285691</v>
      </c>
      <c r="I150" s="18"/>
      <c r="J150" s="18"/>
      <c r="K150" s="23"/>
      <c r="P150" s="47"/>
      <c r="Q150" s="41">
        <v>1.0259999999999998</v>
      </c>
      <c r="R150" s="41">
        <v>1.3785000000000001</v>
      </c>
      <c r="S150" s="41">
        <v>0.42349999999999999</v>
      </c>
      <c r="T150" s="41">
        <v>0.41799999999999998</v>
      </c>
      <c r="V150" s="3">
        <f t="shared" si="113"/>
        <v>10</v>
      </c>
      <c r="W150">
        <f t="shared" si="106"/>
        <v>10.259999999999998</v>
      </c>
      <c r="X150">
        <f t="shared" si="103"/>
        <v>13.785</v>
      </c>
      <c r="Y150">
        <f t="shared" si="104"/>
        <v>4.2349999999999994</v>
      </c>
      <c r="Z150">
        <f t="shared" si="105"/>
        <v>4.18</v>
      </c>
      <c r="AC150" s="9"/>
      <c r="AD150" s="9"/>
      <c r="AE150" s="3">
        <f>(0.5*($E150-$E149))+(0.5*($E151-$E150))</f>
        <v>10</v>
      </c>
      <c r="AF150">
        <f t="shared" si="111"/>
        <v>10.259999999999998</v>
      </c>
      <c r="AG150">
        <f t="shared" si="111"/>
        <v>13.785</v>
      </c>
      <c r="AH150">
        <f t="shared" si="111"/>
        <v>4.2349999999999994</v>
      </c>
      <c r="AI150">
        <f t="shared" si="112"/>
        <v>4.18</v>
      </c>
      <c r="AL150" s="9"/>
      <c r="AM150" s="9"/>
      <c r="AN150" s="3">
        <v>30</v>
      </c>
      <c r="AP150">
        <f t="shared" si="114"/>
        <v>10</v>
      </c>
      <c r="AQ150">
        <f t="shared" si="81"/>
        <v>10.259999999999998</v>
      </c>
      <c r="AR150">
        <f t="shared" si="82"/>
        <v>13.785</v>
      </c>
      <c r="AS150">
        <f t="shared" si="83"/>
        <v>4.2349999999999994</v>
      </c>
      <c r="AT150">
        <f t="shared" si="84"/>
        <v>4.18</v>
      </c>
    </row>
    <row r="151" spans="1:54" x14ac:dyDescent="0.2">
      <c r="A151" s="34"/>
      <c r="D151" s="3">
        <v>382261</v>
      </c>
      <c r="E151" s="3">
        <v>40</v>
      </c>
      <c r="F151" s="30">
        <v>0.55798135714285713</v>
      </c>
      <c r="G151" s="31">
        <v>0.54247233685714269</v>
      </c>
      <c r="H151" s="107"/>
      <c r="I151" s="18"/>
      <c r="J151" s="18"/>
      <c r="K151" s="23"/>
      <c r="M151" s="41">
        <v>85.362521941289017</v>
      </c>
      <c r="N151" s="3">
        <v>6.0289999999999999</v>
      </c>
      <c r="O151" s="3">
        <v>269</v>
      </c>
      <c r="P151" s="31"/>
      <c r="Q151" s="41">
        <v>1.0745</v>
      </c>
      <c r="R151" s="41">
        <v>2.2185000000000001</v>
      </c>
      <c r="S151" s="41">
        <v>0.52649999999999997</v>
      </c>
      <c r="T151" s="41">
        <v>0.56599999999999995</v>
      </c>
      <c r="V151" s="3">
        <f t="shared" si="113"/>
        <v>10</v>
      </c>
      <c r="W151">
        <f t="shared" si="106"/>
        <v>10.745000000000001</v>
      </c>
      <c r="X151">
        <f t="shared" si="103"/>
        <v>22.185000000000002</v>
      </c>
      <c r="Y151">
        <f t="shared" si="104"/>
        <v>5.2649999999999997</v>
      </c>
      <c r="Z151">
        <f t="shared" si="105"/>
        <v>5.6599999999999993</v>
      </c>
      <c r="AC151" s="9"/>
      <c r="AD151" s="9"/>
      <c r="AE151" s="3">
        <f>(0.5*($E151-$E150))+(0.5*($E152-$E151))</f>
        <v>10</v>
      </c>
      <c r="AF151">
        <f t="shared" si="111"/>
        <v>10.745000000000001</v>
      </c>
      <c r="AG151">
        <f t="shared" si="111"/>
        <v>22.185000000000002</v>
      </c>
      <c r="AH151">
        <f t="shared" si="111"/>
        <v>5.2649999999999997</v>
      </c>
      <c r="AI151">
        <f t="shared" si="112"/>
        <v>5.6599999999999993</v>
      </c>
      <c r="AL151" s="9"/>
      <c r="AM151" s="9"/>
      <c r="AN151" s="3">
        <v>40</v>
      </c>
      <c r="AP151">
        <f t="shared" si="114"/>
        <v>10</v>
      </c>
      <c r="AQ151">
        <f t="shared" si="81"/>
        <v>10.745000000000001</v>
      </c>
      <c r="AR151">
        <f t="shared" si="82"/>
        <v>22.185000000000002</v>
      </c>
      <c r="AS151">
        <f t="shared" si="83"/>
        <v>5.2649999999999997</v>
      </c>
      <c r="AT151">
        <f t="shared" si="84"/>
        <v>5.6599999999999993</v>
      </c>
    </row>
    <row r="152" spans="1:54" x14ac:dyDescent="0.2">
      <c r="A152" s="34"/>
      <c r="D152" s="3">
        <v>382259</v>
      </c>
      <c r="E152" s="3">
        <v>50</v>
      </c>
      <c r="F152" s="30">
        <v>0.33788807142857152</v>
      </c>
      <c r="G152" s="31">
        <v>0.31964211557142852</v>
      </c>
      <c r="H152" s="107"/>
      <c r="I152" s="18"/>
      <c r="J152" s="18"/>
      <c r="K152" s="23"/>
      <c r="O152" s="3"/>
      <c r="P152" s="31"/>
      <c r="Q152" s="41">
        <v>2.2845</v>
      </c>
      <c r="R152" s="41">
        <v>3.0874999999999999</v>
      </c>
      <c r="S152" s="41">
        <v>0.76350000000000007</v>
      </c>
      <c r="T152" s="41">
        <v>0.34250000000000003</v>
      </c>
      <c r="V152" s="3">
        <f t="shared" si="113"/>
        <v>10</v>
      </c>
      <c r="W152">
        <f t="shared" si="106"/>
        <v>22.844999999999999</v>
      </c>
      <c r="X152">
        <f t="shared" si="103"/>
        <v>30.875</v>
      </c>
      <c r="Y152">
        <f t="shared" si="104"/>
        <v>7.6350000000000007</v>
      </c>
      <c r="Z152">
        <f t="shared" si="105"/>
        <v>3.4250000000000003</v>
      </c>
      <c r="AC152" s="9"/>
      <c r="AD152" s="9"/>
      <c r="AE152" s="3">
        <f>(0.5*($E152-$E151))</f>
        <v>5</v>
      </c>
      <c r="AF152">
        <f t="shared" si="111"/>
        <v>11.422499999999999</v>
      </c>
      <c r="AG152">
        <f t="shared" si="111"/>
        <v>15.4375</v>
      </c>
      <c r="AH152">
        <f t="shared" si="111"/>
        <v>3.8175000000000003</v>
      </c>
      <c r="AI152">
        <f t="shared" si="112"/>
        <v>1.7125000000000001</v>
      </c>
      <c r="AL152" s="9"/>
      <c r="AM152" s="9"/>
      <c r="AN152" s="3">
        <v>50</v>
      </c>
      <c r="AP152">
        <f t="shared" si="114"/>
        <v>10</v>
      </c>
      <c r="AQ152">
        <f t="shared" si="81"/>
        <v>22.844999999999999</v>
      </c>
      <c r="AR152">
        <f t="shared" si="82"/>
        <v>30.875</v>
      </c>
      <c r="AS152">
        <f t="shared" si="83"/>
        <v>7.6350000000000007</v>
      </c>
      <c r="AT152">
        <f t="shared" si="84"/>
        <v>3.4250000000000003</v>
      </c>
    </row>
    <row r="153" spans="1:54" x14ac:dyDescent="0.2">
      <c r="A153" s="34"/>
      <c r="D153" s="3">
        <v>382257</v>
      </c>
      <c r="E153" s="3">
        <v>60</v>
      </c>
      <c r="F153" s="30">
        <v>0.17075477351916379</v>
      </c>
      <c r="G153" s="31">
        <v>0.18136686648083628</v>
      </c>
      <c r="H153" s="107"/>
      <c r="I153" s="18"/>
      <c r="J153" s="18"/>
      <c r="K153" s="23"/>
      <c r="P153" s="31"/>
      <c r="Q153" s="41">
        <v>4.2480000000000002</v>
      </c>
      <c r="R153" s="41">
        <v>4.4369999999999994</v>
      </c>
      <c r="S153" s="41">
        <v>0.87649999999999995</v>
      </c>
      <c r="T153" s="41">
        <v>0.16350000000000001</v>
      </c>
      <c r="V153" s="3">
        <f t="shared" si="113"/>
        <v>15</v>
      </c>
      <c r="W153">
        <f t="shared" si="106"/>
        <v>63.720000000000006</v>
      </c>
      <c r="X153">
        <f t="shared" si="103"/>
        <v>66.554999999999993</v>
      </c>
      <c r="Y153">
        <f t="shared" si="104"/>
        <v>13.147499999999999</v>
      </c>
      <c r="Z153">
        <f t="shared" si="105"/>
        <v>2.4525000000000001</v>
      </c>
      <c r="AC153" s="9"/>
      <c r="AD153" s="9"/>
      <c r="AF153">
        <f t="shared" si="111"/>
        <v>0</v>
      </c>
      <c r="AG153">
        <f t="shared" si="111"/>
        <v>0</v>
      </c>
      <c r="AH153">
        <f t="shared" si="111"/>
        <v>0</v>
      </c>
      <c r="AI153">
        <f t="shared" si="112"/>
        <v>0</v>
      </c>
      <c r="AL153" s="9"/>
      <c r="AM153" s="9"/>
      <c r="AN153" s="3">
        <v>60</v>
      </c>
      <c r="AP153">
        <f t="shared" si="114"/>
        <v>15</v>
      </c>
      <c r="AQ153">
        <f t="shared" si="81"/>
        <v>63.720000000000006</v>
      </c>
      <c r="AR153">
        <f t="shared" si="82"/>
        <v>66.554999999999993</v>
      </c>
      <c r="AS153">
        <f t="shared" si="83"/>
        <v>13.147499999999999</v>
      </c>
      <c r="AT153">
        <f t="shared" si="84"/>
        <v>2.4525000000000001</v>
      </c>
    </row>
    <row r="154" spans="1:54" x14ac:dyDescent="0.2">
      <c r="A154" s="34"/>
      <c r="D154" s="3">
        <v>382255</v>
      </c>
      <c r="E154" s="3">
        <v>80</v>
      </c>
      <c r="F154" s="30">
        <v>6.3242508710801379E-2</v>
      </c>
      <c r="G154" s="31">
        <v>6.7441811289198628E-2</v>
      </c>
      <c r="H154" s="107"/>
      <c r="I154" s="18"/>
      <c r="J154" s="18"/>
      <c r="K154" s="23"/>
      <c r="O154" s="39"/>
      <c r="P154" s="31"/>
      <c r="Q154" s="41">
        <v>7.5305</v>
      </c>
      <c r="R154" s="41">
        <v>8.1</v>
      </c>
      <c r="S154" s="41">
        <v>1.0845</v>
      </c>
      <c r="T154" s="41">
        <v>0.33750000000000002</v>
      </c>
      <c r="V154" s="3">
        <f t="shared" si="113"/>
        <v>20</v>
      </c>
      <c r="W154">
        <f t="shared" si="106"/>
        <v>150.61000000000001</v>
      </c>
      <c r="X154">
        <f t="shared" si="103"/>
        <v>162</v>
      </c>
      <c r="Y154">
        <f t="shared" si="104"/>
        <v>21.69</v>
      </c>
      <c r="Z154">
        <f t="shared" si="105"/>
        <v>6.75</v>
      </c>
      <c r="AC154" s="9"/>
      <c r="AD154" s="9"/>
      <c r="AE154" s="3">
        <v>0</v>
      </c>
      <c r="AH154"/>
      <c r="AI154"/>
      <c r="AL154" s="9"/>
      <c r="AM154" s="9"/>
      <c r="AN154" s="3">
        <v>80</v>
      </c>
      <c r="AP154">
        <f t="shared" si="114"/>
        <v>20</v>
      </c>
      <c r="AQ154">
        <f t="shared" si="81"/>
        <v>150.61000000000001</v>
      </c>
      <c r="AR154">
        <f t="shared" si="82"/>
        <v>162</v>
      </c>
      <c r="AS154">
        <f t="shared" si="83"/>
        <v>21.69</v>
      </c>
      <c r="AT154">
        <f t="shared" si="84"/>
        <v>6.75</v>
      </c>
    </row>
    <row r="155" spans="1:54" x14ac:dyDescent="0.2">
      <c r="A155" s="34"/>
      <c r="D155" s="3">
        <v>382253</v>
      </c>
      <c r="E155" s="3">
        <v>100</v>
      </c>
      <c r="F155" s="30">
        <v>2.8459128919860625E-2</v>
      </c>
      <c r="G155" s="31">
        <v>5.6848691080139374E-2</v>
      </c>
      <c r="H155" s="107"/>
      <c r="I155" s="18"/>
      <c r="J155" s="18"/>
      <c r="K155" s="23"/>
      <c r="O155" s="39"/>
      <c r="P155" s="31"/>
      <c r="Q155" s="41">
        <v>10.079499999999999</v>
      </c>
      <c r="R155" s="41">
        <v>10.891500000000001</v>
      </c>
      <c r="S155" s="41">
        <v>1.2375</v>
      </c>
      <c r="T155" s="41">
        <v>0.2175</v>
      </c>
      <c r="V155" s="3">
        <f t="shared" si="113"/>
        <v>33</v>
      </c>
      <c r="W155">
        <f t="shared" si="106"/>
        <v>332.62349999999998</v>
      </c>
      <c r="X155">
        <f t="shared" si="103"/>
        <v>359.41950000000003</v>
      </c>
      <c r="Y155">
        <f t="shared" si="104"/>
        <v>40.837499999999999</v>
      </c>
      <c r="Z155">
        <f t="shared" si="105"/>
        <v>7.1775000000000002</v>
      </c>
      <c r="AC155" s="9"/>
      <c r="AD155" s="9"/>
      <c r="AE155" s="3">
        <v>0</v>
      </c>
      <c r="AH155"/>
      <c r="AI155"/>
      <c r="AL155" s="9"/>
      <c r="AM155" s="9"/>
      <c r="AN155" s="3">
        <v>100</v>
      </c>
      <c r="AP155">
        <f t="shared" si="114"/>
        <v>30</v>
      </c>
      <c r="AQ155">
        <f t="shared" si="81"/>
        <v>302.38499999999999</v>
      </c>
      <c r="AR155">
        <f t="shared" si="82"/>
        <v>326.745</v>
      </c>
      <c r="AS155">
        <f t="shared" si="83"/>
        <v>37.125</v>
      </c>
      <c r="AT155">
        <f t="shared" si="84"/>
        <v>6.5250000000000004</v>
      </c>
    </row>
    <row r="156" spans="1:54" x14ac:dyDescent="0.2">
      <c r="A156" s="34"/>
      <c r="D156" s="3">
        <v>382251</v>
      </c>
      <c r="E156" s="3">
        <v>146</v>
      </c>
      <c r="F156" s="30">
        <v>1.1067439024390243E-2</v>
      </c>
      <c r="G156" s="31">
        <v>3.6124120975609769E-2</v>
      </c>
      <c r="H156" s="107"/>
      <c r="I156" s="18"/>
      <c r="J156" s="18"/>
      <c r="K156" s="23"/>
      <c r="M156" s="41">
        <v>51.207789506588028</v>
      </c>
      <c r="N156" s="3">
        <v>3.5409999999999999</v>
      </c>
      <c r="O156" s="3">
        <v>158.5</v>
      </c>
      <c r="P156" s="31">
        <v>34.117752482965471</v>
      </c>
      <c r="Q156" s="41">
        <v>16.0855</v>
      </c>
      <c r="R156" s="41">
        <v>16.211500000000001</v>
      </c>
      <c r="S156" s="41">
        <v>1.427</v>
      </c>
      <c r="T156" s="41">
        <v>0.32</v>
      </c>
      <c r="V156" s="3">
        <f>(0.5*($E156-$E155))</f>
        <v>23</v>
      </c>
      <c r="W156">
        <f t="shared" si="106"/>
        <v>369.9665</v>
      </c>
      <c r="X156">
        <f t="shared" si="103"/>
        <v>372.86450000000002</v>
      </c>
      <c r="Y156">
        <f t="shared" si="104"/>
        <v>32.820999999999998</v>
      </c>
      <c r="Z156">
        <f t="shared" si="105"/>
        <v>7.36</v>
      </c>
      <c r="AC156" s="9"/>
      <c r="AD156" s="9"/>
      <c r="AE156" s="3">
        <v>0</v>
      </c>
      <c r="AH156"/>
      <c r="AI156"/>
      <c r="AL156" s="9"/>
      <c r="AM156" s="9"/>
      <c r="AN156" s="3">
        <v>140</v>
      </c>
      <c r="AP156">
        <f>(0.5*($AN156-$AN155))</f>
        <v>20</v>
      </c>
      <c r="AQ156">
        <f>($AP156*AY156)</f>
        <v>321.70999999999998</v>
      </c>
      <c r="AR156">
        <f t="shared" si="82"/>
        <v>324.23</v>
      </c>
      <c r="AS156">
        <f t="shared" si="83"/>
        <v>28.54</v>
      </c>
      <c r="AT156">
        <f>($AP156*BB156)</f>
        <v>6.4</v>
      </c>
      <c r="AY156" s="63">
        <f>(Q155*($AN156-$AY$1)+Q156*($AY$1-$AN155))/($AN156-$AN155)</f>
        <v>16.0855</v>
      </c>
      <c r="AZ156" s="63">
        <f>(R155*($AN156-$AY$1)+R156*($AY$1-$AN155))/($AN156-$AN155)</f>
        <v>16.211500000000001</v>
      </c>
      <c r="BA156" s="63">
        <f>(S155*($AN156-$AY$1)+S156*($AY$1-$AN155))/($AN156-$AN155)</f>
        <v>1.427</v>
      </c>
      <c r="BB156" s="63">
        <f>(T155*($AN156-$AY$1)+T156*($AY$1-$AN155))/($AN156-$AN155)</f>
        <v>0.32</v>
      </c>
    </row>
    <row r="157" spans="1:54" x14ac:dyDescent="0.2">
      <c r="A157" s="34">
        <v>40816</v>
      </c>
      <c r="B157" s="2" t="s">
        <v>194</v>
      </c>
      <c r="C157" s="103" t="s">
        <v>82</v>
      </c>
      <c r="D157" s="33">
        <v>382487</v>
      </c>
      <c r="E157" s="3">
        <v>2</v>
      </c>
      <c r="F157" s="30">
        <v>0.35437041637630662</v>
      </c>
      <c r="G157" s="31">
        <v>0.15651634762369346</v>
      </c>
      <c r="H157" s="25">
        <v>38.650131554006968</v>
      </c>
      <c r="I157" s="23">
        <v>28.533908642493039</v>
      </c>
      <c r="J157" s="39">
        <v>28.955492333623688</v>
      </c>
      <c r="K157" s="23">
        <v>19.380688536376308</v>
      </c>
      <c r="L157" s="23">
        <v>273</v>
      </c>
      <c r="M157" s="41">
        <v>92.036229061793406</v>
      </c>
      <c r="N157" s="3">
        <v>5.1779999999999999</v>
      </c>
      <c r="O157" s="3">
        <v>231.5</v>
      </c>
      <c r="P157" s="31">
        <v>29.965</v>
      </c>
      <c r="Q157" s="41">
        <v>0.70299999999999996</v>
      </c>
      <c r="R157" s="41">
        <v>0.91100000000000003</v>
      </c>
      <c r="S157" s="41">
        <v>0.17349999999999999</v>
      </c>
      <c r="T157" s="41">
        <v>0.14950000000000002</v>
      </c>
      <c r="U157" s="31"/>
      <c r="V157" s="3">
        <f>($E157)+(0.5*($E158-$E157))</f>
        <v>6</v>
      </c>
      <c r="W157">
        <f t="shared" si="106"/>
        <v>4.218</v>
      </c>
      <c r="X157">
        <f t="shared" si="103"/>
        <v>5.4660000000000002</v>
      </c>
      <c r="Y157">
        <f t="shared" si="104"/>
        <v>1.0409999999999999</v>
      </c>
      <c r="Z157">
        <f t="shared" si="105"/>
        <v>0.89700000000000013</v>
      </c>
      <c r="AA157" s="9">
        <f>SUM(W157:W166)</f>
        <v>1120.10725</v>
      </c>
      <c r="AB157" s="9">
        <f>SUM(X157:X166)</f>
        <v>1156.3052499999999</v>
      </c>
      <c r="AC157" s="9">
        <f>SUM(Y157:Y166)</f>
        <v>152.63675000000001</v>
      </c>
      <c r="AD157" s="9">
        <f>SUM(Z157:Z166)</f>
        <v>31.168500000000002</v>
      </c>
      <c r="AE157" s="3">
        <f>($E157)+(0.5*($E158-$E157))</f>
        <v>6</v>
      </c>
      <c r="AF157">
        <f>($AE157*Q157)</f>
        <v>4.218</v>
      </c>
      <c r="AG157">
        <f>($AE157*R157)</f>
        <v>5.4660000000000002</v>
      </c>
      <c r="AH157">
        <f>($AE157*S157)</f>
        <v>1.0409999999999999</v>
      </c>
      <c r="AI157">
        <f>($AE157*T157)</f>
        <v>0.89700000000000013</v>
      </c>
      <c r="AJ157" s="9">
        <f>SUM(AF157:AF163)</f>
        <v>105.20350000000001</v>
      </c>
      <c r="AK157" s="9">
        <f>SUM(AG157:AG163)</f>
        <v>116.69650000000001</v>
      </c>
      <c r="AL157" s="9">
        <f>SUM(AH157:AH163)</f>
        <v>28.317999999999998</v>
      </c>
      <c r="AM157" s="9">
        <f>SUM(AI157:AI163)</f>
        <v>14.413500000000001</v>
      </c>
      <c r="AN157" s="3">
        <v>2</v>
      </c>
      <c r="AO157" s="46"/>
      <c r="AP157">
        <f>($AN157)+(0.5*($AN158-$AN157))</f>
        <v>6</v>
      </c>
      <c r="AQ157">
        <f t="shared" si="81"/>
        <v>4.218</v>
      </c>
      <c r="AR157">
        <f t="shared" si="82"/>
        <v>5.4660000000000002</v>
      </c>
      <c r="AS157">
        <f t="shared" si="83"/>
        <v>1.0409999999999999</v>
      </c>
      <c r="AT157">
        <f t="shared" si="84"/>
        <v>0.89700000000000013</v>
      </c>
      <c r="AU157" s="9">
        <f>SUM(AQ157:AQ166)</f>
        <v>837.81349999999998</v>
      </c>
      <c r="AV157" s="9">
        <f>SUM(AR157:AR166)</f>
        <v>866.9615</v>
      </c>
      <c r="AW157" s="9">
        <f>SUM(AS157:AS166)</f>
        <v>121.56800000000001</v>
      </c>
      <c r="AX157" s="9">
        <f>SUM(AT157:AT166)</f>
        <v>27.0185</v>
      </c>
    </row>
    <row r="158" spans="1:54" x14ac:dyDescent="0.2">
      <c r="C158" s="95"/>
      <c r="D158" s="23">
        <v>382486</v>
      </c>
      <c r="E158" s="3">
        <v>10</v>
      </c>
      <c r="F158" s="30">
        <v>0.39557627874564461</v>
      </c>
      <c r="G158" s="31">
        <v>0.18153654725435545</v>
      </c>
      <c r="I158" s="18"/>
      <c r="J158" s="96"/>
      <c r="K158" s="18"/>
      <c r="P158" s="18"/>
      <c r="Q158" s="41">
        <v>0.72699999999999998</v>
      </c>
      <c r="R158" s="41">
        <v>0.75950000000000006</v>
      </c>
      <c r="S158" s="41">
        <v>0.15049999999999999</v>
      </c>
      <c r="T158" s="41">
        <v>0.18099999999999999</v>
      </c>
      <c r="U158" s="31"/>
      <c r="V158" s="3">
        <f>(0.5*($E158-$E157))+(0.5*($E159-$E158))</f>
        <v>9</v>
      </c>
      <c r="W158">
        <f t="shared" si="106"/>
        <v>6.5430000000000001</v>
      </c>
      <c r="X158">
        <f t="shared" si="103"/>
        <v>6.8355000000000006</v>
      </c>
      <c r="Y158">
        <f t="shared" si="104"/>
        <v>1.3545</v>
      </c>
      <c r="Z158">
        <f t="shared" si="105"/>
        <v>1.629</v>
      </c>
      <c r="AC158" s="9"/>
      <c r="AD158" s="9"/>
      <c r="AE158" s="3">
        <f>(0.5*($E158-$E157))+(0.5*($E159-$E158))</f>
        <v>9</v>
      </c>
      <c r="AF158">
        <f t="shared" ref="AF158:AI163" si="115">($AE158*Q158)</f>
        <v>6.5430000000000001</v>
      </c>
      <c r="AG158">
        <f t="shared" si="115"/>
        <v>6.8355000000000006</v>
      </c>
      <c r="AH158">
        <f t="shared" si="115"/>
        <v>1.3545</v>
      </c>
      <c r="AI158">
        <f t="shared" si="115"/>
        <v>1.629</v>
      </c>
      <c r="AL158" s="9"/>
      <c r="AM158" s="9"/>
      <c r="AN158" s="3">
        <v>10</v>
      </c>
      <c r="AP158">
        <f>(0.5*($AN158-$AN157))+(0.5*($AN159-$AN158))</f>
        <v>9</v>
      </c>
      <c r="AQ158">
        <f t="shared" si="81"/>
        <v>6.5430000000000001</v>
      </c>
      <c r="AR158">
        <f t="shared" si="82"/>
        <v>6.8355000000000006</v>
      </c>
      <c r="AS158">
        <f t="shared" si="83"/>
        <v>1.3545</v>
      </c>
      <c r="AT158">
        <f t="shared" si="84"/>
        <v>1.629</v>
      </c>
    </row>
    <row r="159" spans="1:54" x14ac:dyDescent="0.2">
      <c r="C159" s="95"/>
      <c r="D159" s="33">
        <v>382485</v>
      </c>
      <c r="E159" s="3">
        <v>20</v>
      </c>
      <c r="F159" s="30">
        <v>0.71536071428571413</v>
      </c>
      <c r="G159" s="31">
        <v>0.48364107171428583</v>
      </c>
      <c r="I159" s="18"/>
      <c r="J159" s="18"/>
      <c r="K159" s="23"/>
      <c r="P159" s="18"/>
      <c r="Q159" s="41">
        <v>0.72350000000000003</v>
      </c>
      <c r="R159" s="41">
        <v>0.83350000000000002</v>
      </c>
      <c r="S159" s="41">
        <v>0.2445</v>
      </c>
      <c r="T159" s="41">
        <v>0.193</v>
      </c>
      <c r="U159" s="31"/>
      <c r="V159" s="3">
        <f t="shared" ref="V159:V165" si="116">(0.5*($E159-$E158))+(0.5*($E160-$E159))</f>
        <v>10</v>
      </c>
      <c r="W159">
        <f t="shared" si="106"/>
        <v>7.2350000000000003</v>
      </c>
      <c r="X159">
        <f t="shared" si="103"/>
        <v>8.3350000000000009</v>
      </c>
      <c r="Y159">
        <f t="shared" si="104"/>
        <v>2.4449999999999998</v>
      </c>
      <c r="Z159">
        <f t="shared" si="105"/>
        <v>1.9300000000000002</v>
      </c>
      <c r="AC159" s="9"/>
      <c r="AD159" s="9"/>
      <c r="AE159" s="3">
        <f>(0.5*($E159-$E158))+(0.5*($E160-$E159))</f>
        <v>10</v>
      </c>
      <c r="AF159">
        <f t="shared" si="115"/>
        <v>7.2350000000000003</v>
      </c>
      <c r="AG159">
        <f t="shared" si="115"/>
        <v>8.3350000000000009</v>
      </c>
      <c r="AH159">
        <f t="shared" si="115"/>
        <v>2.4449999999999998</v>
      </c>
      <c r="AI159">
        <f t="shared" si="115"/>
        <v>1.9300000000000002</v>
      </c>
      <c r="AL159" s="9"/>
      <c r="AM159" s="9"/>
      <c r="AN159" s="3">
        <v>20</v>
      </c>
      <c r="AO159" s="46"/>
      <c r="AP159">
        <f t="shared" ref="AP159:AP165" si="117">(0.5*($AN159-$AN158))+(0.5*($AN160-$AN159))</f>
        <v>10</v>
      </c>
      <c r="AQ159">
        <f t="shared" si="81"/>
        <v>7.2350000000000003</v>
      </c>
      <c r="AR159">
        <f t="shared" si="82"/>
        <v>8.3350000000000009</v>
      </c>
      <c r="AS159">
        <f t="shared" si="83"/>
        <v>2.4449999999999998</v>
      </c>
      <c r="AT159">
        <f t="shared" si="84"/>
        <v>1.9300000000000002</v>
      </c>
    </row>
    <row r="160" spans="1:54" x14ac:dyDescent="0.2">
      <c r="D160" s="23">
        <v>382484</v>
      </c>
      <c r="E160" s="3">
        <v>30</v>
      </c>
      <c r="F160" s="30">
        <v>0.81551121428571416</v>
      </c>
      <c r="G160" s="31">
        <v>0.64628548371428551</v>
      </c>
      <c r="I160" s="18"/>
      <c r="J160" s="18"/>
      <c r="K160" s="23"/>
      <c r="P160" s="18"/>
      <c r="Q160" s="41">
        <v>0.85850000000000004</v>
      </c>
      <c r="R160" s="41">
        <v>1.2765</v>
      </c>
      <c r="S160" s="41">
        <v>0.38949999999999996</v>
      </c>
      <c r="T160" s="41">
        <v>0.39800000000000002</v>
      </c>
      <c r="U160" s="31"/>
      <c r="V160" s="3">
        <f t="shared" si="116"/>
        <v>10</v>
      </c>
      <c r="W160">
        <f t="shared" si="106"/>
        <v>8.5850000000000009</v>
      </c>
      <c r="X160">
        <f t="shared" si="103"/>
        <v>12.765000000000001</v>
      </c>
      <c r="Y160">
        <f t="shared" si="104"/>
        <v>3.8949999999999996</v>
      </c>
      <c r="Z160">
        <f t="shared" si="105"/>
        <v>3.9800000000000004</v>
      </c>
      <c r="AC160" s="9"/>
      <c r="AD160" s="9"/>
      <c r="AE160" s="3">
        <f>(0.5*($E160-$E159))+(0.5*($E161-$E160))</f>
        <v>10</v>
      </c>
      <c r="AF160">
        <f t="shared" si="115"/>
        <v>8.5850000000000009</v>
      </c>
      <c r="AG160">
        <f t="shared" si="115"/>
        <v>12.765000000000001</v>
      </c>
      <c r="AH160">
        <f t="shared" si="115"/>
        <v>3.8949999999999996</v>
      </c>
      <c r="AI160">
        <f t="shared" si="115"/>
        <v>3.9800000000000004</v>
      </c>
      <c r="AL160" s="9"/>
      <c r="AM160" s="9"/>
      <c r="AN160" s="3">
        <v>30</v>
      </c>
      <c r="AO160" s="46"/>
      <c r="AP160">
        <f t="shared" si="117"/>
        <v>10</v>
      </c>
      <c r="AQ160">
        <f t="shared" si="81"/>
        <v>8.5850000000000009</v>
      </c>
      <c r="AR160">
        <f t="shared" si="82"/>
        <v>12.765000000000001</v>
      </c>
      <c r="AS160">
        <f t="shared" si="83"/>
        <v>3.8949999999999996</v>
      </c>
      <c r="AT160">
        <f t="shared" si="84"/>
        <v>3.9800000000000004</v>
      </c>
    </row>
    <row r="161" spans="1:54" x14ac:dyDescent="0.2">
      <c r="D161" s="33">
        <v>382483</v>
      </c>
      <c r="E161" s="3">
        <v>40</v>
      </c>
      <c r="F161" s="30">
        <v>0.57228857142857137</v>
      </c>
      <c r="G161" s="31">
        <v>0.41319234857142889</v>
      </c>
      <c r="H161" s="107"/>
      <c r="I161" s="18"/>
      <c r="J161" s="18"/>
      <c r="K161" s="23"/>
      <c r="P161" s="18"/>
      <c r="Q161" s="41">
        <v>2.4375</v>
      </c>
      <c r="R161" s="41">
        <v>2.8064999999999998</v>
      </c>
      <c r="S161" s="41">
        <v>0.71199999999999997</v>
      </c>
      <c r="T161" s="41">
        <v>0.22700000000000001</v>
      </c>
      <c r="U161" s="31"/>
      <c r="V161" s="3">
        <f t="shared" si="116"/>
        <v>10</v>
      </c>
      <c r="W161">
        <f t="shared" si="106"/>
        <v>24.375</v>
      </c>
      <c r="X161">
        <f t="shared" si="103"/>
        <v>28.064999999999998</v>
      </c>
      <c r="Y161">
        <f t="shared" si="104"/>
        <v>7.1199999999999992</v>
      </c>
      <c r="Z161">
        <f t="shared" si="105"/>
        <v>2.27</v>
      </c>
      <c r="AC161" s="9"/>
      <c r="AD161" s="9"/>
      <c r="AE161" s="3">
        <f>(0.5*($E161-$E160))+(0.5*($E162-$E161))</f>
        <v>10</v>
      </c>
      <c r="AF161">
        <f t="shared" si="115"/>
        <v>24.375</v>
      </c>
      <c r="AG161">
        <f t="shared" si="115"/>
        <v>28.064999999999998</v>
      </c>
      <c r="AH161">
        <f t="shared" si="115"/>
        <v>7.1199999999999992</v>
      </c>
      <c r="AI161">
        <f t="shared" si="115"/>
        <v>2.27</v>
      </c>
      <c r="AL161" s="9"/>
      <c r="AM161" s="9"/>
      <c r="AN161" s="3">
        <v>40</v>
      </c>
      <c r="AO161" s="46"/>
      <c r="AP161">
        <f t="shared" si="117"/>
        <v>10</v>
      </c>
      <c r="AQ161">
        <f t="shared" si="81"/>
        <v>24.375</v>
      </c>
      <c r="AR161">
        <f t="shared" si="82"/>
        <v>28.064999999999998</v>
      </c>
      <c r="AS161">
        <f t="shared" si="83"/>
        <v>7.1199999999999992</v>
      </c>
      <c r="AT161">
        <f t="shared" si="84"/>
        <v>2.27</v>
      </c>
    </row>
    <row r="162" spans="1:54" x14ac:dyDescent="0.2">
      <c r="D162" s="23">
        <v>382482</v>
      </c>
      <c r="E162" s="3">
        <v>50</v>
      </c>
      <c r="F162" s="30">
        <v>0.4120586236933797</v>
      </c>
      <c r="G162" s="31">
        <v>0.25966286230662045</v>
      </c>
      <c r="H162" s="107"/>
      <c r="I162" s="18"/>
      <c r="J162" s="18"/>
      <c r="K162" s="23"/>
      <c r="P162" s="18"/>
      <c r="Q162" s="41">
        <v>3.4139999999999997</v>
      </c>
      <c r="R162" s="41">
        <v>3.3615000000000004</v>
      </c>
      <c r="S162" s="41">
        <v>0.78949999999999998</v>
      </c>
      <c r="T162" s="41">
        <v>0.28800000000000003</v>
      </c>
      <c r="U162" s="31"/>
      <c r="V162" s="3">
        <f t="shared" si="116"/>
        <v>10</v>
      </c>
      <c r="W162">
        <f t="shared" si="106"/>
        <v>34.14</v>
      </c>
      <c r="X162">
        <f t="shared" si="103"/>
        <v>33.615000000000002</v>
      </c>
      <c r="Y162">
        <f t="shared" si="104"/>
        <v>7.8949999999999996</v>
      </c>
      <c r="Z162">
        <f t="shared" si="105"/>
        <v>2.8800000000000003</v>
      </c>
      <c r="AC162" s="9"/>
      <c r="AD162" s="9"/>
      <c r="AE162" s="3">
        <f>(0.5*($E162-$E161))+(0.5*($E163-$E162))</f>
        <v>10</v>
      </c>
      <c r="AF162">
        <f t="shared" si="115"/>
        <v>34.14</v>
      </c>
      <c r="AG162">
        <f t="shared" si="115"/>
        <v>33.615000000000002</v>
      </c>
      <c r="AH162">
        <f t="shared" si="115"/>
        <v>7.8949999999999996</v>
      </c>
      <c r="AI162">
        <f t="shared" si="115"/>
        <v>2.8800000000000003</v>
      </c>
      <c r="AL162" s="9"/>
      <c r="AM162" s="9"/>
      <c r="AN162" s="3">
        <v>50</v>
      </c>
      <c r="AO162" s="46"/>
      <c r="AP162">
        <f t="shared" si="117"/>
        <v>10</v>
      </c>
      <c r="AQ162">
        <f t="shared" si="81"/>
        <v>34.14</v>
      </c>
      <c r="AR162">
        <f t="shared" si="82"/>
        <v>33.615000000000002</v>
      </c>
      <c r="AS162">
        <f t="shared" si="83"/>
        <v>7.8949999999999996</v>
      </c>
      <c r="AT162">
        <f t="shared" si="84"/>
        <v>2.8800000000000003</v>
      </c>
    </row>
    <row r="163" spans="1:54" x14ac:dyDescent="0.2">
      <c r="D163" s="33">
        <v>382481</v>
      </c>
      <c r="E163" s="3">
        <v>60</v>
      </c>
      <c r="F163" s="30">
        <v>0.28844103658536591</v>
      </c>
      <c r="G163" s="31">
        <v>0.23663702641463411</v>
      </c>
      <c r="H163" s="107"/>
      <c r="I163" s="18"/>
      <c r="J163" s="18"/>
      <c r="K163" s="23"/>
      <c r="P163" s="18"/>
      <c r="Q163" s="41">
        <v>4.0214999999999996</v>
      </c>
      <c r="R163" s="41">
        <v>4.3230000000000004</v>
      </c>
      <c r="S163" s="41">
        <v>0.91349999999999998</v>
      </c>
      <c r="T163" s="41">
        <v>0.16549999999999998</v>
      </c>
      <c r="U163" s="31"/>
      <c r="V163" s="3">
        <f t="shared" si="116"/>
        <v>15</v>
      </c>
      <c r="W163">
        <f t="shared" si="106"/>
        <v>60.322499999999991</v>
      </c>
      <c r="X163">
        <f t="shared" si="103"/>
        <v>64.844999999999999</v>
      </c>
      <c r="Y163">
        <f t="shared" si="104"/>
        <v>13.702500000000001</v>
      </c>
      <c r="Z163">
        <f t="shared" si="105"/>
        <v>2.4824999999999999</v>
      </c>
      <c r="AC163" s="9"/>
      <c r="AD163" s="9"/>
      <c r="AE163" s="3">
        <f>(0.5*($E163-$E162))</f>
        <v>5</v>
      </c>
      <c r="AF163">
        <f t="shared" si="115"/>
        <v>20.107499999999998</v>
      </c>
      <c r="AG163">
        <f t="shared" si="115"/>
        <v>21.615000000000002</v>
      </c>
      <c r="AH163">
        <f t="shared" si="115"/>
        <v>4.5674999999999999</v>
      </c>
      <c r="AI163">
        <f t="shared" si="115"/>
        <v>0.8274999999999999</v>
      </c>
      <c r="AL163" s="9"/>
      <c r="AM163" s="9"/>
      <c r="AN163" s="3">
        <v>60</v>
      </c>
      <c r="AO163" s="46"/>
      <c r="AP163">
        <f t="shared" si="117"/>
        <v>15</v>
      </c>
      <c r="AQ163">
        <f t="shared" si="81"/>
        <v>60.322499999999991</v>
      </c>
      <c r="AR163">
        <f t="shared" si="82"/>
        <v>64.844999999999999</v>
      </c>
      <c r="AS163">
        <f t="shared" si="83"/>
        <v>13.702500000000001</v>
      </c>
      <c r="AT163">
        <f t="shared" si="84"/>
        <v>2.4824999999999999</v>
      </c>
    </row>
    <row r="164" spans="1:54" x14ac:dyDescent="0.2">
      <c r="D164" s="23">
        <v>382480</v>
      </c>
      <c r="E164" s="3">
        <v>80</v>
      </c>
      <c r="F164" s="30">
        <v>8.5377386759581869E-2</v>
      </c>
      <c r="G164" s="31">
        <v>8.1608133240418157E-2</v>
      </c>
      <c r="H164" s="107"/>
      <c r="I164" s="18"/>
      <c r="J164" s="18"/>
      <c r="K164" s="23"/>
      <c r="P164" s="18"/>
      <c r="Q164" s="41">
        <v>7.6805000000000003</v>
      </c>
      <c r="R164" s="41">
        <v>7.6929999999999996</v>
      </c>
      <c r="S164" s="41">
        <v>1.1339999999999999</v>
      </c>
      <c r="T164" s="41">
        <v>0.11600000000000001</v>
      </c>
      <c r="U164" s="31"/>
      <c r="V164" s="3">
        <f t="shared" si="116"/>
        <v>20</v>
      </c>
      <c r="W164">
        <f t="shared" si="106"/>
        <v>153.61000000000001</v>
      </c>
      <c r="X164">
        <f t="shared" si="103"/>
        <v>153.85999999999999</v>
      </c>
      <c r="Y164">
        <f t="shared" si="104"/>
        <v>22.68</v>
      </c>
      <c r="Z164">
        <f t="shared" si="105"/>
        <v>2.3200000000000003</v>
      </c>
      <c r="AC164" s="9"/>
      <c r="AD164" s="9"/>
      <c r="AE164" s="3">
        <v>0</v>
      </c>
      <c r="AH164"/>
      <c r="AI164"/>
      <c r="AL164" s="9"/>
      <c r="AM164" s="9"/>
      <c r="AN164" s="3">
        <v>80</v>
      </c>
      <c r="AO164" s="46"/>
      <c r="AP164">
        <f t="shared" si="117"/>
        <v>20</v>
      </c>
      <c r="AQ164">
        <f t="shared" si="81"/>
        <v>153.61000000000001</v>
      </c>
      <c r="AR164">
        <f t="shared" si="82"/>
        <v>153.85999999999999</v>
      </c>
      <c r="AS164">
        <f t="shared" si="83"/>
        <v>22.68</v>
      </c>
      <c r="AT164">
        <f t="shared" si="84"/>
        <v>2.3200000000000003</v>
      </c>
    </row>
    <row r="165" spans="1:54" x14ac:dyDescent="0.2">
      <c r="D165" s="33">
        <v>382479</v>
      </c>
      <c r="E165" s="3">
        <v>100</v>
      </c>
      <c r="F165" s="30">
        <v>3.1621254355400696E-2</v>
      </c>
      <c r="G165" s="31">
        <v>4.8241385644599316E-2</v>
      </c>
      <c r="H165" s="107"/>
      <c r="I165" s="18"/>
      <c r="J165" s="18"/>
      <c r="K165" s="23"/>
      <c r="P165" s="18"/>
      <c r="Q165" s="41">
        <v>8.7115000000000009</v>
      </c>
      <c r="R165" s="41">
        <v>9.0225000000000009</v>
      </c>
      <c r="S165" s="41">
        <v>1.1725000000000001</v>
      </c>
      <c r="T165" s="41">
        <v>0.19899999999999998</v>
      </c>
      <c r="U165" s="31"/>
      <c r="V165" s="3">
        <f t="shared" si="116"/>
        <v>42.5</v>
      </c>
      <c r="W165">
        <f t="shared" si="106"/>
        <v>370.23875000000004</v>
      </c>
      <c r="X165">
        <f t="shared" si="103"/>
        <v>383.45625000000001</v>
      </c>
      <c r="Y165">
        <f t="shared" si="104"/>
        <v>49.831250000000004</v>
      </c>
      <c r="Z165">
        <f t="shared" si="105"/>
        <v>8.4574999999999996</v>
      </c>
      <c r="AC165" s="9"/>
      <c r="AD165" s="9"/>
      <c r="AE165" s="3">
        <v>0</v>
      </c>
      <c r="AH165"/>
      <c r="AI165"/>
      <c r="AL165" s="9"/>
      <c r="AM165" s="9"/>
      <c r="AN165" s="3">
        <v>100</v>
      </c>
      <c r="AO165" s="46"/>
      <c r="AP165">
        <f t="shared" si="117"/>
        <v>30</v>
      </c>
      <c r="AQ165">
        <f t="shared" si="81"/>
        <v>261.34500000000003</v>
      </c>
      <c r="AR165">
        <f t="shared" si="82"/>
        <v>270.67500000000001</v>
      </c>
      <c r="AS165">
        <f t="shared" si="83"/>
        <v>35.175000000000004</v>
      </c>
      <c r="AT165">
        <f t="shared" si="84"/>
        <v>5.97</v>
      </c>
    </row>
    <row r="166" spans="1:54" x14ac:dyDescent="0.2">
      <c r="D166" s="23">
        <v>382478</v>
      </c>
      <c r="E166" s="3">
        <v>165</v>
      </c>
      <c r="F166" s="30">
        <v>1.5810627177700348E-2</v>
      </c>
      <c r="G166" s="31">
        <v>3.8641172822299667E-2</v>
      </c>
      <c r="H166" s="107"/>
      <c r="I166" s="18"/>
      <c r="J166" s="18"/>
      <c r="K166" s="23"/>
      <c r="M166" s="41">
        <v>49.662392485420682</v>
      </c>
      <c r="N166" s="3">
        <v>3.4409999999999998</v>
      </c>
      <c r="O166" s="3">
        <v>153.5</v>
      </c>
      <c r="P166" s="18">
        <v>34.18</v>
      </c>
      <c r="Q166" s="41">
        <v>13.872</v>
      </c>
      <c r="R166" s="41">
        <v>14.125</v>
      </c>
      <c r="S166" s="41">
        <v>1.3130000000000002</v>
      </c>
      <c r="T166" s="41">
        <v>0.13300000000000001</v>
      </c>
      <c r="U166" s="31"/>
      <c r="V166" s="3">
        <f>(0.5*($E166-$E165))</f>
        <v>32.5</v>
      </c>
      <c r="W166">
        <f t="shared" si="106"/>
        <v>450.84</v>
      </c>
      <c r="X166">
        <f t="shared" si="103"/>
        <v>459.0625</v>
      </c>
      <c r="Y166">
        <f t="shared" si="104"/>
        <v>42.672500000000007</v>
      </c>
      <c r="Z166">
        <f t="shared" si="105"/>
        <v>4.3224999999999998</v>
      </c>
      <c r="AC166" s="9"/>
      <c r="AD166" s="9"/>
      <c r="AE166" s="3">
        <v>0</v>
      </c>
      <c r="AH166"/>
      <c r="AI166"/>
      <c r="AL166" s="9"/>
      <c r="AM166" s="9"/>
      <c r="AN166" s="3">
        <v>140</v>
      </c>
      <c r="AO166" s="46"/>
      <c r="AP166">
        <f>(0.5*($AN166-$AN165))</f>
        <v>20</v>
      </c>
      <c r="AQ166">
        <f>($AP166*AY166)</f>
        <v>277.44</v>
      </c>
      <c r="AR166">
        <f t="shared" si="82"/>
        <v>282.5</v>
      </c>
      <c r="AS166">
        <f t="shared" si="83"/>
        <v>26.260000000000005</v>
      </c>
      <c r="AT166">
        <f>($AP166*BB166)</f>
        <v>2.66</v>
      </c>
      <c r="AY166" s="63">
        <f>(Q165*($AN166-$AY$1)+Q166*($AY$1-$AN165))/($AN166-$AN165)</f>
        <v>13.872</v>
      </c>
      <c r="AZ166" s="63">
        <f>(R165*($AN166-$AY$1)+R166*($AY$1-$AN165))/($AN166-$AN165)</f>
        <v>14.125</v>
      </c>
      <c r="BA166" s="63">
        <f>(S165*($AN166-$AY$1)+S166*($AY$1-$AN165))/($AN166-$AN165)</f>
        <v>1.3130000000000002</v>
      </c>
      <c r="BB166" s="63">
        <f>(T165*($AN166-$AY$1)+T166*($AY$1-$AN165))/($AN166-$AN165)</f>
        <v>0.13300000000000001</v>
      </c>
    </row>
    <row r="167" spans="1:54" x14ac:dyDescent="0.2">
      <c r="A167" s="34">
        <v>40830</v>
      </c>
      <c r="B167" s="2" t="s">
        <v>193</v>
      </c>
      <c r="C167" s="4" t="s">
        <v>82</v>
      </c>
      <c r="D167" s="23">
        <v>383064</v>
      </c>
      <c r="E167" s="3">
        <v>2</v>
      </c>
      <c r="F167" s="30">
        <v>1.3162637142857139</v>
      </c>
      <c r="G167" s="31">
        <v>0.47402662371428628</v>
      </c>
      <c r="H167" s="16">
        <v>42.419954817073162</v>
      </c>
      <c r="I167" s="18">
        <v>31.810676975926835</v>
      </c>
      <c r="J167" s="18">
        <v>37.744752360627167</v>
      </c>
      <c r="K167" s="18">
        <v>18.415142072372827</v>
      </c>
      <c r="L167" s="23">
        <v>287</v>
      </c>
      <c r="M167" s="39">
        <v>101.37049196981897</v>
      </c>
      <c r="N167" s="106">
        <v>6.0880000000000001</v>
      </c>
      <c r="O167" s="39">
        <v>271.89007999999995</v>
      </c>
      <c r="P167" s="18">
        <v>29.268000000000001</v>
      </c>
      <c r="Q167" s="41">
        <v>0.73099999999999998</v>
      </c>
      <c r="R167" s="41">
        <v>1.101</v>
      </c>
      <c r="S167" s="41">
        <v>0.23299999999999998</v>
      </c>
      <c r="T167" s="41">
        <v>0.39150000000000001</v>
      </c>
      <c r="V167" s="3">
        <f>($E167)+(0.5*($E168-$E167))</f>
        <v>6</v>
      </c>
      <c r="W167">
        <f t="shared" si="106"/>
        <v>4.3860000000000001</v>
      </c>
      <c r="X167">
        <f t="shared" si="103"/>
        <v>6.6059999999999999</v>
      </c>
      <c r="Y167">
        <f t="shared" si="104"/>
        <v>1.3979999999999999</v>
      </c>
      <c r="Z167">
        <f t="shared" si="105"/>
        <v>2.3490000000000002</v>
      </c>
      <c r="AA167" s="9">
        <f>SUM(W167:W176)</f>
        <v>1401.4385</v>
      </c>
      <c r="AB167" s="9">
        <f>SUM(X167:X176)</f>
        <v>1507.93875</v>
      </c>
      <c r="AC167" s="9">
        <f>SUM(Y167:Y176)</f>
        <v>178.46775</v>
      </c>
      <c r="AD167" s="9">
        <f>SUM(Z167:Z176)</f>
        <v>40.193249999999992</v>
      </c>
      <c r="AE167" s="3">
        <f>($E167)+(0.5*($E168-$E167))</f>
        <v>6</v>
      </c>
      <c r="AF167">
        <f>($AE167*Q167)</f>
        <v>4.3860000000000001</v>
      </c>
      <c r="AG167">
        <f>($AE167*R167)</f>
        <v>6.6059999999999999</v>
      </c>
      <c r="AH167">
        <f>($AE167*S167)</f>
        <v>1.3979999999999999</v>
      </c>
      <c r="AI167">
        <f>($AE167*T167)</f>
        <v>2.3490000000000002</v>
      </c>
      <c r="AJ167" s="9">
        <f>SUM(AF167:AF173)</f>
        <v>75.286000000000001</v>
      </c>
      <c r="AK167" s="9">
        <f>SUM(AG167:AG173)</f>
        <v>96.86</v>
      </c>
      <c r="AL167" s="9">
        <f>SUM(AH167:AH173)</f>
        <v>19.351499999999998</v>
      </c>
      <c r="AM167" s="9">
        <f>SUM(AI167:AI173)</f>
        <v>16.012</v>
      </c>
      <c r="AN167" s="3">
        <v>2</v>
      </c>
      <c r="AP167">
        <f>($AN167)+(0.5*($AN168-$AN167))</f>
        <v>6</v>
      </c>
      <c r="AQ167">
        <f t="shared" si="81"/>
        <v>4.3860000000000001</v>
      </c>
      <c r="AR167">
        <f t="shared" si="82"/>
        <v>6.6059999999999999</v>
      </c>
      <c r="AS167">
        <f t="shared" si="83"/>
        <v>1.3979999999999999</v>
      </c>
      <c r="AT167">
        <f t="shared" si="84"/>
        <v>2.3490000000000002</v>
      </c>
      <c r="AU167" s="9">
        <f>SUM(AQ167:AQ176)</f>
        <v>876.49099999999999</v>
      </c>
      <c r="AV167" s="9">
        <f>SUM(AR167:AR176)</f>
        <v>948.5775000000001</v>
      </c>
      <c r="AW167" s="9">
        <f>SUM(AS167:AS176)</f>
        <v>121.3515</v>
      </c>
      <c r="AX167" s="9">
        <f>SUM(AT167:AT176)</f>
        <v>30.979499999999994</v>
      </c>
    </row>
    <row r="168" spans="1:54" x14ac:dyDescent="0.2">
      <c r="A168" s="34"/>
      <c r="D168" s="23">
        <v>383063</v>
      </c>
      <c r="E168" s="3">
        <v>10</v>
      </c>
      <c r="F168" s="30">
        <v>1.3305709285714284</v>
      </c>
      <c r="G168" s="31">
        <v>0.50899345542857155</v>
      </c>
      <c r="I168" s="31"/>
      <c r="J168" s="74"/>
      <c r="K168" s="16"/>
      <c r="N168" s="82"/>
      <c r="P168" s="18"/>
      <c r="Q168" s="41">
        <v>0.73499999999999999</v>
      </c>
      <c r="R168" s="41">
        <v>1.0409999999999999</v>
      </c>
      <c r="S168" s="41">
        <v>0.22649999999999998</v>
      </c>
      <c r="T168" s="41">
        <v>0.192</v>
      </c>
      <c r="V168" s="3">
        <f>(0.5*($E168-$E167))+(0.5*($E169-$E168))</f>
        <v>9</v>
      </c>
      <c r="W168">
        <f t="shared" si="106"/>
        <v>6.6150000000000002</v>
      </c>
      <c r="X168">
        <f t="shared" si="103"/>
        <v>9.3689999999999998</v>
      </c>
      <c r="Y168">
        <f t="shared" si="104"/>
        <v>2.0385</v>
      </c>
      <c r="Z168">
        <f t="shared" si="105"/>
        <v>1.728</v>
      </c>
      <c r="AC168" s="9"/>
      <c r="AD168" s="9"/>
      <c r="AE168" s="3">
        <f>(0.5*($E168-$E167))+(0.5*($E169-$E168))</f>
        <v>9</v>
      </c>
      <c r="AF168">
        <f t="shared" ref="AF168:AH173" si="118">($AE168*Q168)</f>
        <v>6.6150000000000002</v>
      </c>
      <c r="AG168">
        <f t="shared" si="118"/>
        <v>9.3689999999999998</v>
      </c>
      <c r="AH168">
        <f t="shared" si="118"/>
        <v>2.0385</v>
      </c>
      <c r="AI168">
        <f t="shared" ref="AI168:AI173" si="119">($AE168*T168)</f>
        <v>1.728</v>
      </c>
      <c r="AL168" s="9"/>
      <c r="AM168" s="9"/>
      <c r="AN168" s="3">
        <v>10</v>
      </c>
      <c r="AP168">
        <f>(0.5*($AN168-$AN167))+(0.5*($AN169-$AN168))</f>
        <v>9</v>
      </c>
      <c r="AQ168">
        <f t="shared" si="81"/>
        <v>6.6150000000000002</v>
      </c>
      <c r="AR168">
        <f t="shared" si="82"/>
        <v>9.3689999999999998</v>
      </c>
      <c r="AS168">
        <f t="shared" si="83"/>
        <v>2.0385</v>
      </c>
      <c r="AT168">
        <f t="shared" si="84"/>
        <v>1.728</v>
      </c>
    </row>
    <row r="169" spans="1:54" x14ac:dyDescent="0.2">
      <c r="A169" s="34"/>
      <c r="D169" s="23">
        <v>383062</v>
      </c>
      <c r="E169" s="3">
        <v>20</v>
      </c>
      <c r="F169" s="30">
        <v>1.0444266428571427</v>
      </c>
      <c r="G169" s="31">
        <v>0.43379473714285732</v>
      </c>
      <c r="N169" s="82"/>
      <c r="P169" s="18"/>
      <c r="Q169" s="41">
        <v>0.58199999999999996</v>
      </c>
      <c r="R169" s="41">
        <v>0.88249999999999995</v>
      </c>
      <c r="S169" s="41">
        <v>0.2185</v>
      </c>
      <c r="T169" s="41">
        <v>0.26200000000000001</v>
      </c>
      <c r="V169" s="3">
        <f t="shared" ref="V169:V175" si="120">(0.5*($E169-$E168))+(0.5*($E170-$E169))</f>
        <v>10</v>
      </c>
      <c r="W169">
        <f t="shared" si="106"/>
        <v>5.8199999999999994</v>
      </c>
      <c r="X169">
        <f t="shared" si="103"/>
        <v>8.8249999999999993</v>
      </c>
      <c r="Y169">
        <f t="shared" si="104"/>
        <v>2.1850000000000001</v>
      </c>
      <c r="Z169">
        <f t="shared" si="105"/>
        <v>2.62</v>
      </c>
      <c r="AC169" s="9"/>
      <c r="AD169" s="9"/>
      <c r="AE169" s="3">
        <f>(0.5*($E169-$E168))+(0.5*($E170-$E169))</f>
        <v>10</v>
      </c>
      <c r="AF169">
        <f t="shared" si="118"/>
        <v>5.8199999999999994</v>
      </c>
      <c r="AG169">
        <f t="shared" si="118"/>
        <v>8.8249999999999993</v>
      </c>
      <c r="AH169">
        <f t="shared" si="118"/>
        <v>2.1850000000000001</v>
      </c>
      <c r="AI169">
        <f t="shared" si="119"/>
        <v>2.62</v>
      </c>
      <c r="AL169" s="9"/>
      <c r="AM169" s="9"/>
      <c r="AN169" s="3">
        <v>20</v>
      </c>
      <c r="AP169">
        <f t="shared" ref="AP169:AP175" si="121">(0.5*($AN169-$AN168))+(0.5*($AN170-$AN169))</f>
        <v>10</v>
      </c>
      <c r="AQ169">
        <f t="shared" ref="AQ169:AQ185" si="122">($AP169*Q169)</f>
        <v>5.8199999999999994</v>
      </c>
      <c r="AR169">
        <f t="shared" ref="AR169:AR186" si="123">($AP169*R169)</f>
        <v>8.8249999999999993</v>
      </c>
      <c r="AS169">
        <f t="shared" ref="AS169:AS186" si="124">($AP169*S169)</f>
        <v>2.1850000000000001</v>
      </c>
      <c r="AT169">
        <f t="shared" ref="AT169:AT185" si="125">($AP169*T169)</f>
        <v>2.62</v>
      </c>
    </row>
    <row r="170" spans="1:54" x14ac:dyDescent="0.2">
      <c r="A170" s="34"/>
      <c r="D170" s="23">
        <v>383061</v>
      </c>
      <c r="E170" s="3">
        <v>30</v>
      </c>
      <c r="F170" s="30">
        <v>0.48644528571428569</v>
      </c>
      <c r="G170" s="31">
        <v>0.31836413228571436</v>
      </c>
      <c r="N170" s="82"/>
      <c r="P170" s="18"/>
      <c r="Q170" s="41">
        <v>0.71250000000000002</v>
      </c>
      <c r="R170" s="41">
        <v>1.484</v>
      </c>
      <c r="S170" s="41">
        <v>0.308</v>
      </c>
      <c r="T170" s="41">
        <v>0.39949999999999997</v>
      </c>
      <c r="V170" s="3">
        <f t="shared" si="120"/>
        <v>10</v>
      </c>
      <c r="W170">
        <f t="shared" si="106"/>
        <v>7.125</v>
      </c>
      <c r="X170">
        <f t="shared" si="103"/>
        <v>14.84</v>
      </c>
      <c r="Y170">
        <f t="shared" si="104"/>
        <v>3.08</v>
      </c>
      <c r="Z170">
        <f t="shared" si="105"/>
        <v>3.9949999999999997</v>
      </c>
      <c r="AC170" s="9"/>
      <c r="AD170" s="9"/>
      <c r="AE170" s="3">
        <f>(0.5*($E170-$E169))+(0.5*($E171-$E170))</f>
        <v>10</v>
      </c>
      <c r="AF170">
        <f t="shared" si="118"/>
        <v>7.125</v>
      </c>
      <c r="AG170">
        <f t="shared" si="118"/>
        <v>14.84</v>
      </c>
      <c r="AH170">
        <f t="shared" si="118"/>
        <v>3.08</v>
      </c>
      <c r="AI170">
        <f t="shared" si="119"/>
        <v>3.9949999999999997</v>
      </c>
      <c r="AL170" s="9"/>
      <c r="AM170" s="9"/>
      <c r="AN170" s="3">
        <v>30</v>
      </c>
      <c r="AP170">
        <f t="shared" si="121"/>
        <v>10</v>
      </c>
      <c r="AQ170">
        <f t="shared" si="122"/>
        <v>7.125</v>
      </c>
      <c r="AR170">
        <f t="shared" si="123"/>
        <v>14.84</v>
      </c>
      <c r="AS170">
        <f t="shared" si="124"/>
        <v>3.08</v>
      </c>
      <c r="AT170">
        <f t="shared" si="125"/>
        <v>3.9949999999999997</v>
      </c>
    </row>
    <row r="171" spans="1:54" x14ac:dyDescent="0.2">
      <c r="A171" s="34"/>
      <c r="D171" s="23">
        <v>383060</v>
      </c>
      <c r="E171" s="3">
        <v>40</v>
      </c>
      <c r="F171" s="30">
        <v>0.15178202090592335</v>
      </c>
      <c r="G171" s="31">
        <v>0.22756551909407668</v>
      </c>
      <c r="K171" s="16"/>
      <c r="M171" s="39">
        <v>90.443262053267503</v>
      </c>
      <c r="N171" s="109">
        <v>6.165</v>
      </c>
      <c r="O171" s="39">
        <v>275.32889999999998</v>
      </c>
      <c r="P171" s="18">
        <v>30.945</v>
      </c>
      <c r="Q171" s="41">
        <v>2.9215</v>
      </c>
      <c r="R171" s="41">
        <v>3.2989999999999999</v>
      </c>
      <c r="S171" s="41">
        <v>0.65249999999999997</v>
      </c>
      <c r="T171" s="41">
        <v>0.45100000000000001</v>
      </c>
      <c r="V171" s="3">
        <f t="shared" si="120"/>
        <v>10</v>
      </c>
      <c r="W171">
        <f t="shared" si="106"/>
        <v>29.215</v>
      </c>
      <c r="X171">
        <f t="shared" si="103"/>
        <v>32.99</v>
      </c>
      <c r="Y171">
        <f t="shared" si="104"/>
        <v>6.5249999999999995</v>
      </c>
      <c r="Z171">
        <f t="shared" si="105"/>
        <v>4.51</v>
      </c>
      <c r="AC171" s="9"/>
      <c r="AD171" s="9"/>
      <c r="AE171" s="3">
        <f>(0.5*($E171-$E170))+(0.5*($E172-$E171))</f>
        <v>10</v>
      </c>
      <c r="AF171">
        <f t="shared" si="118"/>
        <v>29.215</v>
      </c>
      <c r="AG171">
        <f t="shared" si="118"/>
        <v>32.99</v>
      </c>
      <c r="AH171">
        <f t="shared" si="118"/>
        <v>6.5249999999999995</v>
      </c>
      <c r="AI171">
        <f t="shared" si="119"/>
        <v>4.51</v>
      </c>
      <c r="AL171" s="9"/>
      <c r="AM171" s="9"/>
      <c r="AN171" s="3">
        <v>40</v>
      </c>
      <c r="AP171">
        <f t="shared" si="121"/>
        <v>10</v>
      </c>
      <c r="AQ171">
        <f t="shared" si="122"/>
        <v>29.215</v>
      </c>
      <c r="AR171">
        <f t="shared" si="123"/>
        <v>32.99</v>
      </c>
      <c r="AS171">
        <f t="shared" si="124"/>
        <v>6.5249999999999995</v>
      </c>
      <c r="AT171">
        <f t="shared" si="125"/>
        <v>4.51</v>
      </c>
    </row>
    <row r="172" spans="1:54" x14ac:dyDescent="0.2">
      <c r="A172" s="34"/>
      <c r="D172" s="23">
        <v>383059</v>
      </c>
      <c r="E172" s="3">
        <v>50</v>
      </c>
      <c r="F172" s="30">
        <v>7.7472073170731695E-2</v>
      </c>
      <c r="G172" s="31">
        <v>0.19115680682926828</v>
      </c>
      <c r="H172" s="74"/>
      <c r="N172" s="82"/>
      <c r="P172" s="18"/>
      <c r="Q172" s="41">
        <v>4.4249999999999998</v>
      </c>
      <c r="R172" s="41">
        <v>4.8460000000000001</v>
      </c>
      <c r="S172" s="41">
        <v>0.82499999999999996</v>
      </c>
      <c r="T172" s="41">
        <v>0.16200000000000001</v>
      </c>
      <c r="V172" s="3">
        <f t="shared" si="120"/>
        <v>10</v>
      </c>
      <c r="W172">
        <f t="shared" si="106"/>
        <v>44.25</v>
      </c>
      <c r="X172">
        <f t="shared" si="103"/>
        <v>48.46</v>
      </c>
      <c r="Y172">
        <f t="shared" si="104"/>
        <v>8.25</v>
      </c>
      <c r="Z172">
        <f t="shared" si="105"/>
        <v>1.62</v>
      </c>
      <c r="AC172" s="9"/>
      <c r="AD172" s="9"/>
      <c r="AE172" s="3">
        <f>(0.5*($E172-$E171))</f>
        <v>5</v>
      </c>
      <c r="AF172">
        <f t="shared" si="118"/>
        <v>22.125</v>
      </c>
      <c r="AG172">
        <f t="shared" si="118"/>
        <v>24.23</v>
      </c>
      <c r="AH172">
        <f t="shared" si="118"/>
        <v>4.125</v>
      </c>
      <c r="AI172">
        <f t="shared" si="119"/>
        <v>0.81</v>
      </c>
      <c r="AL172" s="9"/>
      <c r="AM172" s="9"/>
      <c r="AN172" s="3">
        <v>50</v>
      </c>
      <c r="AP172">
        <f t="shared" si="121"/>
        <v>10</v>
      </c>
      <c r="AQ172">
        <f t="shared" si="122"/>
        <v>44.25</v>
      </c>
      <c r="AR172">
        <f t="shared" si="123"/>
        <v>48.46</v>
      </c>
      <c r="AS172">
        <f t="shared" si="124"/>
        <v>8.25</v>
      </c>
      <c r="AT172">
        <f t="shared" si="125"/>
        <v>1.62</v>
      </c>
    </row>
    <row r="173" spans="1:54" x14ac:dyDescent="0.2">
      <c r="A173" s="34"/>
      <c r="D173" s="23">
        <v>383058</v>
      </c>
      <c r="E173" s="3">
        <v>60</v>
      </c>
      <c r="F173" s="30">
        <v>7.9053135888501727E-2</v>
      </c>
      <c r="G173" s="31">
        <v>0.18776068411149832</v>
      </c>
      <c r="H173" s="74"/>
      <c r="K173" s="23"/>
      <c r="N173" s="82"/>
      <c r="P173" s="18"/>
      <c r="Q173" s="41">
        <v>5.1879999999999997</v>
      </c>
      <c r="R173" s="41">
        <v>5.1715</v>
      </c>
      <c r="S173" s="41">
        <v>0.93399999999999994</v>
      </c>
      <c r="T173" s="41">
        <v>0.1225</v>
      </c>
      <c r="V173" s="3">
        <f t="shared" si="120"/>
        <v>15</v>
      </c>
      <c r="W173">
        <f t="shared" si="106"/>
        <v>77.819999999999993</v>
      </c>
      <c r="X173">
        <f t="shared" si="103"/>
        <v>77.572500000000005</v>
      </c>
      <c r="Y173">
        <f t="shared" si="104"/>
        <v>14.01</v>
      </c>
      <c r="Z173">
        <f t="shared" si="105"/>
        <v>1.8374999999999999</v>
      </c>
      <c r="AC173" s="9"/>
      <c r="AD173" s="9"/>
      <c r="AF173">
        <f t="shared" si="118"/>
        <v>0</v>
      </c>
      <c r="AG173">
        <f t="shared" si="118"/>
        <v>0</v>
      </c>
      <c r="AH173">
        <f t="shared" si="118"/>
        <v>0</v>
      </c>
      <c r="AI173">
        <f t="shared" si="119"/>
        <v>0</v>
      </c>
      <c r="AL173" s="9"/>
      <c r="AM173" s="9"/>
      <c r="AN173" s="3">
        <v>60</v>
      </c>
      <c r="AP173">
        <f t="shared" si="121"/>
        <v>15</v>
      </c>
      <c r="AQ173">
        <f t="shared" si="122"/>
        <v>77.819999999999993</v>
      </c>
      <c r="AR173">
        <f t="shared" si="123"/>
        <v>77.572500000000005</v>
      </c>
      <c r="AS173">
        <f t="shared" si="124"/>
        <v>14.01</v>
      </c>
      <c r="AT173">
        <f t="shared" si="125"/>
        <v>1.8374999999999999</v>
      </c>
    </row>
    <row r="174" spans="1:54" x14ac:dyDescent="0.2">
      <c r="A174" s="34"/>
      <c r="D174" s="23">
        <v>383057</v>
      </c>
      <c r="E174" s="3">
        <v>80</v>
      </c>
      <c r="F174" s="30">
        <v>5.5337195121951219E-2</v>
      </c>
      <c r="G174" s="31">
        <v>0.12435374487804879</v>
      </c>
      <c r="H174" s="74"/>
      <c r="K174" s="23"/>
      <c r="N174" s="82"/>
      <c r="P174" s="18"/>
      <c r="Q174" s="41">
        <v>7.3070000000000004</v>
      </c>
      <c r="R174" s="41">
        <v>7.8150000000000004</v>
      </c>
      <c r="S174" s="41">
        <v>1.0785</v>
      </c>
      <c r="T174" s="41">
        <v>0.13950000000000001</v>
      </c>
      <c r="V174" s="3">
        <f t="shared" si="120"/>
        <v>20</v>
      </c>
      <c r="W174">
        <f t="shared" si="106"/>
        <v>146.14000000000001</v>
      </c>
      <c r="X174">
        <f t="shared" si="103"/>
        <v>156.30000000000001</v>
      </c>
      <c r="Y174">
        <f t="shared" si="104"/>
        <v>21.57</v>
      </c>
      <c r="Z174">
        <f t="shared" si="105"/>
        <v>2.79</v>
      </c>
      <c r="AC174" s="9"/>
      <c r="AD174" s="9"/>
      <c r="AE174" s="3">
        <v>0</v>
      </c>
      <c r="AH174"/>
      <c r="AI174"/>
      <c r="AL174" s="9"/>
      <c r="AM174" s="9"/>
      <c r="AN174" s="3">
        <v>80</v>
      </c>
      <c r="AP174">
        <f t="shared" si="121"/>
        <v>20</v>
      </c>
      <c r="AQ174">
        <f t="shared" si="122"/>
        <v>146.14000000000001</v>
      </c>
      <c r="AR174">
        <f t="shared" si="123"/>
        <v>156.30000000000001</v>
      </c>
      <c r="AS174">
        <f t="shared" si="124"/>
        <v>21.57</v>
      </c>
      <c r="AT174">
        <f t="shared" si="125"/>
        <v>2.79</v>
      </c>
    </row>
    <row r="175" spans="1:54" x14ac:dyDescent="0.2">
      <c r="A175" s="34"/>
      <c r="D175" s="23">
        <v>383056</v>
      </c>
      <c r="E175" s="3">
        <v>100</v>
      </c>
      <c r="F175" s="30">
        <v>4.2688693379790928E-2</v>
      </c>
      <c r="G175" s="31">
        <v>0.13155706662020911</v>
      </c>
      <c r="H175" s="74"/>
      <c r="K175" s="23"/>
      <c r="N175" s="82"/>
      <c r="P175" s="18"/>
      <c r="Q175" s="41">
        <v>8.85</v>
      </c>
      <c r="R175" s="41">
        <v>9.6404999999999994</v>
      </c>
      <c r="S175" s="41">
        <v>1.1525000000000001</v>
      </c>
      <c r="T175" s="41">
        <v>0.13400000000000001</v>
      </c>
      <c r="V175" s="3">
        <f t="shared" si="120"/>
        <v>52.5</v>
      </c>
      <c r="W175">
        <f t="shared" si="106"/>
        <v>464.625</v>
      </c>
      <c r="X175">
        <f t="shared" si="103"/>
        <v>506.12624999999997</v>
      </c>
      <c r="Y175">
        <f t="shared" si="104"/>
        <v>60.506250000000001</v>
      </c>
      <c r="Z175">
        <f t="shared" si="105"/>
        <v>7.0350000000000001</v>
      </c>
      <c r="AC175" s="9"/>
      <c r="AD175" s="9"/>
      <c r="AE175" s="3">
        <v>0</v>
      </c>
      <c r="AH175"/>
      <c r="AI175"/>
      <c r="AL175" s="9"/>
      <c r="AM175" s="9"/>
      <c r="AN175" s="3">
        <v>100</v>
      </c>
      <c r="AP175">
        <f t="shared" si="121"/>
        <v>30</v>
      </c>
      <c r="AQ175">
        <f t="shared" si="122"/>
        <v>265.5</v>
      </c>
      <c r="AR175">
        <f t="shared" si="123"/>
        <v>289.21499999999997</v>
      </c>
      <c r="AS175">
        <f t="shared" si="124"/>
        <v>34.575000000000003</v>
      </c>
      <c r="AT175">
        <f t="shared" si="125"/>
        <v>4.0200000000000005</v>
      </c>
    </row>
    <row r="176" spans="1:54" x14ac:dyDescent="0.2">
      <c r="A176" s="34"/>
      <c r="D176" s="23">
        <v>383055</v>
      </c>
      <c r="E176" s="3">
        <v>185</v>
      </c>
      <c r="F176" s="30">
        <v>1.5810627177700348E-2</v>
      </c>
      <c r="G176" s="31">
        <v>9.6723092822299683E-2</v>
      </c>
      <c r="H176" s="51"/>
      <c r="K176" s="23"/>
      <c r="M176" s="39">
        <v>60.922530534253156</v>
      </c>
      <c r="N176" s="109">
        <v>4.5305</v>
      </c>
      <c r="O176" s="39">
        <v>202.35445999999996</v>
      </c>
      <c r="P176" s="18">
        <v>33.526000000000003</v>
      </c>
      <c r="Q176" s="41">
        <v>14.481</v>
      </c>
      <c r="R176" s="41">
        <v>15.22</v>
      </c>
      <c r="S176" s="41">
        <v>1.3860000000000001</v>
      </c>
      <c r="T176" s="41">
        <v>0.27549999999999997</v>
      </c>
      <c r="V176" s="3">
        <f>(0.5*($E176-$E175))</f>
        <v>42.5</v>
      </c>
      <c r="W176">
        <f t="shared" si="106"/>
        <v>615.4425</v>
      </c>
      <c r="X176">
        <f t="shared" si="103"/>
        <v>646.85</v>
      </c>
      <c r="Y176">
        <f t="shared" si="104"/>
        <v>58.905000000000008</v>
      </c>
      <c r="Z176">
        <f t="shared" si="105"/>
        <v>11.708749999999998</v>
      </c>
      <c r="AC176" s="9"/>
      <c r="AD176" s="9"/>
      <c r="AE176" s="3">
        <v>0</v>
      </c>
      <c r="AH176"/>
      <c r="AI176"/>
      <c r="AL176" s="9"/>
      <c r="AM176" s="9"/>
      <c r="AN176" s="3">
        <v>140</v>
      </c>
      <c r="AP176">
        <f>(0.5*($AN176-$AN175))</f>
        <v>20</v>
      </c>
      <c r="AQ176">
        <f>($AP176*AY176)</f>
        <v>289.62</v>
      </c>
      <c r="AR176">
        <f t="shared" si="123"/>
        <v>304.40000000000003</v>
      </c>
      <c r="AS176">
        <f t="shared" si="124"/>
        <v>27.720000000000002</v>
      </c>
      <c r="AT176">
        <f>($AP176*BB176)</f>
        <v>5.51</v>
      </c>
      <c r="AY176" s="63">
        <f>(Q175*($AN176-$AY$1)+Q176*($AY$1-$AN175))/($AN176-$AN175)</f>
        <v>14.481</v>
      </c>
      <c r="AZ176" s="63">
        <f>(R175*($AN176-$AY$1)+R176*($AY$1-$AN175))/($AN176-$AN175)</f>
        <v>15.220000000000002</v>
      </c>
      <c r="BA176" s="63">
        <f>(S175*($AN176-$AY$1)+S176*($AY$1-$AN175))/($AN176-$AN175)</f>
        <v>1.3860000000000001</v>
      </c>
      <c r="BB176" s="63">
        <f>(T175*($AN176-$AY$1)+T176*($AY$1-$AN175))/($AN176-$AN175)</f>
        <v>0.27549999999999997</v>
      </c>
    </row>
    <row r="177" spans="1:54" x14ac:dyDescent="0.2">
      <c r="A177" s="34">
        <v>40854</v>
      </c>
      <c r="B177" s="2" t="s">
        <v>215</v>
      </c>
      <c r="C177" s="4" t="s">
        <v>101</v>
      </c>
      <c r="D177" s="33">
        <v>306770</v>
      </c>
      <c r="E177" s="3">
        <v>1</v>
      </c>
      <c r="F177" s="16">
        <v>1.3019565</v>
      </c>
      <c r="G177" s="13">
        <v>0.52118320199999979</v>
      </c>
      <c r="H177" s="30">
        <v>56.232118251742165</v>
      </c>
      <c r="I177" s="18">
        <v>32.915370425257834</v>
      </c>
      <c r="J177" s="18">
        <v>51.162625416376308</v>
      </c>
      <c r="K177" s="18">
        <v>23.054665685623682</v>
      </c>
      <c r="L177" s="23">
        <v>311</v>
      </c>
      <c r="M177" s="41">
        <v>94.437410792592487</v>
      </c>
      <c r="N177" s="3">
        <v>6.2130000000000001</v>
      </c>
      <c r="O177" s="3">
        <v>277.5</v>
      </c>
      <c r="P177" s="3">
        <v>29.891999999999999</v>
      </c>
      <c r="Q177" s="41">
        <v>1.0954999999999999</v>
      </c>
      <c r="R177" s="41">
        <v>2.1494999999999997</v>
      </c>
      <c r="S177" s="41">
        <v>0.45750000000000002</v>
      </c>
      <c r="T177" s="41">
        <v>0.50150000000000006</v>
      </c>
      <c r="U177" s="41">
        <v>0.21049999999999999</v>
      </c>
      <c r="V177" s="3">
        <f>($E177)+(0.5*($E178-$E177))</f>
        <v>3</v>
      </c>
      <c r="W177">
        <f t="shared" si="106"/>
        <v>3.2864999999999998</v>
      </c>
      <c r="X177">
        <f t="shared" si="103"/>
        <v>6.4484999999999992</v>
      </c>
      <c r="Y177">
        <f t="shared" si="104"/>
        <v>1.3725000000000001</v>
      </c>
      <c r="Z177">
        <f t="shared" si="105"/>
        <v>1.5045000000000002</v>
      </c>
      <c r="AA177" s="9">
        <f>SUM(W177:W186)</f>
        <v>943.35825</v>
      </c>
      <c r="AB177" s="9">
        <f>SUM(X177:X186)</f>
        <v>1009.6877500000001</v>
      </c>
      <c r="AC177" s="9">
        <f>SUM(Y177:Y186)</f>
        <v>136.75975</v>
      </c>
      <c r="AD177" s="9">
        <f>SUM(Z177:Z186)</f>
        <v>55.083750000000002</v>
      </c>
      <c r="AE177" s="3">
        <f>($E177)+(0.5*($E178-$E177))</f>
        <v>3</v>
      </c>
      <c r="AF177">
        <f>($AE177*Q177)</f>
        <v>3.2864999999999998</v>
      </c>
      <c r="AG177">
        <f>($AE177*R177)</f>
        <v>6.4484999999999992</v>
      </c>
      <c r="AH177">
        <f>($AE177*S177)</f>
        <v>1.3725000000000001</v>
      </c>
      <c r="AI177">
        <f>($AE177*T177)</f>
        <v>1.5045000000000002</v>
      </c>
      <c r="AJ177" s="9">
        <f>SUM(AF177:AF183)</f>
        <v>60.956999999999994</v>
      </c>
      <c r="AK177" s="9">
        <f>SUM(AG177:AG183)</f>
        <v>109.46775</v>
      </c>
      <c r="AL177" s="9">
        <f>SUM(AH177:AH183)</f>
        <v>22.449749999999998</v>
      </c>
      <c r="AM177" s="9">
        <f>SUM(AI177:AI183)</f>
        <v>27.395000000000003</v>
      </c>
      <c r="AN177" s="3">
        <v>1</v>
      </c>
      <c r="AP177">
        <f>($AN177)+(0.5*($AN178-$AN177))</f>
        <v>3</v>
      </c>
      <c r="AQ177">
        <f t="shared" si="122"/>
        <v>3.2864999999999998</v>
      </c>
      <c r="AR177">
        <f t="shared" si="123"/>
        <v>6.4484999999999992</v>
      </c>
      <c r="AS177">
        <f t="shared" si="124"/>
        <v>1.3725000000000001</v>
      </c>
      <c r="AT177">
        <f t="shared" si="125"/>
        <v>1.5045000000000002</v>
      </c>
      <c r="AU177" s="9">
        <f>SUM(AQ177:AQ186)</f>
        <v>943.35825</v>
      </c>
      <c r="AV177" s="9">
        <f>SUM(AR177:AR186)</f>
        <v>1009.6877500000001</v>
      </c>
      <c r="AW177" s="9">
        <f>SUM(AS177:AS186)</f>
        <v>136.75975</v>
      </c>
      <c r="AX177" s="9">
        <f>SUM(AT177:AT186)</f>
        <v>55.083750000000002</v>
      </c>
    </row>
    <row r="178" spans="1:54" x14ac:dyDescent="0.2">
      <c r="A178" s="34"/>
      <c r="D178" s="33">
        <v>306769</v>
      </c>
      <c r="E178" s="3">
        <v>5</v>
      </c>
      <c r="F178" s="16">
        <v>1.3305709285714287</v>
      </c>
      <c r="G178" s="13">
        <v>0.54184281942857115</v>
      </c>
      <c r="I178" s="13"/>
      <c r="J178" s="96"/>
      <c r="K178" s="18"/>
      <c r="M178" s="59"/>
      <c r="Q178" s="41">
        <v>1.1015000000000001</v>
      </c>
      <c r="R178" s="41">
        <v>2.1339999999999999</v>
      </c>
      <c r="S178" s="41">
        <v>0.45050000000000001</v>
      </c>
      <c r="T178" s="41">
        <v>0.56899999999999995</v>
      </c>
      <c r="U178" s="41">
        <v>0.21299999999999999</v>
      </c>
      <c r="V178" s="3">
        <f>(0.5*($E178-$E177))+(0.5*($E179-$E178))</f>
        <v>4.5</v>
      </c>
      <c r="W178">
        <f t="shared" si="106"/>
        <v>4.9567500000000004</v>
      </c>
      <c r="X178">
        <f t="shared" si="103"/>
        <v>9.6029999999999998</v>
      </c>
      <c r="Y178">
        <f t="shared" si="104"/>
        <v>2.02725</v>
      </c>
      <c r="Z178">
        <f t="shared" si="105"/>
        <v>2.5604999999999998</v>
      </c>
      <c r="AC178" s="9"/>
      <c r="AD178" s="9"/>
      <c r="AE178" s="3">
        <f>(0.5*($E178-$E177))+(0.5*($E179-$E178))</f>
        <v>4.5</v>
      </c>
      <c r="AF178">
        <f t="shared" ref="AF178:AH183" si="126">($AE178*Q178)</f>
        <v>4.9567500000000004</v>
      </c>
      <c r="AG178">
        <f t="shared" si="126"/>
        <v>9.6029999999999998</v>
      </c>
      <c r="AH178">
        <f t="shared" si="126"/>
        <v>2.02725</v>
      </c>
      <c r="AI178">
        <f t="shared" ref="AI178:AI183" si="127">($AE178*T178)</f>
        <v>2.5604999999999998</v>
      </c>
      <c r="AL178" s="9"/>
      <c r="AM178" s="9"/>
      <c r="AN178" s="3">
        <v>5</v>
      </c>
      <c r="AP178">
        <f>(0.5*($AN178-$AN177))+(0.5*($AN179-$AN178))</f>
        <v>4.5</v>
      </c>
      <c r="AQ178">
        <f t="shared" si="122"/>
        <v>4.9567500000000004</v>
      </c>
      <c r="AR178">
        <f t="shared" si="123"/>
        <v>9.6029999999999998</v>
      </c>
      <c r="AS178">
        <f t="shared" si="124"/>
        <v>2.02725</v>
      </c>
      <c r="AT178">
        <f t="shared" si="125"/>
        <v>2.5604999999999998</v>
      </c>
    </row>
    <row r="179" spans="1:54" x14ac:dyDescent="0.2">
      <c r="A179" s="34"/>
      <c r="D179" s="33">
        <v>306768</v>
      </c>
      <c r="E179" s="3">
        <v>10</v>
      </c>
      <c r="F179" s="16">
        <v>1.3019565</v>
      </c>
      <c r="G179" s="13">
        <v>0.53760788400000004</v>
      </c>
      <c r="J179" s="18"/>
      <c r="K179" s="23"/>
      <c r="M179" s="59"/>
      <c r="Q179" s="41">
        <v>1.0834999999999999</v>
      </c>
      <c r="R179" s="41">
        <v>2.5084999999999997</v>
      </c>
      <c r="S179" s="41">
        <v>0.44800000000000001</v>
      </c>
      <c r="T179" s="41">
        <v>0.747</v>
      </c>
      <c r="U179" s="41">
        <v>0.21049999999999999</v>
      </c>
      <c r="V179" s="3">
        <f t="shared" ref="V179:V185" si="128">(0.5*($E179-$E178))+(0.5*($E180-$E179))</f>
        <v>7.5</v>
      </c>
      <c r="W179">
        <f t="shared" si="106"/>
        <v>8.1262499999999989</v>
      </c>
      <c r="X179">
        <f t="shared" si="103"/>
        <v>18.813749999999999</v>
      </c>
      <c r="Y179">
        <f t="shared" si="104"/>
        <v>3.36</v>
      </c>
      <c r="Z179">
        <f t="shared" si="105"/>
        <v>5.6025</v>
      </c>
      <c r="AC179" s="9"/>
      <c r="AD179" s="9"/>
      <c r="AE179" s="3">
        <f>(0.5*($E179-$E178))+(0.5*($E180-$E179))</f>
        <v>7.5</v>
      </c>
      <c r="AF179">
        <f t="shared" si="126"/>
        <v>8.1262499999999989</v>
      </c>
      <c r="AG179">
        <f t="shared" si="126"/>
        <v>18.813749999999999</v>
      </c>
      <c r="AH179">
        <f t="shared" si="126"/>
        <v>3.36</v>
      </c>
      <c r="AI179">
        <f t="shared" si="127"/>
        <v>5.6025</v>
      </c>
      <c r="AL179" s="9"/>
      <c r="AM179" s="9"/>
      <c r="AN179" s="3">
        <v>10</v>
      </c>
      <c r="AP179">
        <f t="shared" ref="AP179:AP185" si="129">(0.5*($AN179-$AN178))+(0.5*($AN180-$AN179))</f>
        <v>7.5</v>
      </c>
      <c r="AQ179">
        <f t="shared" si="122"/>
        <v>8.1262499999999989</v>
      </c>
      <c r="AR179">
        <f t="shared" si="123"/>
        <v>18.813749999999999</v>
      </c>
      <c r="AS179">
        <f t="shared" si="124"/>
        <v>3.36</v>
      </c>
      <c r="AT179">
        <f t="shared" si="125"/>
        <v>5.6025</v>
      </c>
    </row>
    <row r="180" spans="1:54" x14ac:dyDescent="0.2">
      <c r="D180" s="33">
        <v>306767</v>
      </c>
      <c r="E180" s="3">
        <v>20</v>
      </c>
      <c r="F180" s="16">
        <v>1.3305709285714289</v>
      </c>
      <c r="G180" s="13">
        <v>0.47614409142857106</v>
      </c>
      <c r="J180" s="18"/>
      <c r="K180" s="23"/>
      <c r="M180" s="59"/>
      <c r="P180" s="90"/>
      <c r="Q180" s="41">
        <v>1.0665</v>
      </c>
      <c r="R180" s="41">
        <v>2.0585</v>
      </c>
      <c r="S180" s="41">
        <v>0.435</v>
      </c>
      <c r="T180" s="41">
        <v>0.48</v>
      </c>
      <c r="U180" s="41">
        <v>0.20899999999999999</v>
      </c>
      <c r="V180" s="3">
        <f t="shared" si="128"/>
        <v>10</v>
      </c>
      <c r="W180">
        <f t="shared" si="106"/>
        <v>10.664999999999999</v>
      </c>
      <c r="X180">
        <f t="shared" si="103"/>
        <v>20.585000000000001</v>
      </c>
      <c r="Y180">
        <f t="shared" si="104"/>
        <v>4.3499999999999996</v>
      </c>
      <c r="Z180">
        <f t="shared" si="105"/>
        <v>4.8</v>
      </c>
      <c r="AC180" s="9"/>
      <c r="AD180" s="9"/>
      <c r="AE180" s="3">
        <f>(0.5*($E180-$E179))+(0.5*($E181-$E180))</f>
        <v>10</v>
      </c>
      <c r="AF180">
        <f t="shared" si="126"/>
        <v>10.664999999999999</v>
      </c>
      <c r="AG180">
        <f t="shared" si="126"/>
        <v>20.585000000000001</v>
      </c>
      <c r="AH180">
        <f t="shared" si="126"/>
        <v>4.3499999999999996</v>
      </c>
      <c r="AI180">
        <f t="shared" si="127"/>
        <v>4.8</v>
      </c>
      <c r="AL180" s="9"/>
      <c r="AM180" s="9"/>
      <c r="AN180" s="3">
        <v>20</v>
      </c>
      <c r="AP180">
        <f t="shared" si="129"/>
        <v>10</v>
      </c>
      <c r="AQ180">
        <f t="shared" si="122"/>
        <v>10.664999999999999</v>
      </c>
      <c r="AR180">
        <f t="shared" si="123"/>
        <v>20.585000000000001</v>
      </c>
      <c r="AS180">
        <f t="shared" si="124"/>
        <v>4.3499999999999996</v>
      </c>
      <c r="AT180">
        <f t="shared" si="125"/>
        <v>4.8</v>
      </c>
    </row>
    <row r="181" spans="1:54" x14ac:dyDescent="0.2">
      <c r="D181" s="33">
        <v>306766</v>
      </c>
      <c r="E181" s="3">
        <v>30</v>
      </c>
      <c r="F181" s="16">
        <v>1.087348285714286</v>
      </c>
      <c r="G181" s="13">
        <v>0.47299650428571371</v>
      </c>
      <c r="H181" s="51"/>
      <c r="J181" s="18"/>
      <c r="K181" s="23"/>
      <c r="M181" s="41">
        <v>92.182200471759202</v>
      </c>
      <c r="N181" s="3">
        <v>6.0380000000000003</v>
      </c>
      <c r="O181" s="3">
        <v>270</v>
      </c>
      <c r="P181" s="3">
        <v>30.338000000000001</v>
      </c>
      <c r="Q181" s="41">
        <v>1.1364999999999998</v>
      </c>
      <c r="R181" s="41">
        <v>2.1455000000000002</v>
      </c>
      <c r="S181" s="41">
        <v>0.44550000000000001</v>
      </c>
      <c r="T181" s="41">
        <v>0.55400000000000005</v>
      </c>
      <c r="U181" s="41">
        <v>0.218</v>
      </c>
      <c r="V181" s="3">
        <f t="shared" si="128"/>
        <v>10</v>
      </c>
      <c r="W181">
        <f t="shared" si="106"/>
        <v>11.364999999999998</v>
      </c>
      <c r="X181">
        <f t="shared" si="103"/>
        <v>21.455000000000002</v>
      </c>
      <c r="Y181">
        <f t="shared" si="104"/>
        <v>4.4550000000000001</v>
      </c>
      <c r="Z181">
        <f t="shared" si="105"/>
        <v>5.5400000000000009</v>
      </c>
      <c r="AC181" s="9"/>
      <c r="AD181" s="9"/>
      <c r="AE181" s="3">
        <f>(0.5*($E181-$E180))+(0.5*($E182-$E181))</f>
        <v>10</v>
      </c>
      <c r="AF181">
        <f t="shared" si="126"/>
        <v>11.364999999999998</v>
      </c>
      <c r="AG181">
        <f t="shared" si="126"/>
        <v>21.455000000000002</v>
      </c>
      <c r="AH181">
        <f t="shared" si="126"/>
        <v>4.4550000000000001</v>
      </c>
      <c r="AI181">
        <f t="shared" si="127"/>
        <v>5.5400000000000009</v>
      </c>
      <c r="AL181" s="9"/>
      <c r="AM181" s="9"/>
      <c r="AN181" s="3">
        <v>30</v>
      </c>
      <c r="AP181">
        <f t="shared" si="129"/>
        <v>10</v>
      </c>
      <c r="AQ181">
        <f t="shared" si="122"/>
        <v>11.364999999999998</v>
      </c>
      <c r="AR181">
        <f t="shared" si="123"/>
        <v>21.455000000000002</v>
      </c>
      <c r="AS181">
        <f t="shared" si="124"/>
        <v>4.4550000000000001</v>
      </c>
      <c r="AT181">
        <f t="shared" si="125"/>
        <v>5.5400000000000009</v>
      </c>
    </row>
    <row r="182" spans="1:54" x14ac:dyDescent="0.2">
      <c r="D182" s="33">
        <v>306765</v>
      </c>
      <c r="E182" s="3">
        <v>40</v>
      </c>
      <c r="F182" s="16">
        <v>0.62951742857142856</v>
      </c>
      <c r="G182" s="13">
        <v>0.40523753742857127</v>
      </c>
      <c r="H182" s="51"/>
      <c r="J182" s="18"/>
      <c r="K182" s="23"/>
      <c r="M182" s="59"/>
      <c r="P182" s="91"/>
      <c r="Q182" s="41">
        <v>1.3170000000000002</v>
      </c>
      <c r="R182" s="41">
        <v>2.093</v>
      </c>
      <c r="S182" s="41">
        <v>0.42549999999999999</v>
      </c>
      <c r="T182" s="41">
        <v>0.42649999999999999</v>
      </c>
      <c r="U182" s="41">
        <v>0.3075</v>
      </c>
      <c r="V182" s="3">
        <f t="shared" si="128"/>
        <v>10</v>
      </c>
      <c r="W182">
        <f t="shared" si="106"/>
        <v>13.170000000000002</v>
      </c>
      <c r="X182">
        <f t="shared" si="103"/>
        <v>20.93</v>
      </c>
      <c r="Y182">
        <f t="shared" si="104"/>
        <v>4.2549999999999999</v>
      </c>
      <c r="Z182">
        <f t="shared" si="105"/>
        <v>4.2649999999999997</v>
      </c>
      <c r="AC182" s="9"/>
      <c r="AD182" s="9"/>
      <c r="AE182" s="3">
        <f>(0.5*($E182-$E181))+(0.5*($E183-$E182))</f>
        <v>10</v>
      </c>
      <c r="AF182">
        <f t="shared" si="126"/>
        <v>13.170000000000002</v>
      </c>
      <c r="AG182">
        <f t="shared" si="126"/>
        <v>20.93</v>
      </c>
      <c r="AH182">
        <f t="shared" si="126"/>
        <v>4.2549999999999999</v>
      </c>
      <c r="AI182">
        <f t="shared" si="127"/>
        <v>4.2649999999999997</v>
      </c>
      <c r="AL182" s="9"/>
      <c r="AM182" s="9"/>
      <c r="AN182" s="3">
        <v>40</v>
      </c>
      <c r="AP182">
        <f t="shared" si="129"/>
        <v>10</v>
      </c>
      <c r="AQ182">
        <f t="shared" si="122"/>
        <v>13.170000000000002</v>
      </c>
      <c r="AR182">
        <f t="shared" si="123"/>
        <v>20.93</v>
      </c>
      <c r="AS182">
        <f t="shared" si="124"/>
        <v>4.2549999999999999</v>
      </c>
      <c r="AT182">
        <f t="shared" si="125"/>
        <v>4.2649999999999997</v>
      </c>
    </row>
    <row r="183" spans="1:54" x14ac:dyDescent="0.2">
      <c r="D183" s="33">
        <v>306764</v>
      </c>
      <c r="E183" s="3">
        <v>50</v>
      </c>
      <c r="F183" s="16">
        <v>0.20602931184668988</v>
      </c>
      <c r="G183" s="13">
        <v>0.29539658615331021</v>
      </c>
      <c r="H183" s="51"/>
      <c r="J183" s="18"/>
      <c r="K183" s="23"/>
      <c r="M183" s="59"/>
      <c r="Q183" s="41">
        <v>1.8774999999999999</v>
      </c>
      <c r="R183" s="41">
        <v>2.3265000000000002</v>
      </c>
      <c r="S183" s="41">
        <v>0.52600000000000002</v>
      </c>
      <c r="T183" s="41">
        <v>0.62450000000000006</v>
      </c>
      <c r="U183" s="41">
        <v>0.28649999999999998</v>
      </c>
      <c r="V183" s="3">
        <f t="shared" si="128"/>
        <v>17.5</v>
      </c>
      <c r="W183">
        <f t="shared" si="106"/>
        <v>32.856249999999996</v>
      </c>
      <c r="X183">
        <f t="shared" si="103"/>
        <v>40.713750000000005</v>
      </c>
      <c r="Y183">
        <f t="shared" si="104"/>
        <v>9.2050000000000001</v>
      </c>
      <c r="Z183">
        <f t="shared" si="105"/>
        <v>10.928750000000001</v>
      </c>
      <c r="AC183" s="9"/>
      <c r="AD183" s="9"/>
      <c r="AE183" s="3">
        <f>(0.5*($E183-$E182))</f>
        <v>5</v>
      </c>
      <c r="AF183">
        <f t="shared" si="126"/>
        <v>9.3874999999999993</v>
      </c>
      <c r="AG183">
        <f t="shared" si="126"/>
        <v>11.6325</v>
      </c>
      <c r="AH183">
        <f t="shared" si="126"/>
        <v>2.63</v>
      </c>
      <c r="AI183">
        <f t="shared" si="127"/>
        <v>3.1225000000000005</v>
      </c>
      <c r="AL183" s="9"/>
      <c r="AM183" s="9"/>
      <c r="AN183" s="3">
        <v>50</v>
      </c>
      <c r="AP183">
        <f t="shared" si="129"/>
        <v>17.5</v>
      </c>
      <c r="AQ183">
        <f t="shared" si="122"/>
        <v>32.856249999999996</v>
      </c>
      <c r="AR183">
        <f t="shared" si="123"/>
        <v>40.713750000000005</v>
      </c>
      <c r="AS183">
        <f t="shared" si="124"/>
        <v>9.2050000000000001</v>
      </c>
      <c r="AT183">
        <f t="shared" si="125"/>
        <v>10.928750000000001</v>
      </c>
    </row>
    <row r="184" spans="1:54" x14ac:dyDescent="0.2">
      <c r="D184" s="33">
        <v>306763</v>
      </c>
      <c r="E184" s="3">
        <v>75</v>
      </c>
      <c r="F184" s="16">
        <v>5.0594006968641109E-2</v>
      </c>
      <c r="G184" s="13">
        <v>9.6425853031358894E-2</v>
      </c>
      <c r="H184" s="50"/>
      <c r="J184" s="18"/>
      <c r="K184" s="23"/>
      <c r="M184" s="59"/>
      <c r="P184" s="91"/>
      <c r="Q184" s="41">
        <v>9.4629999999999992</v>
      </c>
      <c r="R184" s="41">
        <v>9.3115000000000006</v>
      </c>
      <c r="S184" s="41">
        <v>1.2959999999999998</v>
      </c>
      <c r="T184" s="41">
        <v>0.40849999999999997</v>
      </c>
      <c r="U184" s="41">
        <v>0.14349999999999999</v>
      </c>
      <c r="V184" s="3">
        <f t="shared" si="128"/>
        <v>25</v>
      </c>
      <c r="W184">
        <f t="shared" si="106"/>
        <v>236.57499999999999</v>
      </c>
      <c r="X184">
        <f t="shared" si="103"/>
        <v>232.78750000000002</v>
      </c>
      <c r="Y184">
        <f t="shared" si="104"/>
        <v>32.4</v>
      </c>
      <c r="Z184">
        <f t="shared" si="105"/>
        <v>10.212499999999999</v>
      </c>
      <c r="AC184" s="9"/>
      <c r="AD184" s="9"/>
      <c r="AE184" s="3">
        <v>0</v>
      </c>
      <c r="AH184"/>
      <c r="AI184"/>
      <c r="AL184" s="9"/>
      <c r="AM184" s="9"/>
      <c r="AN184" s="3">
        <v>75</v>
      </c>
      <c r="AP184">
        <f t="shared" si="129"/>
        <v>25</v>
      </c>
      <c r="AQ184">
        <f t="shared" si="122"/>
        <v>236.57499999999999</v>
      </c>
      <c r="AR184">
        <f t="shared" si="123"/>
        <v>232.78750000000002</v>
      </c>
      <c r="AS184">
        <f t="shared" si="124"/>
        <v>32.4</v>
      </c>
      <c r="AT184">
        <f t="shared" si="125"/>
        <v>10.212499999999999</v>
      </c>
    </row>
    <row r="185" spans="1:54" x14ac:dyDescent="0.2">
      <c r="D185" s="33">
        <v>306762</v>
      </c>
      <c r="E185" s="3">
        <v>100</v>
      </c>
      <c r="F185" s="16">
        <v>3.0040191637630668E-2</v>
      </c>
      <c r="G185" s="13">
        <v>8.4308588362369333E-2</v>
      </c>
      <c r="H185" s="50"/>
      <c r="J185" s="18"/>
      <c r="K185" s="23"/>
      <c r="M185" s="59"/>
      <c r="P185" s="91"/>
      <c r="Q185" s="41">
        <v>10.766999999999999</v>
      </c>
      <c r="R185" s="41">
        <v>10.954499999999999</v>
      </c>
      <c r="S185" s="41">
        <v>1.3780000000000001</v>
      </c>
      <c r="T185" s="41">
        <v>0.188</v>
      </c>
      <c r="U185" s="41">
        <v>0.13</v>
      </c>
      <c r="V185" s="3">
        <f t="shared" si="128"/>
        <v>32.5</v>
      </c>
      <c r="W185">
        <f t="shared" si="106"/>
        <v>349.92750000000001</v>
      </c>
      <c r="X185">
        <f t="shared" si="103"/>
        <v>356.02125000000001</v>
      </c>
      <c r="Y185">
        <f t="shared" si="104"/>
        <v>44.785000000000004</v>
      </c>
      <c r="Z185">
        <f t="shared" si="105"/>
        <v>6.11</v>
      </c>
      <c r="AC185" s="9"/>
      <c r="AD185" s="9"/>
      <c r="AH185"/>
      <c r="AI185"/>
      <c r="AL185" s="9"/>
      <c r="AM185" s="9"/>
      <c r="AN185" s="3">
        <v>100</v>
      </c>
      <c r="AP185">
        <f t="shared" si="129"/>
        <v>32.5</v>
      </c>
      <c r="AQ185">
        <f t="shared" si="122"/>
        <v>349.92750000000001</v>
      </c>
      <c r="AR185">
        <f t="shared" si="123"/>
        <v>356.02125000000001</v>
      </c>
      <c r="AS185">
        <f t="shared" si="124"/>
        <v>44.785000000000004</v>
      </c>
      <c r="AT185">
        <f t="shared" si="125"/>
        <v>6.11</v>
      </c>
    </row>
    <row r="186" spans="1:54" x14ac:dyDescent="0.2">
      <c r="D186" s="33">
        <v>306761</v>
      </c>
      <c r="E186" s="33">
        <v>140</v>
      </c>
      <c r="F186" s="16">
        <v>1.2648501742160274E-2</v>
      </c>
      <c r="G186" s="13">
        <v>5.087859825783974E-2</v>
      </c>
      <c r="H186" s="50"/>
      <c r="J186" s="18"/>
      <c r="K186" s="23"/>
      <c r="M186" s="41">
        <v>4.0724495016387268</v>
      </c>
      <c r="N186" s="3">
        <v>0.29549999999999998</v>
      </c>
      <c r="O186" s="3">
        <v>13</v>
      </c>
      <c r="P186" s="3">
        <v>33.305999999999997</v>
      </c>
      <c r="Q186" s="41">
        <v>13.621499999999999</v>
      </c>
      <c r="R186" s="41">
        <v>14.1165</v>
      </c>
      <c r="S186" s="41">
        <v>1.5275000000000001</v>
      </c>
      <c r="T186" s="41">
        <v>0.17799999999999999</v>
      </c>
      <c r="U186" s="41">
        <v>0.15</v>
      </c>
      <c r="V186" s="3">
        <f>(0.5*($E186-$E185))</f>
        <v>20</v>
      </c>
      <c r="W186">
        <f t="shared" si="106"/>
        <v>272.43</v>
      </c>
      <c r="X186">
        <f t="shared" si="103"/>
        <v>282.33</v>
      </c>
      <c r="Y186">
        <f t="shared" si="104"/>
        <v>30.55</v>
      </c>
      <c r="Z186">
        <f t="shared" si="105"/>
        <v>3.5599999999999996</v>
      </c>
      <c r="AC186" s="9"/>
      <c r="AD186" s="9"/>
      <c r="AH186"/>
      <c r="AI186"/>
      <c r="AL186" s="9"/>
      <c r="AM186" s="9"/>
      <c r="AN186" s="33">
        <v>140</v>
      </c>
      <c r="AP186">
        <f>(0.5*($AN186-$AN185))</f>
        <v>20</v>
      </c>
      <c r="AQ186">
        <f>($AP186*AY186)</f>
        <v>272.43</v>
      </c>
      <c r="AR186">
        <f t="shared" si="123"/>
        <v>282.33</v>
      </c>
      <c r="AS186">
        <f t="shared" si="124"/>
        <v>30.55</v>
      </c>
      <c r="AT186">
        <f>($AP186*BB186)</f>
        <v>3.5599999999999996</v>
      </c>
      <c r="AY186" s="63">
        <f>(Q185*($AN186-$AY$1)+Q186*($AY$1-$AN185))/($AN186-$AN185)</f>
        <v>13.621500000000001</v>
      </c>
      <c r="AZ186" s="63">
        <f>(R185*($AN186-$AY$1)+R186*($AY$1-$AN185))/($AN186-$AN185)</f>
        <v>14.116499999999998</v>
      </c>
      <c r="BA186" s="63">
        <f>(S185*($AN186-$AY$1)+S186*($AY$1-$AN185))/($AN186-$AN185)</f>
        <v>1.5275000000000001</v>
      </c>
      <c r="BB186" s="63">
        <f>(T185*($AN186-$AY$1)+T186*($AY$1-$AN185))/($AN186-$AN185)</f>
        <v>0.17799999999999999</v>
      </c>
    </row>
    <row r="187" spans="1:54" x14ac:dyDescent="0.2">
      <c r="A187" s="34">
        <v>40869</v>
      </c>
      <c r="B187" s="2" t="s">
        <v>224</v>
      </c>
      <c r="C187" s="4" t="s">
        <v>131</v>
      </c>
      <c r="D187" s="17">
        <v>306780</v>
      </c>
      <c r="E187" s="3">
        <v>1</v>
      </c>
      <c r="F187" s="16">
        <v>1.3019565000000002</v>
      </c>
      <c r="G187" s="13">
        <v>0.71827938599999963</v>
      </c>
      <c r="H187" s="16">
        <v>57.154611513501749</v>
      </c>
      <c r="I187" s="18">
        <v>42.604108322498256</v>
      </c>
      <c r="J187" s="31">
        <v>52.306344668989546</v>
      </c>
      <c r="K187" s="31">
        <v>31.346926242010444</v>
      </c>
      <c r="L187" s="23">
        <v>326</v>
      </c>
      <c r="M187" s="41">
        <v>97.182697638465726</v>
      </c>
      <c r="N187" s="3">
        <v>6.4555000000000007</v>
      </c>
      <c r="O187" s="3">
        <v>288.5</v>
      </c>
      <c r="P187" s="3">
        <v>30.109000000000002</v>
      </c>
      <c r="Q187" s="41">
        <v>1.4884999999999999</v>
      </c>
      <c r="R187" s="41">
        <v>2.2930000000000001</v>
      </c>
      <c r="S187" s="41">
        <v>0.49049999999999999</v>
      </c>
      <c r="T187" s="41">
        <v>0.44350000000000001</v>
      </c>
      <c r="U187" s="41">
        <v>0.26</v>
      </c>
      <c r="V187" s="3">
        <f>($E187)+(0.5*($E188-$E187))</f>
        <v>3</v>
      </c>
      <c r="W187">
        <f t="shared" si="106"/>
        <v>4.4654999999999996</v>
      </c>
      <c r="X187">
        <f t="shared" si="103"/>
        <v>6.8790000000000004</v>
      </c>
      <c r="Y187">
        <f t="shared" si="104"/>
        <v>1.4715</v>
      </c>
      <c r="Z187">
        <f t="shared" si="105"/>
        <v>1.3305</v>
      </c>
      <c r="AA187" s="9">
        <f>SUM(W187:W196)</f>
        <v>1027.48675</v>
      </c>
      <c r="AB187" s="9">
        <f>SUM(X187:X196)</f>
        <v>1101.22525</v>
      </c>
      <c r="AC187" s="9">
        <f>SUM(Y187:Y196)</f>
        <v>147.02775</v>
      </c>
      <c r="AD187" s="9">
        <f>SUM(Z187:Z196)</f>
        <v>74.242999999999995</v>
      </c>
      <c r="AE187" s="3">
        <f>($E187)+(0.5*($E188-$E187))</f>
        <v>3</v>
      </c>
      <c r="AF187">
        <f>($AE187*Q187)</f>
        <v>4.4654999999999996</v>
      </c>
      <c r="AG187">
        <f>($AE187*R187)</f>
        <v>6.8790000000000004</v>
      </c>
      <c r="AH187">
        <f>($AE187*S187)</f>
        <v>1.4715</v>
      </c>
      <c r="AI187">
        <f>($AE187*T187)</f>
        <v>1.3305</v>
      </c>
      <c r="AJ187" s="9">
        <f>SUM(AF187:AF193)</f>
        <v>64.305500000000009</v>
      </c>
      <c r="AK187" s="9">
        <f>SUM(AG187:AG193)</f>
        <v>105.339</v>
      </c>
      <c r="AL187" s="9">
        <f>SUM(AH187:AH193)</f>
        <v>21.442749999999997</v>
      </c>
      <c r="AM187" s="9">
        <f>SUM(AI187:AI193)</f>
        <v>24.581750000000003</v>
      </c>
      <c r="AN187" s="3">
        <v>1</v>
      </c>
      <c r="AP187">
        <f>($AN187)+(0.5*($AN188-$AN187))</f>
        <v>3</v>
      </c>
      <c r="AQ187">
        <f t="shared" ref="AQ187:AQ195" si="130">($AP187*Q187)</f>
        <v>4.4654999999999996</v>
      </c>
      <c r="AR187">
        <f t="shared" ref="AR187:AR216" si="131">($AP187*R187)</f>
        <v>6.8790000000000004</v>
      </c>
      <c r="AS187">
        <f t="shared" ref="AS187:AS216" si="132">($AP187*S187)</f>
        <v>1.4715</v>
      </c>
      <c r="AT187">
        <f t="shared" ref="AT187:AT195" si="133">($AP187*T187)</f>
        <v>1.3305</v>
      </c>
      <c r="AU187" s="9">
        <f>SUM(AQ187:AQ196)</f>
        <v>1023.07825</v>
      </c>
      <c r="AV187" s="9">
        <f>SUM(AR187:AR196)</f>
        <v>1094.3177500000002</v>
      </c>
      <c r="AW187" s="9">
        <f>SUM(AS187:AS196)</f>
        <v>145.58775</v>
      </c>
      <c r="AX187" s="9">
        <f>SUM(AT187:AT196)</f>
        <v>72.609499999999997</v>
      </c>
    </row>
    <row r="188" spans="1:54" x14ac:dyDescent="0.2">
      <c r="D188" s="17">
        <v>306779</v>
      </c>
      <c r="E188" s="3">
        <v>5</v>
      </c>
      <c r="F188" s="16">
        <v>1.3019565000000002</v>
      </c>
      <c r="G188" s="13">
        <v>0.70185470399999939</v>
      </c>
      <c r="I188" s="18"/>
      <c r="J188" s="18"/>
      <c r="K188" s="18"/>
      <c r="M188" s="59"/>
      <c r="Q188" s="41">
        <v>1.4695</v>
      </c>
      <c r="R188" s="41">
        <v>2.3025000000000002</v>
      </c>
      <c r="S188" s="41">
        <v>0.48</v>
      </c>
      <c r="T188" s="41">
        <v>0.54449999999999998</v>
      </c>
      <c r="U188" s="41">
        <v>0.2525</v>
      </c>
      <c r="V188" s="3">
        <f>($E188)+(0.5*($E189-$E188))</f>
        <v>7.5</v>
      </c>
      <c r="W188">
        <f t="shared" si="106"/>
        <v>11.02125</v>
      </c>
      <c r="X188">
        <f t="shared" si="103"/>
        <v>17.268750000000001</v>
      </c>
      <c r="Y188">
        <f t="shared" si="104"/>
        <v>3.5999999999999996</v>
      </c>
      <c r="Z188">
        <f t="shared" si="105"/>
        <v>4.0837500000000002</v>
      </c>
      <c r="AC188" s="9"/>
      <c r="AD188" s="9"/>
      <c r="AE188" s="3">
        <f>($E188)+(0.5*($E189-$E188))</f>
        <v>7.5</v>
      </c>
      <c r="AF188">
        <f t="shared" ref="AF188:AH193" si="134">($AE188*Q188)</f>
        <v>11.02125</v>
      </c>
      <c r="AG188">
        <f t="shared" si="134"/>
        <v>17.268750000000001</v>
      </c>
      <c r="AH188">
        <f t="shared" si="134"/>
        <v>3.5999999999999996</v>
      </c>
      <c r="AI188">
        <f t="shared" ref="AI188:AI193" si="135">($AE188*T188)</f>
        <v>4.0837500000000002</v>
      </c>
      <c r="AL188" s="9"/>
      <c r="AM188" s="9"/>
      <c r="AN188" s="3">
        <v>5</v>
      </c>
      <c r="AP188">
        <f>(0.5*($AN188-$AN187))+(0.5*($AN189-$AN188))</f>
        <v>4.5</v>
      </c>
      <c r="AQ188">
        <f t="shared" si="130"/>
        <v>6.6127500000000001</v>
      </c>
      <c r="AR188">
        <f t="shared" si="131"/>
        <v>10.361250000000002</v>
      </c>
      <c r="AS188">
        <f t="shared" si="132"/>
        <v>2.16</v>
      </c>
      <c r="AT188">
        <f t="shared" si="133"/>
        <v>2.45025</v>
      </c>
    </row>
    <row r="189" spans="1:54" x14ac:dyDescent="0.2">
      <c r="D189" s="17">
        <v>306778</v>
      </c>
      <c r="E189" s="3">
        <v>10</v>
      </c>
      <c r="F189" s="16">
        <v>1.2590348571428573</v>
      </c>
      <c r="G189" s="13">
        <v>0.76120102885714247</v>
      </c>
      <c r="J189" s="91"/>
      <c r="K189" s="18"/>
      <c r="M189" s="59"/>
      <c r="Q189" s="41">
        <v>1.4624999999999999</v>
      </c>
      <c r="R189" s="41">
        <v>2.3784999999999998</v>
      </c>
      <c r="S189" s="41">
        <v>0.4965</v>
      </c>
      <c r="T189" s="41">
        <v>0.48699999999999999</v>
      </c>
      <c r="U189" s="41">
        <v>0.249</v>
      </c>
      <c r="V189" s="3">
        <f t="shared" ref="V189:V195" si="136">(0.5*($E189-$E188))+(0.5*($E190-$E189))</f>
        <v>7.5</v>
      </c>
      <c r="W189">
        <f t="shared" si="106"/>
        <v>10.96875</v>
      </c>
      <c r="X189">
        <f t="shared" si="103"/>
        <v>17.838749999999997</v>
      </c>
      <c r="Y189">
        <f t="shared" si="104"/>
        <v>3.7237499999999999</v>
      </c>
      <c r="Z189">
        <f t="shared" si="105"/>
        <v>3.6524999999999999</v>
      </c>
      <c r="AC189" s="9"/>
      <c r="AD189" s="9"/>
      <c r="AE189" s="3">
        <f>(0.5*($E189-$E188))+(0.5*($E190-$E189))</f>
        <v>7.5</v>
      </c>
      <c r="AF189">
        <f t="shared" si="134"/>
        <v>10.96875</v>
      </c>
      <c r="AG189">
        <f t="shared" si="134"/>
        <v>17.838749999999997</v>
      </c>
      <c r="AH189">
        <f t="shared" si="134"/>
        <v>3.7237499999999999</v>
      </c>
      <c r="AI189">
        <f t="shared" si="135"/>
        <v>3.6524999999999999</v>
      </c>
      <c r="AL189" s="9"/>
      <c r="AM189" s="9"/>
      <c r="AN189" s="3">
        <v>10</v>
      </c>
      <c r="AP189">
        <f t="shared" ref="AP189:AP195" si="137">(0.5*($AN189-$AN188))+(0.5*($AN190-$AN189))</f>
        <v>7.5</v>
      </c>
      <c r="AQ189">
        <f t="shared" si="130"/>
        <v>10.96875</v>
      </c>
      <c r="AR189">
        <f t="shared" si="131"/>
        <v>17.838749999999997</v>
      </c>
      <c r="AS189">
        <f t="shared" si="132"/>
        <v>3.7237499999999999</v>
      </c>
      <c r="AT189">
        <f t="shared" si="133"/>
        <v>3.6524999999999999</v>
      </c>
    </row>
    <row r="190" spans="1:54" x14ac:dyDescent="0.2">
      <c r="D190" s="17">
        <v>306777</v>
      </c>
      <c r="E190" s="3">
        <v>20</v>
      </c>
      <c r="F190" s="16">
        <v>1.3019565000000002</v>
      </c>
      <c r="G190" s="13">
        <v>0.68543002199999981</v>
      </c>
      <c r="H190" s="92"/>
      <c r="I190" s="91"/>
      <c r="J190" s="91"/>
      <c r="K190" s="18"/>
      <c r="M190" s="59"/>
      <c r="P190" s="39"/>
      <c r="Q190" s="41">
        <v>1.474</v>
      </c>
      <c r="R190" s="41">
        <v>2.7349999999999999</v>
      </c>
      <c r="S190" s="41">
        <v>0.49</v>
      </c>
      <c r="T190" s="41">
        <v>0.66749999999999998</v>
      </c>
      <c r="U190" s="41">
        <v>0.251</v>
      </c>
      <c r="V190" s="3">
        <f t="shared" si="136"/>
        <v>10</v>
      </c>
      <c r="W190">
        <f t="shared" si="106"/>
        <v>14.74</v>
      </c>
      <c r="X190">
        <f t="shared" si="103"/>
        <v>27.349999999999998</v>
      </c>
      <c r="Y190">
        <f t="shared" si="104"/>
        <v>4.9000000000000004</v>
      </c>
      <c r="Z190">
        <f t="shared" si="105"/>
        <v>6.6749999999999998</v>
      </c>
      <c r="AC190" s="9"/>
      <c r="AD190" s="9"/>
      <c r="AE190" s="3">
        <f>(0.5*($E190-$E189))+(0.5*($E191-$E190))</f>
        <v>10</v>
      </c>
      <c r="AF190">
        <f t="shared" si="134"/>
        <v>14.74</v>
      </c>
      <c r="AG190">
        <f t="shared" si="134"/>
        <v>27.349999999999998</v>
      </c>
      <c r="AH190">
        <f t="shared" si="134"/>
        <v>4.9000000000000004</v>
      </c>
      <c r="AI190">
        <f t="shared" si="135"/>
        <v>6.6749999999999998</v>
      </c>
      <c r="AL190" s="9"/>
      <c r="AM190" s="9"/>
      <c r="AN190" s="3">
        <v>20</v>
      </c>
      <c r="AP190">
        <f t="shared" si="137"/>
        <v>10</v>
      </c>
      <c r="AQ190">
        <f t="shared" si="130"/>
        <v>14.74</v>
      </c>
      <c r="AR190">
        <f t="shared" si="131"/>
        <v>27.349999999999998</v>
      </c>
      <c r="AS190">
        <f t="shared" si="132"/>
        <v>4.9000000000000004</v>
      </c>
      <c r="AT190">
        <f t="shared" si="133"/>
        <v>6.6749999999999998</v>
      </c>
    </row>
    <row r="191" spans="1:54" x14ac:dyDescent="0.2">
      <c r="D191" s="17">
        <v>306776</v>
      </c>
      <c r="E191" s="3">
        <v>30</v>
      </c>
      <c r="F191" s="16">
        <v>1.3305709285714284</v>
      </c>
      <c r="G191" s="13">
        <v>0.65681559342857132</v>
      </c>
      <c r="H191" s="92"/>
      <c r="I191" s="91"/>
      <c r="J191" s="91"/>
      <c r="K191" s="18"/>
      <c r="M191" s="59"/>
      <c r="P191" s="39"/>
      <c r="Q191" s="41">
        <v>1.4910000000000001</v>
      </c>
      <c r="R191" s="41">
        <v>2.4340000000000002</v>
      </c>
      <c r="S191" s="41">
        <v>0.50749999999999995</v>
      </c>
      <c r="T191" s="41">
        <v>0.60400000000000009</v>
      </c>
      <c r="U191" s="41">
        <v>0.2525</v>
      </c>
      <c r="V191" s="3">
        <f t="shared" si="136"/>
        <v>10</v>
      </c>
      <c r="W191">
        <f t="shared" si="106"/>
        <v>14.91</v>
      </c>
      <c r="X191">
        <f t="shared" si="103"/>
        <v>24.340000000000003</v>
      </c>
      <c r="Y191">
        <f t="shared" si="104"/>
        <v>5.0749999999999993</v>
      </c>
      <c r="Z191">
        <f t="shared" si="105"/>
        <v>6.0400000000000009</v>
      </c>
      <c r="AC191" s="9"/>
      <c r="AD191" s="9"/>
      <c r="AE191" s="3">
        <f>(0.5*($E191-$E190))+(0.5*($E192-$E191))</f>
        <v>10</v>
      </c>
      <c r="AF191">
        <f t="shared" si="134"/>
        <v>14.91</v>
      </c>
      <c r="AG191">
        <f t="shared" si="134"/>
        <v>24.340000000000003</v>
      </c>
      <c r="AH191">
        <f t="shared" si="134"/>
        <v>5.0749999999999993</v>
      </c>
      <c r="AI191">
        <f t="shared" si="135"/>
        <v>6.0400000000000009</v>
      </c>
      <c r="AL191" s="9"/>
      <c r="AM191" s="9"/>
      <c r="AN191" s="3">
        <v>30</v>
      </c>
      <c r="AP191">
        <f t="shared" si="137"/>
        <v>10</v>
      </c>
      <c r="AQ191">
        <f t="shared" si="130"/>
        <v>14.91</v>
      </c>
      <c r="AR191">
        <f t="shared" si="131"/>
        <v>24.340000000000003</v>
      </c>
      <c r="AS191">
        <f t="shared" si="132"/>
        <v>5.0749999999999993</v>
      </c>
      <c r="AT191">
        <f t="shared" si="133"/>
        <v>6.0400000000000009</v>
      </c>
    </row>
    <row r="192" spans="1:54" x14ac:dyDescent="0.2">
      <c r="D192" s="17">
        <v>306775</v>
      </c>
      <c r="E192" s="3">
        <v>40</v>
      </c>
      <c r="F192" s="16">
        <v>0.57228857142857126</v>
      </c>
      <c r="G192" s="13">
        <v>0.5445898045714288</v>
      </c>
      <c r="H192" s="92"/>
      <c r="I192" s="91"/>
      <c r="J192" s="91"/>
      <c r="K192" s="18"/>
      <c r="M192" s="41">
        <v>97.453082733240791</v>
      </c>
      <c r="N192" s="3">
        <v>6.3964999999999996</v>
      </c>
      <c r="O192" s="3">
        <v>286</v>
      </c>
      <c r="P192" s="3">
        <v>30.417999999999999</v>
      </c>
      <c r="Q192" s="41">
        <v>1.64</v>
      </c>
      <c r="R192" s="41">
        <v>2.3325</v>
      </c>
      <c r="S192" s="41">
        <v>0.53449999999999998</v>
      </c>
      <c r="T192" s="41">
        <v>0.56000000000000005</v>
      </c>
      <c r="U192" s="41">
        <v>0.34549999999999997</v>
      </c>
      <c r="V192" s="3">
        <f t="shared" si="136"/>
        <v>10</v>
      </c>
      <c r="W192">
        <f t="shared" si="106"/>
        <v>16.399999999999999</v>
      </c>
      <c r="X192">
        <f t="shared" si="103"/>
        <v>23.324999999999999</v>
      </c>
      <c r="Y192">
        <f t="shared" si="104"/>
        <v>5.3449999999999998</v>
      </c>
      <c r="Z192">
        <f t="shared" si="105"/>
        <v>5.6000000000000005</v>
      </c>
      <c r="AC192" s="9"/>
      <c r="AD192" s="9"/>
      <c r="AE192" s="3">
        <f>(0.5*($E192-$E191))</f>
        <v>5</v>
      </c>
      <c r="AF192">
        <f t="shared" si="134"/>
        <v>8.1999999999999993</v>
      </c>
      <c r="AG192">
        <f t="shared" si="134"/>
        <v>11.6625</v>
      </c>
      <c r="AH192">
        <f t="shared" si="134"/>
        <v>2.6724999999999999</v>
      </c>
      <c r="AI192">
        <f t="shared" si="135"/>
        <v>2.8000000000000003</v>
      </c>
      <c r="AL192" s="9"/>
      <c r="AM192" s="9"/>
      <c r="AN192" s="3">
        <v>40</v>
      </c>
      <c r="AP192">
        <f t="shared" si="137"/>
        <v>10</v>
      </c>
      <c r="AQ192">
        <f t="shared" si="130"/>
        <v>16.399999999999999</v>
      </c>
      <c r="AR192">
        <f t="shared" si="131"/>
        <v>23.324999999999999</v>
      </c>
      <c r="AS192">
        <f t="shared" si="132"/>
        <v>5.3449999999999998</v>
      </c>
      <c r="AT192">
        <f t="shared" si="133"/>
        <v>5.6000000000000005</v>
      </c>
    </row>
    <row r="193" spans="1:54" x14ac:dyDescent="0.2">
      <c r="D193" s="17">
        <v>306774</v>
      </c>
      <c r="E193" s="3">
        <v>50</v>
      </c>
      <c r="F193" s="16">
        <v>0.21014989808362367</v>
      </c>
      <c r="G193" s="13">
        <v>0.29127599991637632</v>
      </c>
      <c r="H193" s="92"/>
      <c r="I193" s="91"/>
      <c r="J193" s="91"/>
      <c r="K193" s="18"/>
      <c r="M193" s="59"/>
      <c r="Q193" s="41">
        <v>5.085</v>
      </c>
      <c r="R193" s="41">
        <v>5.3260000000000005</v>
      </c>
      <c r="S193" s="41">
        <v>0.94100000000000006</v>
      </c>
      <c r="T193" s="41">
        <v>0.4415</v>
      </c>
      <c r="U193" s="41">
        <v>0.16299999999999998</v>
      </c>
      <c r="V193" s="3">
        <f t="shared" si="136"/>
        <v>17.5</v>
      </c>
      <c r="W193">
        <f t="shared" si="106"/>
        <v>88.987499999999997</v>
      </c>
      <c r="X193">
        <f t="shared" si="103"/>
        <v>93.205000000000013</v>
      </c>
      <c r="Y193">
        <f t="shared" si="104"/>
        <v>16.467500000000001</v>
      </c>
      <c r="Z193">
        <f t="shared" si="105"/>
        <v>7.7262500000000003</v>
      </c>
      <c r="AC193" s="9"/>
      <c r="AD193" s="9"/>
      <c r="AF193">
        <f t="shared" si="134"/>
        <v>0</v>
      </c>
      <c r="AG193">
        <f t="shared" si="134"/>
        <v>0</v>
      </c>
      <c r="AH193">
        <f t="shared" si="134"/>
        <v>0</v>
      </c>
      <c r="AI193">
        <f t="shared" si="135"/>
        <v>0</v>
      </c>
      <c r="AL193" s="9"/>
      <c r="AM193" s="9"/>
      <c r="AN193" s="3">
        <v>50</v>
      </c>
      <c r="AP193">
        <f t="shared" si="137"/>
        <v>17.5</v>
      </c>
      <c r="AQ193">
        <f t="shared" si="130"/>
        <v>88.987499999999997</v>
      </c>
      <c r="AR193">
        <f t="shared" si="131"/>
        <v>93.205000000000013</v>
      </c>
      <c r="AS193">
        <f t="shared" si="132"/>
        <v>16.467500000000001</v>
      </c>
      <c r="AT193">
        <f t="shared" si="133"/>
        <v>7.7262500000000003</v>
      </c>
    </row>
    <row r="194" spans="1:54" x14ac:dyDescent="0.2">
      <c r="D194" s="17">
        <v>306773</v>
      </c>
      <c r="E194" s="3">
        <v>75</v>
      </c>
      <c r="F194" s="16">
        <v>4.5850818815331019E-2</v>
      </c>
      <c r="G194" s="13">
        <v>0.10298410118466897</v>
      </c>
      <c r="H194" s="92"/>
      <c r="I194" s="91"/>
      <c r="J194" s="91"/>
      <c r="K194" s="18"/>
      <c r="M194" s="41"/>
      <c r="N194" s="40"/>
      <c r="O194" s="40"/>
      <c r="P194" s="39"/>
      <c r="Q194" s="41">
        <v>9.9615000000000009</v>
      </c>
      <c r="R194" s="41">
        <v>10.093500000000001</v>
      </c>
      <c r="S194" s="41">
        <v>1.298</v>
      </c>
      <c r="T194" s="41">
        <v>0.67449999999999999</v>
      </c>
      <c r="U194" s="41">
        <v>0.13850000000000001</v>
      </c>
      <c r="V194" s="3">
        <f t="shared" si="136"/>
        <v>25</v>
      </c>
      <c r="W194">
        <f t="shared" si="106"/>
        <v>249.03750000000002</v>
      </c>
      <c r="X194">
        <f t="shared" si="103"/>
        <v>252.33750000000001</v>
      </c>
      <c r="Y194">
        <f t="shared" si="104"/>
        <v>32.450000000000003</v>
      </c>
      <c r="Z194">
        <f t="shared" si="105"/>
        <v>16.862500000000001</v>
      </c>
      <c r="AC194" s="9"/>
      <c r="AD194" s="9"/>
      <c r="AE194" s="3">
        <v>0</v>
      </c>
      <c r="AH194"/>
      <c r="AI194"/>
      <c r="AL194" s="9"/>
      <c r="AM194" s="9"/>
      <c r="AN194" s="3">
        <v>75</v>
      </c>
      <c r="AP194">
        <f t="shared" si="137"/>
        <v>25</v>
      </c>
      <c r="AQ194">
        <f t="shared" si="130"/>
        <v>249.03750000000002</v>
      </c>
      <c r="AR194">
        <f t="shared" si="131"/>
        <v>252.33750000000001</v>
      </c>
      <c r="AS194">
        <f t="shared" si="132"/>
        <v>32.450000000000003</v>
      </c>
      <c r="AT194">
        <f t="shared" si="133"/>
        <v>16.862500000000001</v>
      </c>
    </row>
    <row r="195" spans="1:54" x14ac:dyDescent="0.2">
      <c r="D195" s="17">
        <v>306772</v>
      </c>
      <c r="E195" s="3">
        <v>100</v>
      </c>
      <c r="F195" s="16">
        <v>2.5297003484320568E-2</v>
      </c>
      <c r="G195" s="13">
        <v>9.8127076515679451E-2</v>
      </c>
      <c r="H195" s="92"/>
      <c r="I195" s="91"/>
      <c r="J195" s="91"/>
      <c r="K195" s="18"/>
      <c r="M195" s="41"/>
      <c r="N195" s="40"/>
      <c r="O195" s="40"/>
      <c r="P195" s="39"/>
      <c r="Q195" s="41">
        <v>10.7125</v>
      </c>
      <c r="R195" s="41">
        <v>11.310500000000001</v>
      </c>
      <c r="S195" s="41">
        <v>1.37</v>
      </c>
      <c r="T195" s="41">
        <v>0.24099999999999999</v>
      </c>
      <c r="U195" s="41">
        <v>0.14300000000000002</v>
      </c>
      <c r="V195" s="3">
        <f t="shared" si="136"/>
        <v>32.5</v>
      </c>
      <c r="W195">
        <f t="shared" si="106"/>
        <v>348.15625</v>
      </c>
      <c r="X195">
        <f t="shared" si="103"/>
        <v>367.59125000000006</v>
      </c>
      <c r="Y195">
        <f t="shared" si="104"/>
        <v>44.525000000000006</v>
      </c>
      <c r="Z195">
        <f t="shared" si="105"/>
        <v>7.8324999999999996</v>
      </c>
      <c r="AC195" s="9"/>
      <c r="AD195" s="9"/>
      <c r="AE195" s="3">
        <v>0</v>
      </c>
      <c r="AH195"/>
      <c r="AI195"/>
      <c r="AL195" s="9"/>
      <c r="AM195" s="9"/>
      <c r="AN195" s="3">
        <v>100</v>
      </c>
      <c r="AP195">
        <f t="shared" si="137"/>
        <v>32.5</v>
      </c>
      <c r="AQ195">
        <f t="shared" si="130"/>
        <v>348.15625</v>
      </c>
      <c r="AR195">
        <f t="shared" si="131"/>
        <v>367.59125000000006</v>
      </c>
      <c r="AS195">
        <f t="shared" si="132"/>
        <v>44.525000000000006</v>
      </c>
      <c r="AT195">
        <f t="shared" si="133"/>
        <v>7.8324999999999996</v>
      </c>
    </row>
    <row r="196" spans="1:54" x14ac:dyDescent="0.2">
      <c r="D196" s="17">
        <v>306771</v>
      </c>
      <c r="E196" s="33">
        <v>140</v>
      </c>
      <c r="F196" s="16">
        <v>1.2648501742160275E-2</v>
      </c>
      <c r="G196" s="13">
        <v>9.2624978257839746E-2</v>
      </c>
      <c r="H196" s="92"/>
      <c r="I196" s="91"/>
      <c r="J196" s="91"/>
      <c r="K196" s="18"/>
      <c r="M196" s="41">
        <v>72.793097872233005</v>
      </c>
      <c r="N196" s="3">
        <v>5.1415000000000006</v>
      </c>
      <c r="O196" s="3">
        <v>229.5</v>
      </c>
      <c r="P196" s="3">
        <v>33.427999999999997</v>
      </c>
      <c r="Q196" s="41">
        <v>13.44</v>
      </c>
      <c r="R196" s="41">
        <v>13.554500000000001</v>
      </c>
      <c r="S196" s="41">
        <v>1.4735</v>
      </c>
      <c r="T196" s="41">
        <v>0.72199999999999998</v>
      </c>
      <c r="U196" s="41">
        <v>0.151</v>
      </c>
      <c r="V196" s="3">
        <f>(0.5*($E196-$E195))</f>
        <v>20</v>
      </c>
      <c r="W196">
        <f t="shared" si="106"/>
        <v>268.8</v>
      </c>
      <c r="X196">
        <f t="shared" si="103"/>
        <v>271.09000000000003</v>
      </c>
      <c r="Y196">
        <f t="shared" si="104"/>
        <v>29.47</v>
      </c>
      <c r="Z196">
        <f t="shared" si="105"/>
        <v>14.44</v>
      </c>
      <c r="AC196" s="9"/>
      <c r="AD196" s="9"/>
      <c r="AE196" s="3">
        <v>0</v>
      </c>
      <c r="AH196"/>
      <c r="AI196"/>
      <c r="AL196" s="9"/>
      <c r="AM196" s="9"/>
      <c r="AN196" s="33">
        <v>140</v>
      </c>
      <c r="AP196">
        <f>(0.5*($AN196-$AN195))</f>
        <v>20</v>
      </c>
      <c r="AQ196">
        <f>($AP196*AY196)</f>
        <v>268.8</v>
      </c>
      <c r="AR196">
        <f t="shared" si="131"/>
        <v>271.09000000000003</v>
      </c>
      <c r="AS196">
        <f t="shared" si="132"/>
        <v>29.47</v>
      </c>
      <c r="AT196">
        <f>($AP196*BB196)</f>
        <v>14.44</v>
      </c>
      <c r="AY196" s="63">
        <f>(Q195*($AN196-$AY$1)+Q196*($AY$1-$AN195))/($AN196-$AN195)</f>
        <v>13.440000000000001</v>
      </c>
      <c r="AZ196" s="63">
        <f>(R195*($AN196-$AY$1)+R196*($AY$1-$AN195))/($AN196-$AN195)</f>
        <v>13.554500000000001</v>
      </c>
      <c r="BA196" s="63">
        <f>(S195*($AN196-$AY$1)+S196*($AY$1-$AN195))/($AN196-$AN195)</f>
        <v>1.4735</v>
      </c>
      <c r="BB196" s="63">
        <f>(T195*($AN196-$AY$1)+T196*($AY$1-$AN195))/($AN196-$AN195)</f>
        <v>0.72199999999999998</v>
      </c>
    </row>
    <row r="197" spans="1:54" x14ac:dyDescent="0.2">
      <c r="A197" s="34">
        <v>40883</v>
      </c>
      <c r="B197" s="2" t="s">
        <v>228</v>
      </c>
      <c r="C197" s="4" t="s">
        <v>101</v>
      </c>
      <c r="D197" s="17">
        <v>306790</v>
      </c>
      <c r="E197" s="3">
        <v>1</v>
      </c>
      <c r="F197" s="16">
        <v>0.91566171428571419</v>
      </c>
      <c r="G197" s="13">
        <v>0.26691538971428586</v>
      </c>
      <c r="H197" s="92">
        <v>44.758312663327523</v>
      </c>
      <c r="I197" s="91">
        <v>36.29770163117248</v>
      </c>
      <c r="J197" s="18">
        <v>35.709131772648078</v>
      </c>
      <c r="K197" s="18">
        <v>16.868020559351919</v>
      </c>
      <c r="L197" s="23">
        <v>340</v>
      </c>
      <c r="M197" s="41">
        <v>100.16526474587197</v>
      </c>
      <c r="N197" s="3">
        <v>6.8879999999999999</v>
      </c>
      <c r="O197" s="3">
        <v>307.5</v>
      </c>
      <c r="P197" s="3">
        <v>30.122</v>
      </c>
      <c r="Q197" s="41">
        <v>1.5045000000000002</v>
      </c>
      <c r="R197" s="41">
        <v>2.411</v>
      </c>
      <c r="S197" s="41">
        <v>0.53500000000000003</v>
      </c>
      <c r="T197" s="41">
        <v>0.44550000000000001</v>
      </c>
      <c r="U197" s="41">
        <v>0.22850000000000001</v>
      </c>
      <c r="V197" s="3">
        <f>($E197)+(0.5*($E198-$E197))</f>
        <v>3</v>
      </c>
      <c r="W197">
        <f t="shared" si="106"/>
        <v>4.5135000000000005</v>
      </c>
      <c r="X197">
        <f t="shared" si="103"/>
        <v>7.2330000000000005</v>
      </c>
      <c r="Y197">
        <f t="shared" si="104"/>
        <v>1.605</v>
      </c>
      <c r="Z197">
        <f t="shared" si="105"/>
        <v>1.3365</v>
      </c>
      <c r="AA197" s="9">
        <f>SUM(W197:W206)</f>
        <v>858.47900000000004</v>
      </c>
      <c r="AB197" s="9">
        <f>SUM(X197:X206)</f>
        <v>933.6389999999999</v>
      </c>
      <c r="AC197" s="9">
        <f>SUM(Y197:Y206)</f>
        <v>128.43</v>
      </c>
      <c r="AD197" s="9">
        <f>SUM(Z197:Z206)</f>
        <v>65.158750000000012</v>
      </c>
      <c r="AE197" s="3">
        <f>($E197)+(0.5*($E198-$E197))</f>
        <v>3</v>
      </c>
      <c r="AF197">
        <f t="shared" ref="AF197:AI203" si="138">($AE197*Q197)</f>
        <v>4.5135000000000005</v>
      </c>
      <c r="AG197">
        <f t="shared" si="138"/>
        <v>7.2330000000000005</v>
      </c>
      <c r="AH197">
        <f t="shared" si="138"/>
        <v>1.605</v>
      </c>
      <c r="AI197">
        <f t="shared" si="138"/>
        <v>1.3365</v>
      </c>
      <c r="AJ197" s="9">
        <f>SUM(AF197:AF203)</f>
        <v>77.472750000000005</v>
      </c>
      <c r="AK197" s="9">
        <f>SUM(AG197:AG203)</f>
        <v>126.87150000000001</v>
      </c>
      <c r="AL197" s="9">
        <f>SUM(AH197:AH203)</f>
        <v>26.712500000000002</v>
      </c>
      <c r="AM197" s="9">
        <f>SUM(AI197:AI203)</f>
        <v>27.031250000000007</v>
      </c>
      <c r="AN197" s="3">
        <v>1</v>
      </c>
      <c r="AP197">
        <f>($AN197)+(0.5*($AN198-$AN197))</f>
        <v>3</v>
      </c>
      <c r="AQ197">
        <f t="shared" ref="AQ197:AQ205" si="139">($AP197*Q197)</f>
        <v>4.5135000000000005</v>
      </c>
      <c r="AR197">
        <f t="shared" si="131"/>
        <v>7.2330000000000005</v>
      </c>
      <c r="AS197">
        <f t="shared" si="132"/>
        <v>1.605</v>
      </c>
      <c r="AT197">
        <f t="shared" ref="AT197:AT205" si="140">($AP197*T197)</f>
        <v>1.3365</v>
      </c>
      <c r="AU197" s="9">
        <f>SUM(AQ197:AQ206)</f>
        <v>858.47900000000004</v>
      </c>
      <c r="AV197" s="9">
        <f>SUM(AR197:AR206)</f>
        <v>933.6389999999999</v>
      </c>
      <c r="AW197" s="9">
        <f>SUM(AS197:AS206)</f>
        <v>128.43</v>
      </c>
      <c r="AX197" s="9">
        <f>SUM(AT197:AT206)</f>
        <v>65.158750000000012</v>
      </c>
    </row>
    <row r="198" spans="1:54" x14ac:dyDescent="0.2">
      <c r="A198" s="34"/>
      <c r="D198" s="3">
        <v>306789</v>
      </c>
      <c r="E198" s="3">
        <v>5</v>
      </c>
      <c r="F198" s="16">
        <v>0.70105349999999977</v>
      </c>
      <c r="G198" s="13">
        <v>0.28442742000000026</v>
      </c>
      <c r="H198" s="97"/>
      <c r="I198" s="98"/>
      <c r="J198" s="91"/>
      <c r="K198" s="23"/>
      <c r="M198" s="59"/>
      <c r="Q198" s="41">
        <v>1.5314999999999999</v>
      </c>
      <c r="R198" s="41">
        <v>3.4455</v>
      </c>
      <c r="S198" s="41">
        <v>0.53</v>
      </c>
      <c r="T198" s="41">
        <v>0.50049999999999994</v>
      </c>
      <c r="U198" s="41">
        <v>0.23499999999999999</v>
      </c>
      <c r="V198" s="3">
        <f>(0.5*($E198-$E197))+(0.5*($E199-$E198))</f>
        <v>4.5</v>
      </c>
      <c r="W198">
        <f t="shared" ref="W198:W216" si="141">($V198*Q198)</f>
        <v>6.8917499999999992</v>
      </c>
      <c r="X198">
        <f t="shared" ref="X198:X216" si="142">($V198*R198)</f>
        <v>15.50475</v>
      </c>
      <c r="Y198">
        <f t="shared" ref="Y198:Y216" si="143">($V198*S198)</f>
        <v>2.3850000000000002</v>
      </c>
      <c r="Z198">
        <f t="shared" ref="Z198:Z216" si="144">($V198*T198)</f>
        <v>2.2522499999999996</v>
      </c>
      <c r="AC198" s="9"/>
      <c r="AD198" s="9"/>
      <c r="AE198" s="3">
        <f>(0.5*($E198-$E197))+(0.5*($E199-$E198))</f>
        <v>4.5</v>
      </c>
      <c r="AF198">
        <f t="shared" si="138"/>
        <v>6.8917499999999992</v>
      </c>
      <c r="AG198">
        <f t="shared" si="138"/>
        <v>15.50475</v>
      </c>
      <c r="AH198">
        <f t="shared" si="138"/>
        <v>2.3850000000000002</v>
      </c>
      <c r="AI198">
        <f t="shared" si="138"/>
        <v>2.2522499999999996</v>
      </c>
      <c r="AL198" s="9"/>
      <c r="AM198" s="9"/>
      <c r="AN198" s="3">
        <v>5</v>
      </c>
      <c r="AP198">
        <f>(0.5*($AN198-$AN197))+(0.5*($AN199-$AN198))</f>
        <v>4.5</v>
      </c>
      <c r="AQ198">
        <f t="shared" si="139"/>
        <v>6.8917499999999992</v>
      </c>
      <c r="AR198">
        <f t="shared" si="131"/>
        <v>15.50475</v>
      </c>
      <c r="AS198">
        <f t="shared" si="132"/>
        <v>2.3850000000000002</v>
      </c>
      <c r="AT198">
        <f t="shared" si="140"/>
        <v>2.2522499999999996</v>
      </c>
    </row>
    <row r="199" spans="1:54" x14ac:dyDescent="0.2">
      <c r="D199" s="17">
        <v>306788</v>
      </c>
      <c r="E199" s="3">
        <v>10</v>
      </c>
      <c r="F199" s="16">
        <v>0.72966792857142848</v>
      </c>
      <c r="G199" s="13">
        <v>0.27223767342857152</v>
      </c>
      <c r="K199" s="21"/>
      <c r="M199" s="59"/>
      <c r="Q199" s="41">
        <v>1.5129999999999999</v>
      </c>
      <c r="R199" s="41">
        <v>2.3784999999999998</v>
      </c>
      <c r="S199" s="41">
        <v>0.52700000000000002</v>
      </c>
      <c r="T199" s="41">
        <v>0.69400000000000006</v>
      </c>
      <c r="U199" s="41">
        <v>0.2485</v>
      </c>
      <c r="V199" s="3">
        <f t="shared" ref="V199:V205" si="145">(0.5*($E199-$E198))+(0.5*($E200-$E199))</f>
        <v>7.5</v>
      </c>
      <c r="W199">
        <f t="shared" si="141"/>
        <v>11.3475</v>
      </c>
      <c r="X199">
        <f t="shared" si="142"/>
        <v>17.838749999999997</v>
      </c>
      <c r="Y199">
        <f t="shared" si="143"/>
        <v>3.9525000000000001</v>
      </c>
      <c r="Z199">
        <f t="shared" si="144"/>
        <v>5.2050000000000001</v>
      </c>
      <c r="AC199" s="9"/>
      <c r="AD199" s="9"/>
      <c r="AE199" s="3">
        <f>(0.5*($E199-$E198))+(0.5*($E200-$E199))</f>
        <v>7.5</v>
      </c>
      <c r="AF199">
        <f t="shared" si="138"/>
        <v>11.3475</v>
      </c>
      <c r="AG199">
        <f t="shared" si="138"/>
        <v>17.838749999999997</v>
      </c>
      <c r="AH199">
        <f t="shared" si="138"/>
        <v>3.9525000000000001</v>
      </c>
      <c r="AI199">
        <f t="shared" si="138"/>
        <v>5.2050000000000001</v>
      </c>
      <c r="AL199" s="9"/>
      <c r="AM199" s="9"/>
      <c r="AN199" s="3">
        <v>10</v>
      </c>
      <c r="AP199">
        <f t="shared" ref="AP199:AP205" si="146">(0.5*($AN199-$AN198))+(0.5*($AN200-$AN199))</f>
        <v>7.5</v>
      </c>
      <c r="AQ199">
        <f t="shared" si="139"/>
        <v>11.3475</v>
      </c>
      <c r="AR199">
        <f t="shared" si="131"/>
        <v>17.838749999999997</v>
      </c>
      <c r="AS199">
        <f t="shared" si="132"/>
        <v>3.9525000000000001</v>
      </c>
      <c r="AT199">
        <f t="shared" si="140"/>
        <v>5.2050000000000001</v>
      </c>
    </row>
    <row r="200" spans="1:54" x14ac:dyDescent="0.2">
      <c r="D200" s="3">
        <v>306787</v>
      </c>
      <c r="E200" s="3">
        <v>20</v>
      </c>
      <c r="F200" s="16">
        <v>0.6438246428571428</v>
      </c>
      <c r="G200" s="13">
        <v>0.30880691314285735</v>
      </c>
      <c r="H200" s="51"/>
      <c r="K200" s="21"/>
      <c r="M200" s="41"/>
      <c r="N200" s="40"/>
      <c r="O200" s="40"/>
      <c r="P200" s="41"/>
      <c r="Q200" s="41">
        <v>1.5369999999999999</v>
      </c>
      <c r="R200" s="41">
        <v>2.4039999999999999</v>
      </c>
      <c r="S200" s="41">
        <v>0.53049999999999997</v>
      </c>
      <c r="T200" s="41">
        <v>0.49050000000000005</v>
      </c>
      <c r="U200" s="41">
        <v>0.245</v>
      </c>
      <c r="V200" s="3">
        <f t="shared" si="145"/>
        <v>10</v>
      </c>
      <c r="W200">
        <f t="shared" si="141"/>
        <v>15.37</v>
      </c>
      <c r="X200">
        <f t="shared" si="142"/>
        <v>24.04</v>
      </c>
      <c r="Y200">
        <f t="shared" si="143"/>
        <v>5.3049999999999997</v>
      </c>
      <c r="Z200">
        <f t="shared" si="144"/>
        <v>4.9050000000000002</v>
      </c>
      <c r="AC200" s="9"/>
      <c r="AD200" s="9"/>
      <c r="AE200" s="3">
        <f>(0.5*($E200-$E199))+(0.5*($E201-$E200))</f>
        <v>10</v>
      </c>
      <c r="AF200">
        <f t="shared" si="138"/>
        <v>15.37</v>
      </c>
      <c r="AG200">
        <f t="shared" si="138"/>
        <v>24.04</v>
      </c>
      <c r="AH200">
        <f t="shared" si="138"/>
        <v>5.3049999999999997</v>
      </c>
      <c r="AI200">
        <f t="shared" si="138"/>
        <v>4.9050000000000002</v>
      </c>
      <c r="AL200" s="9"/>
      <c r="AM200" s="9"/>
      <c r="AN200" s="3">
        <v>20</v>
      </c>
      <c r="AP200">
        <f t="shared" si="146"/>
        <v>10</v>
      </c>
      <c r="AQ200">
        <f t="shared" si="139"/>
        <v>15.37</v>
      </c>
      <c r="AR200">
        <f t="shared" si="131"/>
        <v>24.04</v>
      </c>
      <c r="AS200">
        <f t="shared" si="132"/>
        <v>5.3049999999999997</v>
      </c>
      <c r="AT200">
        <f t="shared" si="140"/>
        <v>4.9050000000000002</v>
      </c>
    </row>
    <row r="201" spans="1:54" x14ac:dyDescent="0.2">
      <c r="D201" s="17">
        <v>306786</v>
      </c>
      <c r="E201" s="3">
        <v>30</v>
      </c>
      <c r="F201" s="16">
        <v>0.88704728571428559</v>
      </c>
      <c r="G201" s="13">
        <v>0.37765322828571413</v>
      </c>
      <c r="H201" s="51"/>
      <c r="K201" s="21"/>
      <c r="M201" s="41"/>
      <c r="N201" s="40"/>
      <c r="O201" s="40"/>
      <c r="P201" s="13"/>
      <c r="Q201" s="41">
        <v>1.5609999999999999</v>
      </c>
      <c r="R201" s="41">
        <v>2.4075000000000002</v>
      </c>
      <c r="S201" s="41">
        <v>0.53600000000000003</v>
      </c>
      <c r="T201" s="41">
        <v>0.50450000000000006</v>
      </c>
      <c r="U201" s="41">
        <v>0.247</v>
      </c>
      <c r="V201" s="3">
        <f t="shared" si="145"/>
        <v>10</v>
      </c>
      <c r="W201">
        <f t="shared" si="141"/>
        <v>15.61</v>
      </c>
      <c r="X201">
        <f t="shared" si="142"/>
        <v>24.075000000000003</v>
      </c>
      <c r="Y201">
        <f t="shared" si="143"/>
        <v>5.36</v>
      </c>
      <c r="Z201">
        <f t="shared" si="144"/>
        <v>5.0450000000000008</v>
      </c>
      <c r="AC201" s="9"/>
      <c r="AD201" s="9"/>
      <c r="AE201" s="3">
        <f>(0.5*($E201-$E200))+(0.5*($E202-$E201))</f>
        <v>10</v>
      </c>
      <c r="AF201">
        <f t="shared" si="138"/>
        <v>15.61</v>
      </c>
      <c r="AG201">
        <f t="shared" si="138"/>
        <v>24.075000000000003</v>
      </c>
      <c r="AH201">
        <f t="shared" si="138"/>
        <v>5.36</v>
      </c>
      <c r="AI201">
        <f t="shared" si="138"/>
        <v>5.0450000000000008</v>
      </c>
      <c r="AL201" s="9"/>
      <c r="AM201" s="9"/>
      <c r="AN201" s="3">
        <v>30</v>
      </c>
      <c r="AP201">
        <f t="shared" si="146"/>
        <v>10</v>
      </c>
      <c r="AQ201">
        <f t="shared" si="139"/>
        <v>15.61</v>
      </c>
      <c r="AR201">
        <f t="shared" si="131"/>
        <v>24.075000000000003</v>
      </c>
      <c r="AS201">
        <f t="shared" si="132"/>
        <v>5.36</v>
      </c>
      <c r="AT201">
        <f t="shared" si="140"/>
        <v>5.0450000000000008</v>
      </c>
    </row>
    <row r="202" spans="1:54" x14ac:dyDescent="0.2">
      <c r="D202" s="3">
        <v>306785</v>
      </c>
      <c r="E202" s="3">
        <v>40</v>
      </c>
      <c r="F202" s="16">
        <v>0.74397514285714283</v>
      </c>
      <c r="G202" s="13">
        <v>0.35647855114285709</v>
      </c>
      <c r="H202" s="51"/>
      <c r="K202" s="21"/>
      <c r="M202" s="41">
        <v>99.239934189772157</v>
      </c>
      <c r="N202" s="3">
        <v>6.8019999999999996</v>
      </c>
      <c r="O202" s="3">
        <v>304</v>
      </c>
      <c r="P202" s="3">
        <v>30.184000000000001</v>
      </c>
      <c r="Q202" s="41">
        <v>1.5605</v>
      </c>
      <c r="R202" s="41">
        <v>2.6404999999999998</v>
      </c>
      <c r="S202" s="41">
        <v>0.54400000000000004</v>
      </c>
      <c r="T202" s="41">
        <v>0.58600000000000008</v>
      </c>
      <c r="U202" s="41">
        <v>0.2495</v>
      </c>
      <c r="V202" s="3">
        <f t="shared" si="145"/>
        <v>10</v>
      </c>
      <c r="W202">
        <f t="shared" si="141"/>
        <v>15.605</v>
      </c>
      <c r="X202">
        <f t="shared" si="142"/>
        <v>26.404999999999998</v>
      </c>
      <c r="Y202">
        <f t="shared" si="143"/>
        <v>5.44</v>
      </c>
      <c r="Z202">
        <f t="shared" si="144"/>
        <v>5.8600000000000012</v>
      </c>
      <c r="AC202" s="9"/>
      <c r="AD202" s="9"/>
      <c r="AE202" s="3">
        <f>(0.5*($E202-$E201))+(0.5*($E203-$E202))</f>
        <v>10</v>
      </c>
      <c r="AF202">
        <f t="shared" si="138"/>
        <v>15.605</v>
      </c>
      <c r="AG202">
        <f t="shared" si="138"/>
        <v>26.404999999999998</v>
      </c>
      <c r="AH202">
        <f t="shared" si="138"/>
        <v>5.44</v>
      </c>
      <c r="AI202">
        <f t="shared" si="138"/>
        <v>5.8600000000000012</v>
      </c>
      <c r="AL202" s="9"/>
      <c r="AM202" s="9"/>
      <c r="AN202" s="3">
        <v>40</v>
      </c>
      <c r="AP202">
        <f t="shared" si="146"/>
        <v>10</v>
      </c>
      <c r="AQ202">
        <f t="shared" si="139"/>
        <v>15.605</v>
      </c>
      <c r="AR202">
        <f t="shared" si="131"/>
        <v>26.404999999999998</v>
      </c>
      <c r="AS202">
        <f t="shared" si="132"/>
        <v>5.44</v>
      </c>
      <c r="AT202">
        <f t="shared" si="140"/>
        <v>5.8600000000000012</v>
      </c>
    </row>
    <row r="203" spans="1:54" x14ac:dyDescent="0.2">
      <c r="D203" s="17">
        <v>306784</v>
      </c>
      <c r="E203" s="3">
        <v>50</v>
      </c>
      <c r="F203" s="16">
        <v>0.31728514024390242</v>
      </c>
      <c r="G203" s="13">
        <v>0.46323630475609767</v>
      </c>
      <c r="H203" s="51"/>
      <c r="K203" s="21"/>
      <c r="M203" s="59"/>
      <c r="Q203" s="41">
        <v>1.627</v>
      </c>
      <c r="R203" s="41">
        <v>2.355</v>
      </c>
      <c r="S203" s="41">
        <v>0.53300000000000003</v>
      </c>
      <c r="T203" s="41">
        <v>0.48550000000000004</v>
      </c>
      <c r="U203" s="41">
        <v>0.27300000000000002</v>
      </c>
      <c r="V203" s="3">
        <f t="shared" si="145"/>
        <v>17.5</v>
      </c>
      <c r="W203">
        <f t="shared" si="141"/>
        <v>28.4725</v>
      </c>
      <c r="X203">
        <f t="shared" si="142"/>
        <v>41.212499999999999</v>
      </c>
      <c r="Y203">
        <f t="shared" si="143"/>
        <v>9.3275000000000006</v>
      </c>
      <c r="Z203">
        <f t="shared" si="144"/>
        <v>8.4962499999999999</v>
      </c>
      <c r="AC203" s="9"/>
      <c r="AD203" s="9"/>
      <c r="AE203" s="3">
        <f>(0.5*($E203-$E202))</f>
        <v>5</v>
      </c>
      <c r="AF203">
        <f t="shared" si="138"/>
        <v>8.1349999999999998</v>
      </c>
      <c r="AG203">
        <f t="shared" si="138"/>
        <v>11.775</v>
      </c>
      <c r="AH203">
        <f t="shared" si="138"/>
        <v>2.665</v>
      </c>
      <c r="AI203">
        <f t="shared" si="138"/>
        <v>2.4275000000000002</v>
      </c>
      <c r="AL203" s="9"/>
      <c r="AM203" s="9"/>
      <c r="AN203" s="3">
        <v>50</v>
      </c>
      <c r="AP203">
        <f t="shared" si="146"/>
        <v>17.5</v>
      </c>
      <c r="AQ203">
        <f t="shared" si="139"/>
        <v>28.4725</v>
      </c>
      <c r="AR203">
        <f t="shared" si="131"/>
        <v>41.212499999999999</v>
      </c>
      <c r="AS203">
        <f t="shared" si="132"/>
        <v>9.3275000000000006</v>
      </c>
      <c r="AT203">
        <f t="shared" si="140"/>
        <v>8.4962499999999999</v>
      </c>
    </row>
    <row r="204" spans="1:54" x14ac:dyDescent="0.2">
      <c r="D204" s="3">
        <v>306783</v>
      </c>
      <c r="E204" s="3">
        <v>75</v>
      </c>
      <c r="F204" s="16">
        <v>4.2688693379790928E-2</v>
      </c>
      <c r="G204" s="13">
        <v>0.18056368662020911</v>
      </c>
      <c r="H204" s="51"/>
      <c r="K204" s="21"/>
      <c r="M204" s="41"/>
      <c r="N204" s="40"/>
      <c r="O204" s="40"/>
      <c r="P204" s="45"/>
      <c r="Q204" s="41">
        <v>5.3235000000000001</v>
      </c>
      <c r="R204" s="41">
        <v>5.8465000000000007</v>
      </c>
      <c r="S204" s="41">
        <v>0.95299999999999996</v>
      </c>
      <c r="T204" s="41">
        <v>0.3725</v>
      </c>
      <c r="U204" s="41">
        <v>0.17299999999999999</v>
      </c>
      <c r="V204" s="3">
        <f t="shared" si="145"/>
        <v>25</v>
      </c>
      <c r="W204">
        <f t="shared" si="141"/>
        <v>133.08750000000001</v>
      </c>
      <c r="X204">
        <f t="shared" si="142"/>
        <v>146.16250000000002</v>
      </c>
      <c r="Y204">
        <f t="shared" si="143"/>
        <v>23.824999999999999</v>
      </c>
      <c r="Z204">
        <f t="shared" si="144"/>
        <v>9.3125</v>
      </c>
      <c r="AC204" s="9"/>
      <c r="AD204" s="9"/>
      <c r="AE204" s="3">
        <v>0</v>
      </c>
      <c r="AH204"/>
      <c r="AI204"/>
      <c r="AL204" s="9"/>
      <c r="AM204" s="9"/>
      <c r="AN204" s="3">
        <v>75</v>
      </c>
      <c r="AP204">
        <f t="shared" si="146"/>
        <v>25</v>
      </c>
      <c r="AQ204">
        <f t="shared" si="139"/>
        <v>133.08750000000001</v>
      </c>
      <c r="AR204">
        <f t="shared" si="131"/>
        <v>146.16250000000002</v>
      </c>
      <c r="AS204">
        <f t="shared" si="132"/>
        <v>23.824999999999999</v>
      </c>
      <c r="AT204">
        <f t="shared" si="140"/>
        <v>9.3125</v>
      </c>
    </row>
    <row r="205" spans="1:54" x14ac:dyDescent="0.2">
      <c r="D205" s="17">
        <v>306782</v>
      </c>
      <c r="E205" s="3">
        <v>100</v>
      </c>
      <c r="F205" s="16">
        <v>0.11383651567944256</v>
      </c>
      <c r="G205" s="13">
        <v>0.22013452432055747</v>
      </c>
      <c r="H205" s="51"/>
      <c r="K205" s="21"/>
      <c r="M205" s="41"/>
      <c r="N205" s="40"/>
      <c r="O205" s="40"/>
      <c r="P205" s="45"/>
      <c r="Q205" s="41">
        <v>9.7025000000000006</v>
      </c>
      <c r="R205" s="41">
        <v>10.419</v>
      </c>
      <c r="S205" s="41">
        <v>1.268</v>
      </c>
      <c r="T205" s="41">
        <v>0.4325</v>
      </c>
      <c r="U205" s="41">
        <v>0.151</v>
      </c>
      <c r="V205" s="3">
        <f t="shared" si="145"/>
        <v>32.5</v>
      </c>
      <c r="W205">
        <f t="shared" si="141"/>
        <v>315.33125000000001</v>
      </c>
      <c r="X205">
        <f t="shared" si="142"/>
        <v>338.61750000000001</v>
      </c>
      <c r="Y205">
        <f t="shared" si="143"/>
        <v>41.21</v>
      </c>
      <c r="Z205">
        <f t="shared" si="144"/>
        <v>14.05625</v>
      </c>
      <c r="AC205" s="9"/>
      <c r="AD205" s="9"/>
      <c r="AE205" s="3">
        <v>0</v>
      </c>
      <c r="AH205"/>
      <c r="AI205"/>
      <c r="AL205" s="9"/>
      <c r="AM205" s="9"/>
      <c r="AN205" s="3">
        <v>100</v>
      </c>
      <c r="AP205">
        <f t="shared" si="146"/>
        <v>32.5</v>
      </c>
      <c r="AQ205">
        <f t="shared" si="139"/>
        <v>315.33125000000001</v>
      </c>
      <c r="AR205">
        <f t="shared" si="131"/>
        <v>338.61750000000001</v>
      </c>
      <c r="AS205">
        <f t="shared" si="132"/>
        <v>41.21</v>
      </c>
      <c r="AT205">
        <f t="shared" si="140"/>
        <v>14.05625</v>
      </c>
    </row>
    <row r="206" spans="1:54" x14ac:dyDescent="0.2">
      <c r="D206" s="3">
        <v>306781</v>
      </c>
      <c r="E206" s="33">
        <v>140</v>
      </c>
      <c r="F206" s="16">
        <v>1.5810627177700348E-2</v>
      </c>
      <c r="G206" s="13">
        <v>9.8538152822299663E-2</v>
      </c>
      <c r="H206" s="51"/>
      <c r="K206" s="21"/>
      <c r="M206" s="41">
        <v>66.748026277816734</v>
      </c>
      <c r="N206" s="3">
        <v>4.4779999999999998</v>
      </c>
      <c r="O206" s="3">
        <v>200</v>
      </c>
      <c r="P206" s="3">
        <v>33.933</v>
      </c>
      <c r="Q206" s="41">
        <v>15.612500000000001</v>
      </c>
      <c r="R206" s="41">
        <v>14.6275</v>
      </c>
      <c r="S206" s="41">
        <v>1.5009999999999999</v>
      </c>
      <c r="T206" s="41">
        <v>0.4345</v>
      </c>
      <c r="U206" s="41">
        <v>0.1565</v>
      </c>
      <c r="V206" s="3">
        <f>(0.5*($E206-$E205))</f>
        <v>20</v>
      </c>
      <c r="W206">
        <f t="shared" si="141"/>
        <v>312.25</v>
      </c>
      <c r="X206">
        <f t="shared" si="142"/>
        <v>292.55</v>
      </c>
      <c r="Y206">
        <f t="shared" si="143"/>
        <v>30.019999999999996</v>
      </c>
      <c r="Z206">
        <f t="shared" si="144"/>
        <v>8.69</v>
      </c>
      <c r="AC206" s="9"/>
      <c r="AD206" s="9"/>
      <c r="AE206" s="3">
        <v>0</v>
      </c>
      <c r="AH206"/>
      <c r="AI206"/>
      <c r="AL206" s="9"/>
      <c r="AM206" s="9"/>
      <c r="AN206" s="33">
        <v>140</v>
      </c>
      <c r="AP206">
        <f>(0.5*($AN206-$AN205))</f>
        <v>20</v>
      </c>
      <c r="AQ206">
        <f>($AP206*AY206)</f>
        <v>312.25</v>
      </c>
      <c r="AR206">
        <f t="shared" si="131"/>
        <v>292.55</v>
      </c>
      <c r="AS206">
        <f t="shared" si="132"/>
        <v>30.019999999999996</v>
      </c>
      <c r="AT206">
        <f>($AP206*BB206)</f>
        <v>8.69</v>
      </c>
      <c r="AY206" s="63">
        <f>(Q205*($AN206-$AY$1)+Q206*($AY$1-$AN205))/($AN206-$AN205)</f>
        <v>15.612500000000001</v>
      </c>
      <c r="AZ206" s="63">
        <f>(R205*($AN206-$AY$1)+R206*($AY$1-$AN205))/($AN206-$AN205)</f>
        <v>14.627500000000001</v>
      </c>
      <c r="BA206" s="63">
        <f>(S205*($AN206-$AY$1)+S206*($AY$1-$AN205))/($AN206-$AN205)</f>
        <v>1.5009999999999999</v>
      </c>
      <c r="BB206" s="63">
        <f>(T205*($AN206-$AY$1)+T206*($AY$1-$AN205))/($AN206-$AN205)</f>
        <v>0.4345</v>
      </c>
    </row>
    <row r="207" spans="1:54" x14ac:dyDescent="0.2">
      <c r="D207" s="17"/>
      <c r="E207" s="3">
        <v>1</v>
      </c>
      <c r="G207" s="13"/>
      <c r="I207" s="18"/>
      <c r="J207" s="18"/>
      <c r="K207" s="18"/>
      <c r="N207" s="31"/>
      <c r="O207" s="68"/>
      <c r="P207" s="41"/>
      <c r="R207" s="18"/>
      <c r="S207" s="18"/>
      <c r="T207" s="18"/>
      <c r="U207" s="18"/>
      <c r="V207" s="3">
        <f>($E207)+(0.5*($E208-$E207))</f>
        <v>3</v>
      </c>
      <c r="W207">
        <f t="shared" si="141"/>
        <v>0</v>
      </c>
      <c r="X207">
        <f t="shared" si="142"/>
        <v>0</v>
      </c>
      <c r="Y207">
        <f t="shared" si="143"/>
        <v>0</v>
      </c>
      <c r="Z207">
        <f t="shared" si="144"/>
        <v>0</v>
      </c>
      <c r="AA207" s="9">
        <f>SUM(W207:W216)</f>
        <v>0</v>
      </c>
      <c r="AB207" s="9">
        <f>SUM(X207:X216)</f>
        <v>0</v>
      </c>
      <c r="AC207" s="9">
        <f>SUM(Y207:Y216)</f>
        <v>0</v>
      </c>
      <c r="AD207" s="9">
        <f>SUM(Z207:Z216)</f>
        <v>0</v>
      </c>
      <c r="AE207" s="3">
        <f>($E207)+(0.5*($E208-$E207))</f>
        <v>3</v>
      </c>
      <c r="AF207">
        <f t="shared" ref="AF207:AH213" si="147">($AE207*Q207)</f>
        <v>0</v>
      </c>
      <c r="AG207">
        <f t="shared" si="147"/>
        <v>0</v>
      </c>
      <c r="AH207">
        <f t="shared" si="147"/>
        <v>0</v>
      </c>
      <c r="AI207"/>
      <c r="AJ207" s="9">
        <f>SUM(AF207:AF213)</f>
        <v>0</v>
      </c>
      <c r="AK207" s="9">
        <f>SUM(AG207:AG213)</f>
        <v>0</v>
      </c>
      <c r="AL207" s="9">
        <f>SUM(AH207:AH213)</f>
        <v>0</v>
      </c>
      <c r="AM207" s="9"/>
      <c r="AN207" s="3">
        <v>1</v>
      </c>
      <c r="AP207">
        <f>($AN207)+(0.5*($AN208-$AN207))</f>
        <v>3</v>
      </c>
      <c r="AQ207">
        <f t="shared" ref="AQ207:AQ215" si="148">($AP207*Q207)</f>
        <v>0</v>
      </c>
      <c r="AR207">
        <f t="shared" si="131"/>
        <v>0</v>
      </c>
      <c r="AS207">
        <f t="shared" si="132"/>
        <v>0</v>
      </c>
      <c r="AT207">
        <f t="shared" ref="AT207:AT215" si="149">($AP207*T207)</f>
        <v>0</v>
      </c>
    </row>
    <row r="208" spans="1:54" x14ac:dyDescent="0.2">
      <c r="E208" s="3">
        <v>5</v>
      </c>
      <c r="G208" s="13"/>
      <c r="M208" s="40"/>
      <c r="N208" s="18"/>
      <c r="O208" s="39"/>
      <c r="P208" s="41"/>
      <c r="S208" s="16"/>
      <c r="T208" s="16"/>
      <c r="U208" s="16"/>
      <c r="V208" s="3">
        <f>(0.5*($E208-$E207))+(0.5*($E209-$E208))</f>
        <v>4.5</v>
      </c>
      <c r="W208">
        <f t="shared" si="141"/>
        <v>0</v>
      </c>
      <c r="X208">
        <f t="shared" si="142"/>
        <v>0</v>
      </c>
      <c r="Y208">
        <f t="shared" si="143"/>
        <v>0</v>
      </c>
      <c r="Z208">
        <f t="shared" si="144"/>
        <v>0</v>
      </c>
      <c r="AC208" s="9"/>
      <c r="AD208" s="9"/>
      <c r="AE208" s="3">
        <f>(0.5*($E208-$E207))+(0.5*($E209-$E208))</f>
        <v>4.5</v>
      </c>
      <c r="AF208">
        <f t="shared" si="147"/>
        <v>0</v>
      </c>
      <c r="AG208">
        <f t="shared" si="147"/>
        <v>0</v>
      </c>
      <c r="AH208">
        <f t="shared" si="147"/>
        <v>0</v>
      </c>
      <c r="AI208"/>
      <c r="AL208" s="9"/>
      <c r="AM208" s="9"/>
      <c r="AN208" s="3">
        <v>5</v>
      </c>
      <c r="AP208">
        <f>(0.5*($AN208-$AN207))+(0.5*($AN209-$AN208))</f>
        <v>4.5</v>
      </c>
      <c r="AQ208">
        <f t="shared" si="148"/>
        <v>0</v>
      </c>
      <c r="AR208">
        <f t="shared" si="131"/>
        <v>0</v>
      </c>
      <c r="AS208">
        <f t="shared" si="132"/>
        <v>0</v>
      </c>
      <c r="AT208">
        <f t="shared" si="149"/>
        <v>0</v>
      </c>
    </row>
    <row r="209" spans="4:46" x14ac:dyDescent="0.2">
      <c r="D209" s="17"/>
      <c r="E209" s="3">
        <v>10</v>
      </c>
      <c r="G209" s="13"/>
      <c r="N209" s="18"/>
      <c r="O209" s="39"/>
      <c r="P209" s="45"/>
      <c r="S209" s="16"/>
      <c r="T209" s="16"/>
      <c r="U209" s="16"/>
      <c r="V209" s="3">
        <f t="shared" ref="V209:V215" si="150">(0.5*($E209-$E208))+(0.5*($E210-$E209))</f>
        <v>7.5</v>
      </c>
      <c r="W209">
        <f t="shared" si="141"/>
        <v>0</v>
      </c>
      <c r="X209">
        <f t="shared" si="142"/>
        <v>0</v>
      </c>
      <c r="Y209">
        <f t="shared" si="143"/>
        <v>0</v>
      </c>
      <c r="Z209">
        <f t="shared" si="144"/>
        <v>0</v>
      </c>
      <c r="AC209" s="9"/>
      <c r="AD209" s="9"/>
      <c r="AE209" s="3">
        <f>(0.5*($E209-$E208))+(0.5*($E210-$E209))</f>
        <v>7.5</v>
      </c>
      <c r="AF209">
        <f t="shared" si="147"/>
        <v>0</v>
      </c>
      <c r="AG209">
        <f t="shared" si="147"/>
        <v>0</v>
      </c>
      <c r="AH209">
        <f t="shared" si="147"/>
        <v>0</v>
      </c>
      <c r="AI209"/>
      <c r="AL209" s="9"/>
      <c r="AM209" s="9"/>
      <c r="AN209" s="3">
        <v>10</v>
      </c>
      <c r="AP209">
        <f t="shared" ref="AP209:AP215" si="151">(0.5*($AN209-$AN208))+(0.5*($AN210-$AN209))</f>
        <v>7.5</v>
      </c>
      <c r="AQ209">
        <f t="shared" si="148"/>
        <v>0</v>
      </c>
      <c r="AR209">
        <f t="shared" si="131"/>
        <v>0</v>
      </c>
      <c r="AS209">
        <f t="shared" si="132"/>
        <v>0</v>
      </c>
      <c r="AT209">
        <f t="shared" si="149"/>
        <v>0</v>
      </c>
    </row>
    <row r="210" spans="4:46" x14ac:dyDescent="0.2">
      <c r="E210" s="3">
        <v>20</v>
      </c>
      <c r="G210" s="13"/>
      <c r="M210" s="40"/>
      <c r="N210" s="18"/>
      <c r="O210" s="39"/>
      <c r="P210" s="41"/>
      <c r="S210" s="16"/>
      <c r="T210" s="16"/>
      <c r="U210" s="16"/>
      <c r="V210" s="3">
        <f t="shared" si="150"/>
        <v>10</v>
      </c>
      <c r="W210">
        <f t="shared" si="141"/>
        <v>0</v>
      </c>
      <c r="X210">
        <f t="shared" si="142"/>
        <v>0</v>
      </c>
      <c r="Y210">
        <f t="shared" si="143"/>
        <v>0</v>
      </c>
      <c r="Z210">
        <f t="shared" si="144"/>
        <v>0</v>
      </c>
      <c r="AC210" s="9"/>
      <c r="AD210" s="9"/>
      <c r="AE210" s="3">
        <f>(0.5*($E210-$E209))+(0.5*($E211-$E210))</f>
        <v>10</v>
      </c>
      <c r="AF210">
        <f t="shared" si="147"/>
        <v>0</v>
      </c>
      <c r="AG210">
        <f t="shared" si="147"/>
        <v>0</v>
      </c>
      <c r="AH210">
        <f t="shared" si="147"/>
        <v>0</v>
      </c>
      <c r="AI210"/>
      <c r="AL210" s="9"/>
      <c r="AM210" s="9"/>
      <c r="AN210" s="3">
        <v>20</v>
      </c>
      <c r="AP210">
        <f t="shared" si="151"/>
        <v>10</v>
      </c>
      <c r="AQ210">
        <f t="shared" si="148"/>
        <v>0</v>
      </c>
      <c r="AR210">
        <f t="shared" si="131"/>
        <v>0</v>
      </c>
      <c r="AS210">
        <f t="shared" si="132"/>
        <v>0</v>
      </c>
      <c r="AT210">
        <f t="shared" si="149"/>
        <v>0</v>
      </c>
    </row>
    <row r="211" spans="4:46" x14ac:dyDescent="0.2">
      <c r="D211" s="17"/>
      <c r="E211" s="3">
        <v>30</v>
      </c>
      <c r="G211" s="13"/>
      <c r="N211" s="18"/>
      <c r="O211" s="39"/>
      <c r="P211" s="45"/>
      <c r="S211" s="16"/>
      <c r="T211" s="16"/>
      <c r="U211" s="16"/>
      <c r="V211" s="3">
        <f t="shared" si="150"/>
        <v>10</v>
      </c>
      <c r="W211">
        <f t="shared" si="141"/>
        <v>0</v>
      </c>
      <c r="X211">
        <f t="shared" si="142"/>
        <v>0</v>
      </c>
      <c r="Y211">
        <f t="shared" si="143"/>
        <v>0</v>
      </c>
      <c r="Z211">
        <f t="shared" si="144"/>
        <v>0</v>
      </c>
      <c r="AC211" s="9"/>
      <c r="AD211" s="9"/>
      <c r="AE211" s="3">
        <f>(0.5*($E211-$E210))+(0.5*($E212-$E211))</f>
        <v>10</v>
      </c>
      <c r="AF211">
        <f t="shared" si="147"/>
        <v>0</v>
      </c>
      <c r="AG211">
        <f t="shared" si="147"/>
        <v>0</v>
      </c>
      <c r="AH211">
        <f t="shared" si="147"/>
        <v>0</v>
      </c>
      <c r="AI211"/>
      <c r="AL211" s="9"/>
      <c r="AM211" s="9"/>
      <c r="AN211" s="3">
        <v>30</v>
      </c>
      <c r="AP211">
        <f t="shared" si="151"/>
        <v>10</v>
      </c>
      <c r="AQ211">
        <f t="shared" si="148"/>
        <v>0</v>
      </c>
      <c r="AR211">
        <f t="shared" si="131"/>
        <v>0</v>
      </c>
      <c r="AS211">
        <f t="shared" si="132"/>
        <v>0</v>
      </c>
      <c r="AT211">
        <f t="shared" si="149"/>
        <v>0</v>
      </c>
    </row>
    <row r="212" spans="4:46" x14ac:dyDescent="0.2">
      <c r="E212" s="3">
        <v>40</v>
      </c>
      <c r="G212" s="13"/>
      <c r="N212" s="23"/>
      <c r="O212" s="39"/>
      <c r="P212" s="41"/>
      <c r="S212" s="16"/>
      <c r="T212" s="16"/>
      <c r="U212" s="16"/>
      <c r="V212" s="3">
        <f t="shared" si="150"/>
        <v>10</v>
      </c>
      <c r="W212">
        <f t="shared" si="141"/>
        <v>0</v>
      </c>
      <c r="X212">
        <f t="shared" si="142"/>
        <v>0</v>
      </c>
      <c r="Y212">
        <f t="shared" si="143"/>
        <v>0</v>
      </c>
      <c r="Z212">
        <f t="shared" si="144"/>
        <v>0</v>
      </c>
      <c r="AC212" s="9"/>
      <c r="AD212" s="9"/>
      <c r="AE212" s="3">
        <f>(0.5*($E212-$E211))+(0.5*($E213-$E212))</f>
        <v>10</v>
      </c>
      <c r="AF212">
        <f t="shared" si="147"/>
        <v>0</v>
      </c>
      <c r="AG212">
        <f t="shared" si="147"/>
        <v>0</v>
      </c>
      <c r="AH212">
        <f t="shared" si="147"/>
        <v>0</v>
      </c>
      <c r="AI212"/>
      <c r="AL212" s="9"/>
      <c r="AM212" s="9"/>
      <c r="AN212" s="3">
        <v>40</v>
      </c>
      <c r="AP212">
        <f t="shared" si="151"/>
        <v>10</v>
      </c>
      <c r="AQ212">
        <f t="shared" si="148"/>
        <v>0</v>
      </c>
      <c r="AR212">
        <f t="shared" si="131"/>
        <v>0</v>
      </c>
      <c r="AS212">
        <f t="shared" si="132"/>
        <v>0</v>
      </c>
      <c r="AT212">
        <f t="shared" si="149"/>
        <v>0</v>
      </c>
    </row>
    <row r="213" spans="4:46" x14ac:dyDescent="0.2">
      <c r="D213" s="17"/>
      <c r="E213" s="3">
        <v>50</v>
      </c>
      <c r="G213" s="13"/>
      <c r="N213" s="31"/>
      <c r="O213" s="68"/>
      <c r="P213" s="55"/>
      <c r="S213" s="16"/>
      <c r="T213" s="16"/>
      <c r="U213" s="16"/>
      <c r="V213" s="3">
        <f t="shared" si="150"/>
        <v>17.5</v>
      </c>
      <c r="W213">
        <f t="shared" si="141"/>
        <v>0</v>
      </c>
      <c r="X213">
        <f t="shared" si="142"/>
        <v>0</v>
      </c>
      <c r="Y213">
        <f t="shared" si="143"/>
        <v>0</v>
      </c>
      <c r="Z213">
        <f t="shared" si="144"/>
        <v>0</v>
      </c>
      <c r="AC213" s="9"/>
      <c r="AD213" s="9"/>
      <c r="AE213" s="3">
        <f>(0.5*($E213-$E212))</f>
        <v>5</v>
      </c>
      <c r="AF213">
        <f t="shared" si="147"/>
        <v>0</v>
      </c>
      <c r="AG213">
        <f t="shared" si="147"/>
        <v>0</v>
      </c>
      <c r="AH213">
        <f t="shared" si="147"/>
        <v>0</v>
      </c>
      <c r="AI213"/>
      <c r="AL213" s="9"/>
      <c r="AM213" s="9"/>
      <c r="AN213" s="3">
        <v>50</v>
      </c>
      <c r="AP213">
        <f t="shared" si="151"/>
        <v>17.5</v>
      </c>
      <c r="AQ213">
        <f t="shared" si="148"/>
        <v>0</v>
      </c>
      <c r="AR213">
        <f t="shared" si="131"/>
        <v>0</v>
      </c>
      <c r="AS213">
        <f t="shared" si="132"/>
        <v>0</v>
      </c>
      <c r="AT213">
        <f t="shared" si="149"/>
        <v>0</v>
      </c>
    </row>
    <row r="214" spans="4:46" x14ac:dyDescent="0.2">
      <c r="E214" s="3">
        <v>75</v>
      </c>
      <c r="G214" s="13"/>
      <c r="N214" s="31"/>
      <c r="O214" s="68"/>
      <c r="P214" s="55"/>
      <c r="S214" s="16"/>
      <c r="T214" s="16"/>
      <c r="U214" s="16"/>
      <c r="V214" s="3">
        <f t="shared" si="150"/>
        <v>25</v>
      </c>
      <c r="W214">
        <f t="shared" si="141"/>
        <v>0</v>
      </c>
      <c r="X214">
        <f t="shared" si="142"/>
        <v>0</v>
      </c>
      <c r="Y214">
        <f t="shared" si="143"/>
        <v>0</v>
      </c>
      <c r="Z214">
        <f t="shared" si="144"/>
        <v>0</v>
      </c>
      <c r="AC214" s="9"/>
      <c r="AD214" s="9"/>
      <c r="AE214" s="3">
        <v>0</v>
      </c>
      <c r="AH214"/>
      <c r="AI214"/>
      <c r="AL214" s="9"/>
      <c r="AM214" s="9"/>
      <c r="AN214" s="3">
        <v>75</v>
      </c>
      <c r="AP214">
        <f t="shared" si="151"/>
        <v>25</v>
      </c>
      <c r="AQ214">
        <f t="shared" si="148"/>
        <v>0</v>
      </c>
      <c r="AR214">
        <f t="shared" si="131"/>
        <v>0</v>
      </c>
      <c r="AS214">
        <f t="shared" si="132"/>
        <v>0</v>
      </c>
      <c r="AT214">
        <f t="shared" si="149"/>
        <v>0</v>
      </c>
    </row>
    <row r="215" spans="4:46" x14ac:dyDescent="0.2">
      <c r="D215" s="17"/>
      <c r="E215" s="3">
        <v>100</v>
      </c>
      <c r="G215" s="13"/>
      <c r="N215" s="31"/>
      <c r="O215" s="68"/>
      <c r="P215" s="55"/>
      <c r="S215" s="16"/>
      <c r="T215" s="16"/>
      <c r="U215" s="16"/>
      <c r="V215" s="3">
        <f t="shared" si="150"/>
        <v>32.5</v>
      </c>
      <c r="W215">
        <f t="shared" si="141"/>
        <v>0</v>
      </c>
      <c r="X215">
        <f t="shared" si="142"/>
        <v>0</v>
      </c>
      <c r="Y215">
        <f t="shared" si="143"/>
        <v>0</v>
      </c>
      <c r="Z215">
        <f t="shared" si="144"/>
        <v>0</v>
      </c>
      <c r="AC215" s="9"/>
      <c r="AD215" s="9"/>
      <c r="AE215" s="3">
        <v>0</v>
      </c>
      <c r="AH215"/>
      <c r="AI215"/>
      <c r="AL215" s="9"/>
      <c r="AM215" s="9"/>
      <c r="AN215" s="3">
        <v>100</v>
      </c>
      <c r="AP215">
        <f t="shared" si="151"/>
        <v>32.5</v>
      </c>
      <c r="AQ215">
        <f t="shared" si="148"/>
        <v>0</v>
      </c>
      <c r="AR215">
        <f t="shared" si="131"/>
        <v>0</v>
      </c>
      <c r="AS215">
        <f t="shared" si="132"/>
        <v>0</v>
      </c>
      <c r="AT215">
        <f t="shared" si="149"/>
        <v>0</v>
      </c>
    </row>
    <row r="216" spans="4:46" x14ac:dyDescent="0.2">
      <c r="E216" s="33">
        <v>140</v>
      </c>
      <c r="G216" s="13"/>
      <c r="M216" s="40"/>
      <c r="N216" s="18"/>
      <c r="O216" s="39"/>
      <c r="P216" s="41"/>
      <c r="S216" s="16"/>
      <c r="T216" s="16"/>
      <c r="U216" s="16"/>
      <c r="V216" s="3">
        <f>(0.5*($E216-$E215))</f>
        <v>20</v>
      </c>
      <c r="W216">
        <f t="shared" si="141"/>
        <v>0</v>
      </c>
      <c r="X216">
        <f t="shared" si="142"/>
        <v>0</v>
      </c>
      <c r="Y216">
        <f t="shared" si="143"/>
        <v>0</v>
      </c>
      <c r="Z216">
        <f t="shared" si="144"/>
        <v>0</v>
      </c>
      <c r="AC216" s="9"/>
      <c r="AD216" s="9"/>
      <c r="AE216" s="3">
        <v>0</v>
      </c>
      <c r="AH216"/>
      <c r="AI216"/>
      <c r="AL216" s="9"/>
      <c r="AM216" s="9"/>
      <c r="AN216" s="33">
        <v>140</v>
      </c>
      <c r="AP216">
        <f>(0.5*($AN216-$AN215))</f>
        <v>20</v>
      </c>
      <c r="AQ216">
        <f>($AP216*AY216)</f>
        <v>0</v>
      </c>
      <c r="AR216">
        <f t="shared" si="131"/>
        <v>0</v>
      </c>
      <c r="AS216">
        <f t="shared" si="132"/>
        <v>0</v>
      </c>
      <c r="AT216">
        <f>($AP216*BB216)</f>
        <v>0</v>
      </c>
    </row>
    <row r="217" spans="4:46" x14ac:dyDescent="0.2">
      <c r="E217" s="3">
        <v>1</v>
      </c>
      <c r="G217" s="13"/>
      <c r="I217" s="18"/>
      <c r="J217" s="18"/>
      <c r="K217" s="18"/>
      <c r="N217" s="31"/>
      <c r="O217" s="68"/>
      <c r="P217" s="30"/>
      <c r="S217" s="16"/>
      <c r="T217" s="16"/>
      <c r="U217" s="16"/>
      <c r="Y217"/>
      <c r="Z217"/>
      <c r="AC217" s="9"/>
      <c r="AD217" s="9"/>
      <c r="AH217"/>
      <c r="AI217"/>
      <c r="AL217" s="9"/>
      <c r="AM217" s="9"/>
      <c r="AN217" s="3"/>
    </row>
    <row r="218" spans="4:46" x14ac:dyDescent="0.2">
      <c r="E218" s="3">
        <v>5</v>
      </c>
      <c r="G218" s="13"/>
      <c r="S218" s="16"/>
      <c r="T218" s="16"/>
      <c r="U218" s="16"/>
      <c r="Y218"/>
      <c r="Z218"/>
      <c r="AC218" s="9"/>
      <c r="AD218" s="9"/>
      <c r="AH218"/>
      <c r="AI218"/>
      <c r="AL218" s="9"/>
      <c r="AM218" s="9"/>
    </row>
    <row r="219" spans="4:46" x14ac:dyDescent="0.2">
      <c r="E219" s="3">
        <v>10</v>
      </c>
      <c r="G219" s="13"/>
      <c r="N219" s="31"/>
      <c r="O219" s="31"/>
      <c r="P219" s="30"/>
      <c r="S219" s="16"/>
      <c r="T219" s="16"/>
      <c r="U219" s="16"/>
      <c r="Y219"/>
      <c r="Z219"/>
      <c r="AC219" s="9"/>
      <c r="AD219" s="9"/>
      <c r="AH219"/>
      <c r="AI219"/>
      <c r="AL219" s="9"/>
      <c r="AM219" s="9"/>
    </row>
    <row r="220" spans="4:46" x14ac:dyDescent="0.2">
      <c r="E220" s="3">
        <v>20</v>
      </c>
      <c r="G220" s="13"/>
      <c r="P220" s="30"/>
      <c r="S220" s="16"/>
      <c r="T220" s="16"/>
      <c r="U220" s="16"/>
      <c r="Y220"/>
      <c r="Z220"/>
      <c r="AC220" s="9"/>
      <c r="AD220" s="9"/>
      <c r="AH220"/>
      <c r="AI220"/>
      <c r="AL220" s="9"/>
      <c r="AM220" s="9"/>
    </row>
    <row r="221" spans="4:46" x14ac:dyDescent="0.2">
      <c r="E221" s="3">
        <v>30</v>
      </c>
      <c r="G221" s="13"/>
      <c r="S221" s="16"/>
      <c r="T221" s="16"/>
      <c r="U221" s="16"/>
      <c r="Y221"/>
      <c r="Z221"/>
      <c r="AC221" s="9"/>
      <c r="AD221" s="9"/>
      <c r="AH221"/>
      <c r="AI221"/>
      <c r="AL221" s="9"/>
      <c r="AM221" s="9"/>
    </row>
    <row r="222" spans="4:46" x14ac:dyDescent="0.2">
      <c r="E222" s="3">
        <v>40</v>
      </c>
      <c r="G222" s="13"/>
      <c r="N222" s="23"/>
      <c r="O222" s="39"/>
      <c r="P222" s="30"/>
      <c r="S222" s="16"/>
      <c r="T222" s="16"/>
      <c r="U222" s="16"/>
      <c r="Y222"/>
      <c r="Z222"/>
      <c r="AC222" s="9"/>
      <c r="AD222" s="9"/>
      <c r="AH222"/>
      <c r="AI222"/>
      <c r="AL222" s="9"/>
      <c r="AM222" s="9"/>
    </row>
    <row r="223" spans="4:46" x14ac:dyDescent="0.2">
      <c r="E223" s="3">
        <v>50</v>
      </c>
      <c r="G223" s="13"/>
      <c r="N223" s="23"/>
      <c r="O223" s="39"/>
      <c r="P223" s="30"/>
      <c r="S223" s="16"/>
      <c r="T223" s="16"/>
      <c r="U223" s="16"/>
      <c r="Y223"/>
      <c r="Z223"/>
      <c r="AC223" s="9"/>
      <c r="AD223" s="9"/>
      <c r="AH223"/>
      <c r="AI223"/>
      <c r="AL223" s="9"/>
      <c r="AM223" s="9"/>
    </row>
    <row r="224" spans="4:46" x14ac:dyDescent="0.2">
      <c r="E224" s="3">
        <v>75</v>
      </c>
      <c r="G224" s="13"/>
      <c r="N224" s="30"/>
      <c r="O224" s="30"/>
      <c r="P224" s="30"/>
      <c r="S224" s="16"/>
      <c r="T224" s="16"/>
      <c r="U224" s="16"/>
      <c r="Y224"/>
      <c r="Z224"/>
      <c r="AC224" s="9"/>
      <c r="AD224" s="9"/>
      <c r="AH224"/>
      <c r="AI224"/>
      <c r="AL224" s="9"/>
      <c r="AM224" s="9"/>
    </row>
    <row r="225" spans="5:39" x14ac:dyDescent="0.2">
      <c r="E225" s="3">
        <v>100</v>
      </c>
      <c r="G225" s="13"/>
      <c r="N225" s="30"/>
      <c r="O225" s="30"/>
      <c r="P225" s="30"/>
      <c r="S225" s="16"/>
      <c r="T225" s="16"/>
      <c r="U225" s="16"/>
      <c r="Y225"/>
      <c r="Z225"/>
      <c r="AC225" s="9"/>
      <c r="AD225" s="9"/>
      <c r="AH225"/>
      <c r="AI225"/>
      <c r="AL225" s="9"/>
      <c r="AM225" s="9"/>
    </row>
    <row r="226" spans="5:39" x14ac:dyDescent="0.2">
      <c r="E226" s="33">
        <v>140</v>
      </c>
      <c r="G226" s="13"/>
      <c r="N226" s="23"/>
      <c r="O226" s="39"/>
      <c r="P226" s="30"/>
      <c r="S226" s="16"/>
      <c r="T226" s="16"/>
      <c r="U226" s="16"/>
      <c r="Y226"/>
      <c r="Z226"/>
      <c r="AC226" s="9"/>
      <c r="AD226" s="9"/>
      <c r="AH226"/>
      <c r="AI226"/>
      <c r="AL226" s="9"/>
      <c r="AM226" s="9"/>
    </row>
    <row r="227" spans="5:39" x14ac:dyDescent="0.2">
      <c r="F227" s="30"/>
      <c r="G227" s="31"/>
      <c r="I227" s="3"/>
      <c r="S227" s="16"/>
      <c r="T227" s="16"/>
      <c r="U227" s="16"/>
      <c r="Y227"/>
      <c r="Z227"/>
      <c r="AC227" s="9"/>
      <c r="AD227" s="9"/>
      <c r="AH227"/>
      <c r="AI227"/>
      <c r="AL227" s="9"/>
      <c r="AM227" s="9"/>
    </row>
    <row r="228" spans="5:39" x14ac:dyDescent="0.2">
      <c r="F228" s="30"/>
      <c r="G228" s="31"/>
      <c r="H228" s="21"/>
      <c r="I228" s="3"/>
      <c r="N228" s="30"/>
      <c r="O228" s="30"/>
      <c r="P228" s="30"/>
      <c r="S228" s="16"/>
      <c r="T228" s="16"/>
      <c r="U228" s="16"/>
      <c r="Y228"/>
      <c r="Z228"/>
      <c r="AC228" s="9"/>
      <c r="AD228" s="9"/>
      <c r="AH228"/>
      <c r="AI228"/>
      <c r="AL228" s="9"/>
      <c r="AM228" s="9"/>
    </row>
    <row r="229" spans="5:39" x14ac:dyDescent="0.2">
      <c r="F229" s="30"/>
      <c r="G229" s="31"/>
      <c r="L229" s="30"/>
      <c r="M229" s="99"/>
      <c r="N229" s="30"/>
      <c r="O229" s="30"/>
      <c r="P229" s="30"/>
      <c r="S229" s="16"/>
      <c r="T229" s="16"/>
      <c r="U229" s="16"/>
      <c r="Y229"/>
      <c r="Z229"/>
      <c r="AC229" s="9"/>
      <c r="AD229" s="9"/>
      <c r="AH229"/>
      <c r="AI229"/>
      <c r="AL229" s="9"/>
      <c r="AM229" s="9"/>
    </row>
    <row r="230" spans="5:39" x14ac:dyDescent="0.2">
      <c r="F230" s="30"/>
      <c r="G230" s="31"/>
      <c r="L230" s="30"/>
      <c r="M230" s="99"/>
      <c r="N230" s="30"/>
      <c r="O230" s="30"/>
      <c r="P230" s="30"/>
      <c r="S230" s="16"/>
      <c r="T230" s="16"/>
      <c r="U230" s="16"/>
      <c r="Y230"/>
      <c r="Z230"/>
      <c r="AC230" s="9"/>
      <c r="AD230" s="9"/>
      <c r="AH230"/>
      <c r="AI230"/>
      <c r="AL230" s="9"/>
      <c r="AM230" s="9"/>
    </row>
    <row r="231" spans="5:39" x14ac:dyDescent="0.2">
      <c r="F231" s="30"/>
      <c r="G231" s="31"/>
      <c r="L231" s="30"/>
      <c r="M231" s="99"/>
      <c r="N231" s="30"/>
      <c r="O231" s="30"/>
      <c r="P231" s="30"/>
      <c r="S231" s="16"/>
      <c r="T231" s="16"/>
      <c r="U231" s="16"/>
      <c r="Y231"/>
      <c r="Z231"/>
      <c r="AC231" s="9"/>
      <c r="AD231" s="9"/>
      <c r="AH231"/>
      <c r="AI231"/>
      <c r="AL231" s="9"/>
      <c r="AM231" s="9"/>
    </row>
    <row r="232" spans="5:39" x14ac:dyDescent="0.2">
      <c r="F232" s="30"/>
      <c r="G232" s="31"/>
      <c r="L232" s="30"/>
      <c r="M232" s="99"/>
      <c r="S232" s="16"/>
      <c r="T232" s="16"/>
      <c r="U232" s="16"/>
      <c r="Y232"/>
      <c r="Z232"/>
      <c r="AC232" s="9"/>
      <c r="AD232" s="9"/>
      <c r="AH232"/>
      <c r="AI232"/>
      <c r="AL232" s="9"/>
      <c r="AM232" s="9"/>
    </row>
    <row r="233" spans="5:39" x14ac:dyDescent="0.2">
      <c r="F233" s="30"/>
      <c r="G233" s="31"/>
      <c r="L233" s="30"/>
      <c r="M233" s="99"/>
      <c r="N233" s="30"/>
      <c r="O233" s="30"/>
      <c r="P233" s="30"/>
      <c r="S233" s="16"/>
      <c r="T233" s="16"/>
      <c r="U233" s="16"/>
      <c r="Y233"/>
      <c r="Z233"/>
      <c r="AC233" s="9"/>
      <c r="AD233" s="9"/>
      <c r="AH233"/>
      <c r="AI233"/>
      <c r="AL233" s="9"/>
      <c r="AM233" s="9"/>
    </row>
    <row r="234" spans="5:39" x14ac:dyDescent="0.2">
      <c r="F234" s="30"/>
      <c r="G234" s="31"/>
      <c r="L234" s="30"/>
      <c r="M234" s="99"/>
      <c r="N234" s="30"/>
      <c r="O234" s="30"/>
      <c r="P234" s="30"/>
      <c r="S234" s="16"/>
      <c r="T234" s="16"/>
      <c r="U234" s="16"/>
      <c r="Y234"/>
      <c r="Z234"/>
      <c r="AC234" s="9"/>
      <c r="AD234" s="9"/>
      <c r="AH234"/>
      <c r="AI234"/>
      <c r="AL234" s="9"/>
      <c r="AM234" s="9"/>
    </row>
    <row r="235" spans="5:39" x14ac:dyDescent="0.2">
      <c r="F235" s="30"/>
      <c r="G235" s="31"/>
      <c r="L235" s="30"/>
      <c r="M235" s="99"/>
      <c r="N235" s="30"/>
      <c r="O235" s="30"/>
      <c r="P235" s="30"/>
      <c r="S235" s="16"/>
      <c r="T235" s="16"/>
      <c r="U235" s="16"/>
      <c r="Y235"/>
      <c r="Z235"/>
      <c r="AC235" s="9"/>
      <c r="AD235" s="9"/>
      <c r="AH235"/>
      <c r="AI235"/>
      <c r="AL235" s="9"/>
      <c r="AM235" s="9"/>
    </row>
    <row r="236" spans="5:39" x14ac:dyDescent="0.2">
      <c r="F236" s="30"/>
      <c r="G236" s="31"/>
      <c r="L236" s="30"/>
      <c r="M236" s="99"/>
      <c r="N236" s="30"/>
      <c r="O236" s="30"/>
      <c r="P236" s="30"/>
      <c r="S236" s="16"/>
      <c r="T236" s="16"/>
      <c r="U236" s="16"/>
      <c r="Y236"/>
      <c r="Z236"/>
      <c r="AC236" s="9"/>
      <c r="AD236" s="9"/>
      <c r="AH236"/>
      <c r="AI236"/>
      <c r="AL236" s="9"/>
      <c r="AM236" s="9"/>
    </row>
    <row r="237" spans="5:39" x14ac:dyDescent="0.2">
      <c r="I237" s="18"/>
      <c r="K237" s="18"/>
      <c r="L237" s="32"/>
      <c r="M237" s="68"/>
      <c r="N237" s="30"/>
      <c r="O237" s="30"/>
      <c r="P237" s="30"/>
      <c r="S237" s="16"/>
      <c r="T237" s="16"/>
      <c r="U237" s="16"/>
      <c r="Y237"/>
      <c r="Z237"/>
      <c r="AC237" s="9"/>
      <c r="AD237" s="9"/>
      <c r="AH237"/>
      <c r="AI237"/>
      <c r="AL237" s="9"/>
      <c r="AM237" s="9"/>
    </row>
    <row r="238" spans="5:39" x14ac:dyDescent="0.2">
      <c r="I238" s="18"/>
      <c r="L238" s="30"/>
      <c r="M238" s="99"/>
      <c r="N238" s="30"/>
      <c r="O238" s="30"/>
      <c r="P238" s="30"/>
      <c r="S238" s="16"/>
      <c r="T238" s="16"/>
      <c r="U238" s="16"/>
      <c r="Y238"/>
      <c r="Z238"/>
      <c r="AC238" s="9"/>
      <c r="AD238" s="9"/>
      <c r="AH238"/>
      <c r="AI238"/>
      <c r="AL238" s="9"/>
      <c r="AM238" s="9"/>
    </row>
    <row r="239" spans="5:39" x14ac:dyDescent="0.2">
      <c r="L239" s="30"/>
      <c r="M239" s="99"/>
      <c r="S239" s="16"/>
      <c r="T239" s="16"/>
      <c r="U239" s="16"/>
      <c r="Y239"/>
      <c r="Z239"/>
      <c r="AC239" s="9"/>
      <c r="AD239" s="9"/>
      <c r="AH239"/>
      <c r="AI239"/>
      <c r="AL239" s="9"/>
      <c r="AM239" s="9"/>
    </row>
    <row r="240" spans="5:39" x14ac:dyDescent="0.2">
      <c r="L240" s="30"/>
      <c r="M240" s="99"/>
      <c r="N240" s="30"/>
      <c r="O240" s="30"/>
      <c r="P240" s="30"/>
      <c r="S240" s="16"/>
      <c r="T240" s="16"/>
      <c r="U240" s="16"/>
      <c r="Y240"/>
      <c r="Z240"/>
      <c r="AC240" s="9"/>
      <c r="AD240" s="9"/>
      <c r="AH240"/>
      <c r="AI240"/>
      <c r="AL240" s="9"/>
      <c r="AM240" s="9"/>
    </row>
    <row r="241" spans="7:39" x14ac:dyDescent="0.2">
      <c r="L241" s="30"/>
      <c r="M241" s="99"/>
      <c r="N241" s="30"/>
      <c r="O241" s="30"/>
      <c r="P241" s="30"/>
      <c r="S241" s="16"/>
      <c r="T241" s="16"/>
      <c r="U241" s="16"/>
      <c r="Y241"/>
      <c r="Z241"/>
      <c r="AC241" s="9"/>
      <c r="AD241" s="9"/>
      <c r="AH241"/>
      <c r="AI241"/>
      <c r="AL241" s="9"/>
      <c r="AM241" s="9"/>
    </row>
    <row r="242" spans="7:39" x14ac:dyDescent="0.2">
      <c r="L242" s="30"/>
      <c r="M242" s="99"/>
      <c r="N242" s="30"/>
      <c r="O242" s="30"/>
      <c r="P242" s="30"/>
      <c r="S242" s="16"/>
      <c r="T242" s="16"/>
      <c r="U242" s="16"/>
      <c r="Y242"/>
      <c r="Z242"/>
      <c r="AC242" s="9"/>
      <c r="AD242" s="9"/>
      <c r="AH242"/>
      <c r="AI242"/>
      <c r="AL242" s="9"/>
      <c r="AM242" s="9"/>
    </row>
    <row r="243" spans="7:39" x14ac:dyDescent="0.2">
      <c r="S243" s="16"/>
      <c r="T243" s="16"/>
      <c r="U243" s="16"/>
      <c r="Y243"/>
      <c r="Z243"/>
      <c r="AC243" s="9"/>
      <c r="AD243" s="9"/>
      <c r="AH243"/>
      <c r="AI243"/>
      <c r="AL243" s="9"/>
      <c r="AM243" s="9"/>
    </row>
    <row r="244" spans="7:39" x14ac:dyDescent="0.2">
      <c r="S244" s="16"/>
      <c r="T244" s="16"/>
      <c r="U244" s="16"/>
      <c r="Y244"/>
      <c r="Z244"/>
      <c r="AC244" s="9"/>
      <c r="AD244" s="9"/>
      <c r="AH244"/>
      <c r="AI244"/>
      <c r="AL244" s="9"/>
      <c r="AM244" s="9"/>
    </row>
    <row r="245" spans="7:39" x14ac:dyDescent="0.2">
      <c r="S245" s="16"/>
      <c r="T245" s="16"/>
      <c r="U245" s="16"/>
      <c r="Y245"/>
      <c r="Z245"/>
      <c r="AC245" s="9"/>
      <c r="AD245" s="9"/>
      <c r="AH245"/>
      <c r="AI245"/>
      <c r="AL245" s="9"/>
      <c r="AM245" s="9"/>
    </row>
    <row r="246" spans="7:39" x14ac:dyDescent="0.2">
      <c r="S246" s="16"/>
      <c r="T246" s="16"/>
      <c r="U246" s="16"/>
      <c r="Y246"/>
      <c r="Z246"/>
      <c r="AC246" s="9"/>
      <c r="AD246" s="9"/>
      <c r="AH246"/>
      <c r="AI246"/>
      <c r="AL246" s="9"/>
      <c r="AM246" s="9"/>
    </row>
    <row r="247" spans="7:39" x14ac:dyDescent="0.2">
      <c r="S247" s="16"/>
      <c r="T247" s="16"/>
      <c r="U247" s="16"/>
      <c r="Y247"/>
      <c r="Z247"/>
      <c r="AC247" s="9"/>
      <c r="AD247" s="9"/>
      <c r="AH247"/>
      <c r="AI247"/>
      <c r="AL247" s="9"/>
      <c r="AM247" s="9"/>
    </row>
    <row r="248" spans="7:39" x14ac:dyDescent="0.2">
      <c r="G248" s="13"/>
      <c r="I248" s="18"/>
      <c r="K248" s="18"/>
      <c r="S248" s="16"/>
      <c r="T248" s="16"/>
      <c r="U248" s="16"/>
      <c r="Y248"/>
      <c r="Z248"/>
      <c r="AC248" s="9"/>
      <c r="AD248" s="9"/>
      <c r="AH248"/>
      <c r="AI248"/>
      <c r="AL248" s="9"/>
      <c r="AM248" s="9"/>
    </row>
    <row r="249" spans="7:39" x14ac:dyDescent="0.2">
      <c r="G249" s="13"/>
      <c r="S249" s="16"/>
      <c r="T249" s="16"/>
      <c r="U249" s="16"/>
      <c r="Y249"/>
      <c r="Z249"/>
      <c r="AC249" s="9"/>
      <c r="AD249" s="9"/>
      <c r="AH249"/>
      <c r="AI249"/>
      <c r="AL249" s="9"/>
      <c r="AM249" s="9"/>
    </row>
    <row r="250" spans="7:39" x14ac:dyDescent="0.2">
      <c r="G250" s="13"/>
      <c r="S250" s="16"/>
      <c r="T250" s="16"/>
      <c r="U250" s="16"/>
      <c r="Y250"/>
      <c r="Z250"/>
      <c r="AC250" s="9"/>
      <c r="AD250" s="9"/>
      <c r="AH250"/>
      <c r="AI250"/>
      <c r="AL250" s="9"/>
      <c r="AM250" s="9"/>
    </row>
    <row r="251" spans="7:39" x14ac:dyDescent="0.2">
      <c r="G251" s="13"/>
      <c r="S251" s="16"/>
      <c r="T251" s="16"/>
      <c r="U251" s="16"/>
      <c r="Y251"/>
      <c r="Z251"/>
      <c r="AC251" s="9"/>
      <c r="AD251" s="9"/>
      <c r="AH251"/>
      <c r="AI251"/>
      <c r="AL251" s="9"/>
      <c r="AM251" s="9"/>
    </row>
    <row r="252" spans="7:39" x14ac:dyDescent="0.2">
      <c r="G252" s="13"/>
      <c r="S252" s="16"/>
      <c r="T252" s="16"/>
      <c r="U252" s="16"/>
      <c r="Y252"/>
      <c r="Z252"/>
      <c r="AC252" s="9"/>
      <c r="AD252" s="9"/>
      <c r="AH252"/>
      <c r="AI252"/>
      <c r="AL252" s="9"/>
      <c r="AM252" s="9"/>
    </row>
    <row r="253" spans="7:39" x14ac:dyDescent="0.2">
      <c r="G253" s="13"/>
      <c r="S253" s="16"/>
      <c r="T253" s="16"/>
      <c r="U253" s="16"/>
      <c r="Y253"/>
      <c r="Z253"/>
      <c r="AC253" s="9"/>
      <c r="AD253" s="9"/>
      <c r="AH253"/>
      <c r="AI253"/>
      <c r="AL253" s="9"/>
      <c r="AM253" s="9"/>
    </row>
    <row r="254" spans="7:39" x14ac:dyDescent="0.2">
      <c r="G254" s="13"/>
      <c r="S254" s="16"/>
      <c r="T254" s="16"/>
      <c r="U254" s="16"/>
      <c r="Y254"/>
      <c r="Z254"/>
      <c r="AC254" s="9"/>
      <c r="AD254" s="9"/>
      <c r="AH254"/>
      <c r="AI254"/>
      <c r="AL254" s="9"/>
      <c r="AM254" s="9"/>
    </row>
    <row r="255" spans="7:39" x14ac:dyDescent="0.2">
      <c r="G255" s="13"/>
      <c r="S255" s="16"/>
      <c r="T255" s="16"/>
      <c r="U255" s="16"/>
      <c r="Y255"/>
      <c r="Z255"/>
      <c r="AC255" s="9"/>
      <c r="AD255" s="9"/>
      <c r="AH255"/>
      <c r="AI255"/>
      <c r="AL255" s="9"/>
      <c r="AM255" s="9"/>
    </row>
    <row r="256" spans="7:39" x14ac:dyDescent="0.2">
      <c r="G256" s="13"/>
      <c r="S256" s="16"/>
      <c r="T256" s="16"/>
      <c r="U256" s="16"/>
      <c r="Y256"/>
      <c r="Z256"/>
      <c r="AC256" s="9"/>
      <c r="AD256" s="9"/>
      <c r="AH256"/>
      <c r="AI256"/>
      <c r="AL256" s="9"/>
      <c r="AM256" s="9"/>
    </row>
    <row r="257" spans="7:39" x14ac:dyDescent="0.2">
      <c r="G257" s="13"/>
      <c r="S257" s="16"/>
      <c r="T257" s="16"/>
      <c r="U257" s="16"/>
      <c r="Y257"/>
      <c r="Z257"/>
      <c r="AC257" s="9"/>
      <c r="AD257" s="9"/>
      <c r="AH257"/>
      <c r="AI257"/>
      <c r="AL257" s="9"/>
      <c r="AM257" s="9"/>
    </row>
    <row r="258" spans="7:39" x14ac:dyDescent="0.2">
      <c r="S258" s="16"/>
      <c r="T258" s="16"/>
      <c r="U258" s="16"/>
      <c r="Y258"/>
      <c r="Z258"/>
      <c r="AC258" s="9"/>
      <c r="AD258" s="9"/>
      <c r="AH258"/>
      <c r="AI258"/>
      <c r="AL258" s="9"/>
      <c r="AM258" s="9"/>
    </row>
    <row r="259" spans="7:39" x14ac:dyDescent="0.2">
      <c r="S259" s="16"/>
      <c r="T259" s="16"/>
      <c r="U259" s="16"/>
      <c r="Y259"/>
      <c r="Z259"/>
      <c r="AC259" s="9"/>
      <c r="AD259" s="9"/>
      <c r="AH259"/>
      <c r="AI259"/>
      <c r="AL259" s="9"/>
      <c r="AM259" s="9"/>
    </row>
    <row r="260" spans="7:39" x14ac:dyDescent="0.2">
      <c r="S260" s="16"/>
      <c r="T260" s="16"/>
      <c r="U260" s="16"/>
      <c r="Y260"/>
      <c r="Z260"/>
      <c r="AC260" s="9"/>
      <c r="AD260" s="9"/>
      <c r="AH260"/>
      <c r="AI260"/>
      <c r="AL260" s="9"/>
      <c r="AM260" s="9"/>
    </row>
    <row r="261" spans="7:39" x14ac:dyDescent="0.2">
      <c r="S261" s="16"/>
      <c r="T261" s="16"/>
      <c r="U261" s="16"/>
      <c r="Y261"/>
      <c r="Z261"/>
      <c r="AC261" s="9"/>
      <c r="AD261" s="9"/>
      <c r="AH261"/>
      <c r="AI261"/>
      <c r="AL261" s="9"/>
      <c r="AM261" s="9"/>
    </row>
    <row r="262" spans="7:39" x14ac:dyDescent="0.2">
      <c r="S262" s="16"/>
      <c r="T262" s="16"/>
      <c r="U262" s="16"/>
      <c r="Y262"/>
      <c r="Z262"/>
      <c r="AC262" s="9"/>
      <c r="AD262" s="9"/>
      <c r="AH262"/>
      <c r="AI262"/>
      <c r="AL262" s="9"/>
      <c r="AM262" s="9"/>
    </row>
    <row r="263" spans="7:39" x14ac:dyDescent="0.2">
      <c r="S263" s="16"/>
      <c r="T263" s="16"/>
      <c r="U263" s="16"/>
      <c r="Y263"/>
      <c r="Z263"/>
      <c r="AC263" s="9"/>
      <c r="AD263" s="9"/>
      <c r="AH263"/>
      <c r="AI263"/>
      <c r="AL263" s="9"/>
      <c r="AM263" s="9"/>
    </row>
    <row r="264" spans="7:39" x14ac:dyDescent="0.2">
      <c r="S264" s="16"/>
      <c r="T264" s="16"/>
      <c r="U264" s="16"/>
      <c r="Y264"/>
      <c r="Z264"/>
      <c r="AC264" s="9"/>
      <c r="AD264" s="9"/>
      <c r="AH264"/>
      <c r="AI264"/>
      <c r="AL264" s="9"/>
      <c r="AM264" s="9"/>
    </row>
    <row r="265" spans="7:39" x14ac:dyDescent="0.2">
      <c r="S265" s="16"/>
      <c r="T265" s="16"/>
      <c r="U265" s="16"/>
      <c r="Y265"/>
      <c r="Z265"/>
      <c r="AC265" s="9"/>
      <c r="AD265" s="9"/>
      <c r="AH265"/>
      <c r="AI265"/>
      <c r="AL265" s="9"/>
      <c r="AM265" s="9"/>
    </row>
    <row r="266" spans="7:39" x14ac:dyDescent="0.2">
      <c r="S266" s="16"/>
      <c r="T266" s="16"/>
      <c r="U266" s="16"/>
      <c r="Y266"/>
      <c r="Z266"/>
      <c r="AC266" s="9"/>
      <c r="AD266" s="9"/>
      <c r="AH266"/>
      <c r="AI266"/>
      <c r="AL266" s="9"/>
      <c r="AM266" s="9"/>
    </row>
    <row r="267" spans="7:39" x14ac:dyDescent="0.2">
      <c r="S267" s="16"/>
      <c r="T267" s="16"/>
      <c r="U267" s="16"/>
      <c r="Y267"/>
      <c r="Z267"/>
      <c r="AC267" s="9"/>
      <c r="AD267" s="9"/>
      <c r="AH267"/>
      <c r="AI267"/>
      <c r="AL267" s="9"/>
      <c r="AM267" s="9"/>
    </row>
    <row r="268" spans="7:39" x14ac:dyDescent="0.2">
      <c r="S268" s="16"/>
      <c r="T268" s="16"/>
      <c r="U268" s="16"/>
      <c r="Y268"/>
      <c r="Z268"/>
      <c r="AC268" s="9"/>
      <c r="AD268" s="9"/>
      <c r="AH268"/>
      <c r="AI268"/>
      <c r="AL268" s="9"/>
      <c r="AM268" s="9"/>
    </row>
    <row r="269" spans="7:39" x14ac:dyDescent="0.2">
      <c r="S269" s="16"/>
      <c r="T269" s="16"/>
      <c r="U269" s="16"/>
      <c r="Y269"/>
      <c r="Z269"/>
      <c r="AC269" s="9"/>
      <c r="AD269" s="9"/>
      <c r="AH269"/>
      <c r="AI269"/>
      <c r="AL269" s="9"/>
      <c r="AM269" s="9"/>
    </row>
    <row r="270" spans="7:39" x14ac:dyDescent="0.2">
      <c r="S270" s="16"/>
      <c r="T270" s="16"/>
      <c r="U270" s="16"/>
      <c r="Y270"/>
      <c r="Z270"/>
      <c r="AC270" s="9"/>
      <c r="AD270" s="9"/>
      <c r="AH270"/>
      <c r="AI270"/>
      <c r="AL270" s="9"/>
      <c r="AM270" s="9"/>
    </row>
    <row r="271" spans="7:39" x14ac:dyDescent="0.2">
      <c r="S271" s="16"/>
      <c r="T271" s="16"/>
      <c r="U271" s="16"/>
      <c r="Y271"/>
      <c r="Z271"/>
      <c r="AC271" s="9"/>
      <c r="AD271" s="9"/>
      <c r="AH271"/>
      <c r="AI271"/>
      <c r="AL271" s="9"/>
      <c r="AM271" s="9"/>
    </row>
    <row r="272" spans="7:39" x14ac:dyDescent="0.2">
      <c r="S272" s="16"/>
      <c r="T272" s="16"/>
      <c r="U272" s="16"/>
      <c r="Y272"/>
      <c r="Z272"/>
      <c r="AC272" s="9"/>
      <c r="AD272" s="9"/>
      <c r="AH272"/>
      <c r="AI272"/>
      <c r="AL272" s="9"/>
      <c r="AM272" s="9"/>
    </row>
    <row r="273" spans="19:39" x14ac:dyDescent="0.2">
      <c r="S273" s="16"/>
      <c r="T273" s="16"/>
      <c r="U273" s="16"/>
      <c r="Y273"/>
      <c r="Z273"/>
      <c r="AC273" s="9"/>
      <c r="AD273" s="9"/>
      <c r="AH273"/>
      <c r="AI273"/>
      <c r="AL273" s="9"/>
      <c r="AM273" s="9"/>
    </row>
    <row r="274" spans="19:39" x14ac:dyDescent="0.2">
      <c r="S274" s="16"/>
      <c r="T274" s="16"/>
      <c r="U274" s="16"/>
      <c r="Y274"/>
      <c r="Z274"/>
      <c r="AC274" s="9"/>
      <c r="AD274" s="9"/>
      <c r="AH274"/>
      <c r="AI274"/>
      <c r="AL274" s="9"/>
      <c r="AM274" s="9"/>
    </row>
    <row r="275" spans="19:39" x14ac:dyDescent="0.2">
      <c r="S275" s="16"/>
      <c r="T275" s="16"/>
      <c r="U275" s="16"/>
      <c r="Y275"/>
      <c r="Z275"/>
      <c r="AC275" s="9"/>
      <c r="AD275" s="9"/>
      <c r="AH275"/>
      <c r="AI275"/>
      <c r="AL275" s="9"/>
      <c r="AM275" s="9"/>
    </row>
    <row r="276" spans="19:39" x14ac:dyDescent="0.2">
      <c r="S276" s="16"/>
      <c r="T276" s="16"/>
      <c r="U276" s="16"/>
      <c r="Y276"/>
      <c r="Z276"/>
      <c r="AC276" s="9"/>
      <c r="AD276" s="9"/>
      <c r="AH276"/>
      <c r="AI276"/>
      <c r="AL276" s="9"/>
      <c r="AM276" s="9"/>
    </row>
    <row r="277" spans="19:39" x14ac:dyDescent="0.2">
      <c r="S277" s="16"/>
      <c r="T277" s="16"/>
      <c r="U277" s="16"/>
      <c r="Y277"/>
      <c r="Z277"/>
      <c r="AC277" s="9"/>
      <c r="AD277" s="9"/>
      <c r="AH277"/>
      <c r="AI277"/>
      <c r="AL277" s="9"/>
      <c r="AM277" s="9"/>
    </row>
    <row r="278" spans="19:39" x14ac:dyDescent="0.2">
      <c r="S278" s="16"/>
      <c r="T278" s="16"/>
      <c r="U278" s="16"/>
      <c r="Y278"/>
      <c r="Z278"/>
      <c r="AC278" s="9"/>
      <c r="AD278" s="9"/>
      <c r="AH278"/>
      <c r="AI278"/>
      <c r="AL278" s="9"/>
      <c r="AM278" s="9"/>
    </row>
    <row r="279" spans="19:39" x14ac:dyDescent="0.2">
      <c r="S279" s="16"/>
      <c r="T279" s="16"/>
      <c r="U279" s="16"/>
      <c r="Y279"/>
      <c r="Z279"/>
      <c r="AC279" s="9"/>
      <c r="AD279" s="9"/>
      <c r="AH279"/>
      <c r="AI279"/>
      <c r="AL279" s="9"/>
      <c r="AM279" s="9"/>
    </row>
    <row r="280" spans="19:39" x14ac:dyDescent="0.2">
      <c r="S280" s="16"/>
      <c r="T280" s="16"/>
      <c r="U280" s="16"/>
      <c r="Y280"/>
      <c r="Z280"/>
      <c r="AC280" s="9"/>
      <c r="AD280" s="9"/>
      <c r="AH280"/>
      <c r="AI280"/>
      <c r="AL280" s="9"/>
      <c r="AM280" s="9"/>
    </row>
    <row r="281" spans="19:39" x14ac:dyDescent="0.2">
      <c r="S281" s="16"/>
      <c r="T281" s="16"/>
      <c r="U281" s="16"/>
      <c r="Y281"/>
      <c r="Z281"/>
      <c r="AC281" s="9"/>
      <c r="AD281" s="9"/>
      <c r="AH281"/>
      <c r="AI281"/>
      <c r="AL281" s="9"/>
      <c r="AM281" s="9"/>
    </row>
    <row r="282" spans="19:39" x14ac:dyDescent="0.2">
      <c r="S282" s="16"/>
      <c r="T282" s="16"/>
      <c r="U282" s="16"/>
      <c r="Y282"/>
      <c r="Z282"/>
      <c r="AC282" s="9"/>
      <c r="AD282" s="9"/>
      <c r="AH282"/>
      <c r="AI282"/>
      <c r="AL282" s="9"/>
      <c r="AM282" s="9"/>
    </row>
    <row r="283" spans="19:39" x14ac:dyDescent="0.2">
      <c r="S283" s="16"/>
      <c r="T283" s="16"/>
      <c r="U283" s="16"/>
      <c r="Y283"/>
      <c r="Z283"/>
      <c r="AC283" s="9"/>
      <c r="AD283" s="9"/>
      <c r="AH283"/>
      <c r="AI283"/>
      <c r="AL283" s="9"/>
      <c r="AM283" s="9"/>
    </row>
    <row r="284" spans="19:39" x14ac:dyDescent="0.2">
      <c r="S284" s="16"/>
      <c r="T284" s="16"/>
      <c r="U284" s="16"/>
      <c r="Y284"/>
      <c r="Z284"/>
      <c r="AC284" s="9"/>
      <c r="AD284" s="9"/>
      <c r="AH284"/>
      <c r="AI284"/>
      <c r="AL284" s="9"/>
      <c r="AM284" s="9"/>
    </row>
    <row r="285" spans="19:39" x14ac:dyDescent="0.2">
      <c r="S285" s="16"/>
      <c r="T285" s="16"/>
      <c r="U285" s="16"/>
      <c r="Y285"/>
      <c r="Z285"/>
      <c r="AC285" s="9"/>
      <c r="AD285" s="9"/>
      <c r="AH285"/>
      <c r="AI285"/>
      <c r="AL285" s="9"/>
      <c r="AM285" s="9"/>
    </row>
    <row r="286" spans="19:39" x14ac:dyDescent="0.2">
      <c r="S286" s="16"/>
      <c r="T286" s="16"/>
      <c r="U286" s="16"/>
      <c r="Y286"/>
      <c r="Z286"/>
      <c r="AC286" s="9"/>
      <c r="AD286" s="9"/>
      <c r="AH286"/>
      <c r="AI286"/>
      <c r="AL286" s="9"/>
      <c r="AM286" s="9"/>
    </row>
  </sheetData>
  <phoneticPr fontId="4" type="noConversion"/>
  <pageMargins left="0.75" right="0.75" top="1" bottom="1" header="0.5" footer="0.5"/>
  <pageSetup scale="75" orientation="landscape" horizontalDpi="4294967294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75" workbookViewId="0">
      <pane ySplit="2" topLeftCell="A3" activePane="bottomLeft" state="frozen"/>
      <selection pane="bottomLeft" activeCell="G31" sqref="G31"/>
    </sheetView>
  </sheetViews>
  <sheetFormatPr defaultRowHeight="12.75" x14ac:dyDescent="0.2"/>
  <cols>
    <col min="1" max="1" width="11.28515625" customWidth="1"/>
    <col min="2" max="2" width="13.28515625" style="34" customWidth="1"/>
    <col min="3" max="3" width="13.28515625" style="2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4" customWidth="1"/>
    <col min="9" max="9" width="14.7109375" customWidth="1"/>
    <col min="10" max="10" width="12" customWidth="1"/>
  </cols>
  <sheetData>
    <row r="1" spans="1:14" s="9" customFormat="1" x14ac:dyDescent="0.2">
      <c r="A1" s="9" t="s">
        <v>129</v>
      </c>
      <c r="B1" s="27"/>
      <c r="C1" s="35"/>
      <c r="D1" s="35"/>
      <c r="E1" s="21"/>
      <c r="F1" s="35"/>
      <c r="G1" s="21"/>
    </row>
    <row r="2" spans="1:14" s="21" customFormat="1" x14ac:dyDescent="0.2">
      <c r="A2" s="21" t="s">
        <v>15</v>
      </c>
      <c r="B2" s="27" t="s">
        <v>11</v>
      </c>
      <c r="C2" s="35" t="s">
        <v>46</v>
      </c>
      <c r="D2" s="35" t="s">
        <v>12</v>
      </c>
      <c r="E2" s="21" t="s">
        <v>13</v>
      </c>
      <c r="F2" s="35" t="s">
        <v>14</v>
      </c>
      <c r="G2" s="21" t="s">
        <v>14</v>
      </c>
    </row>
    <row r="3" spans="1:14" x14ac:dyDescent="0.2">
      <c r="A3">
        <v>1</v>
      </c>
      <c r="B3" s="34">
        <v>40560</v>
      </c>
      <c r="C3" s="2" t="s">
        <v>153</v>
      </c>
      <c r="D3" s="2" t="s">
        <v>154</v>
      </c>
      <c r="E3" s="3" t="s">
        <v>102</v>
      </c>
      <c r="F3" s="2" t="s">
        <v>155</v>
      </c>
      <c r="G3" s="2"/>
      <c r="H3" s="3" t="s">
        <v>56</v>
      </c>
    </row>
    <row r="4" spans="1:14" x14ac:dyDescent="0.2">
      <c r="A4">
        <v>2</v>
      </c>
      <c r="B4" s="34">
        <v>40579</v>
      </c>
      <c r="C4" s="2" t="s">
        <v>158</v>
      </c>
      <c r="D4" s="2" t="s">
        <v>160</v>
      </c>
      <c r="E4" s="4" t="s">
        <v>106</v>
      </c>
      <c r="G4" s="2" t="s">
        <v>162</v>
      </c>
      <c r="H4" s="2" t="s">
        <v>57</v>
      </c>
    </row>
    <row r="5" spans="1:14" x14ac:dyDescent="0.2">
      <c r="A5">
        <v>3</v>
      </c>
      <c r="B5" s="34">
        <v>40592</v>
      </c>
      <c r="C5" s="2" t="s">
        <v>161</v>
      </c>
      <c r="D5" s="2" t="s">
        <v>160</v>
      </c>
      <c r="E5" s="4" t="s">
        <v>106</v>
      </c>
      <c r="G5" s="2" t="s">
        <v>163</v>
      </c>
      <c r="H5" s="2" t="s">
        <v>57</v>
      </c>
      <c r="I5" s="2"/>
    </row>
    <row r="6" spans="1:14" x14ac:dyDescent="0.2">
      <c r="A6">
        <v>4</v>
      </c>
      <c r="B6" s="34">
        <v>40609</v>
      </c>
      <c r="C6" s="2" t="s">
        <v>166</v>
      </c>
      <c r="D6" s="2" t="s">
        <v>160</v>
      </c>
      <c r="E6" s="4" t="s">
        <v>106</v>
      </c>
      <c r="G6" s="2" t="s">
        <v>168</v>
      </c>
      <c r="H6" s="3" t="s">
        <v>58</v>
      </c>
    </row>
    <row r="7" spans="1:14" x14ac:dyDescent="0.2">
      <c r="A7">
        <v>5</v>
      </c>
      <c r="B7" s="34">
        <v>40633</v>
      </c>
      <c r="C7" s="2" t="s">
        <v>170</v>
      </c>
      <c r="D7" s="2" t="s">
        <v>154</v>
      </c>
      <c r="E7" s="3" t="s">
        <v>102</v>
      </c>
      <c r="F7" s="2" t="s">
        <v>176</v>
      </c>
      <c r="G7" s="2"/>
      <c r="H7" s="3" t="s">
        <v>56</v>
      </c>
    </row>
    <row r="8" spans="1:14" x14ac:dyDescent="0.2">
      <c r="A8">
        <v>6</v>
      </c>
      <c r="B8" s="34">
        <v>40641</v>
      </c>
      <c r="C8" s="2" t="s">
        <v>172</v>
      </c>
      <c r="D8" s="4" t="s">
        <v>177</v>
      </c>
      <c r="E8" s="4" t="s">
        <v>82</v>
      </c>
      <c r="G8" s="2" t="s">
        <v>178</v>
      </c>
      <c r="H8" s="2" t="s">
        <v>59</v>
      </c>
    </row>
    <row r="9" spans="1:14" x14ac:dyDescent="0.2">
      <c r="A9">
        <v>7</v>
      </c>
      <c r="B9" s="34">
        <v>40656</v>
      </c>
      <c r="C9" s="2" t="s">
        <v>173</v>
      </c>
      <c r="D9" s="4" t="s">
        <v>177</v>
      </c>
      <c r="E9" s="4" t="s">
        <v>82</v>
      </c>
      <c r="G9" s="2" t="s">
        <v>179</v>
      </c>
      <c r="H9" s="2" t="s">
        <v>59</v>
      </c>
      <c r="L9" s="6"/>
      <c r="M9" s="2"/>
      <c r="N9" s="4"/>
    </row>
    <row r="10" spans="1:14" x14ac:dyDescent="0.2">
      <c r="A10">
        <v>8</v>
      </c>
      <c r="B10" s="34">
        <v>40669</v>
      </c>
      <c r="C10" s="2" t="s">
        <v>190</v>
      </c>
      <c r="D10" s="4" t="s">
        <v>180</v>
      </c>
      <c r="E10" s="4" t="s">
        <v>82</v>
      </c>
      <c r="G10" s="3" t="s">
        <v>187</v>
      </c>
      <c r="H10" s="2" t="s">
        <v>138</v>
      </c>
      <c r="J10" s="2"/>
      <c r="L10" s="6"/>
      <c r="M10" s="2"/>
      <c r="N10" s="4"/>
    </row>
    <row r="11" spans="1:14" x14ac:dyDescent="0.2">
      <c r="A11">
        <v>9</v>
      </c>
      <c r="B11" s="34">
        <v>40691</v>
      </c>
      <c r="C11" s="2" t="s">
        <v>191</v>
      </c>
      <c r="D11" s="4" t="s">
        <v>180</v>
      </c>
      <c r="E11" s="4" t="s">
        <v>82</v>
      </c>
      <c r="G11" s="3" t="s">
        <v>188</v>
      </c>
      <c r="H11" s="2" t="s">
        <v>138</v>
      </c>
      <c r="K11" s="6"/>
      <c r="L11" s="6"/>
      <c r="M11" s="2"/>
      <c r="N11" s="4"/>
    </row>
    <row r="12" spans="1:14" x14ac:dyDescent="0.2">
      <c r="A12">
        <v>10</v>
      </c>
      <c r="B12" s="34">
        <v>40710</v>
      </c>
      <c r="C12" s="2" t="s">
        <v>185</v>
      </c>
      <c r="D12" s="2" t="s">
        <v>154</v>
      </c>
      <c r="E12" s="3" t="s">
        <v>102</v>
      </c>
      <c r="F12" s="2" t="s">
        <v>189</v>
      </c>
      <c r="H12" s="2" t="s">
        <v>56</v>
      </c>
      <c r="J12" s="2"/>
      <c r="K12" s="6"/>
      <c r="L12" s="6"/>
      <c r="M12" s="2"/>
      <c r="N12" s="4"/>
    </row>
    <row r="13" spans="1:14" x14ac:dyDescent="0.2">
      <c r="A13">
        <v>11</v>
      </c>
      <c r="B13" s="34">
        <v>40729</v>
      </c>
      <c r="C13" s="2" t="s">
        <v>196</v>
      </c>
      <c r="D13" s="2" t="s">
        <v>216</v>
      </c>
      <c r="E13" s="4" t="s">
        <v>107</v>
      </c>
      <c r="G13" s="2" t="s">
        <v>218</v>
      </c>
      <c r="H13" s="2" t="s">
        <v>60</v>
      </c>
      <c r="K13" s="6"/>
      <c r="L13" s="6"/>
      <c r="M13" s="2"/>
      <c r="N13" s="4"/>
    </row>
    <row r="14" spans="1:14" x14ac:dyDescent="0.2">
      <c r="A14">
        <v>12</v>
      </c>
      <c r="B14" s="34">
        <v>40747</v>
      </c>
      <c r="C14" s="2" t="s">
        <v>207</v>
      </c>
      <c r="D14" s="2" t="s">
        <v>216</v>
      </c>
      <c r="E14" s="4" t="s">
        <v>107</v>
      </c>
      <c r="G14" s="2" t="s">
        <v>219</v>
      </c>
      <c r="H14" s="2" t="s">
        <v>60</v>
      </c>
      <c r="K14" s="6"/>
    </row>
    <row r="15" spans="1:14" x14ac:dyDescent="0.2">
      <c r="A15">
        <v>13</v>
      </c>
      <c r="B15" s="34">
        <v>40763</v>
      </c>
      <c r="C15" s="2" t="s">
        <v>208</v>
      </c>
      <c r="D15" s="2" t="s">
        <v>216</v>
      </c>
      <c r="E15" s="4" t="s">
        <v>107</v>
      </c>
      <c r="G15" s="2" t="s">
        <v>220</v>
      </c>
      <c r="H15" s="2" t="s">
        <v>60</v>
      </c>
      <c r="K15" s="6"/>
      <c r="L15" s="6"/>
      <c r="M15" s="2"/>
      <c r="N15" s="4"/>
    </row>
    <row r="16" spans="1:14" x14ac:dyDescent="0.2">
      <c r="A16">
        <v>14</v>
      </c>
      <c r="B16" s="34">
        <v>40786</v>
      </c>
      <c r="C16" s="2" t="s">
        <v>232</v>
      </c>
      <c r="D16" s="2" t="s">
        <v>154</v>
      </c>
      <c r="E16" s="4" t="s">
        <v>101</v>
      </c>
      <c r="F16" s="2" t="s">
        <v>222</v>
      </c>
      <c r="H16" s="2" t="s">
        <v>56</v>
      </c>
      <c r="J16" s="2"/>
      <c r="L16" s="6"/>
      <c r="M16" s="2"/>
      <c r="N16" s="4"/>
    </row>
    <row r="17" spans="1:15" x14ac:dyDescent="0.2">
      <c r="A17">
        <v>15</v>
      </c>
      <c r="B17" s="34">
        <v>40810</v>
      </c>
      <c r="C17" s="2" t="s">
        <v>195</v>
      </c>
      <c r="D17" s="2" t="s">
        <v>217</v>
      </c>
      <c r="E17" s="4" t="s">
        <v>82</v>
      </c>
      <c r="G17" s="3" t="s">
        <v>234</v>
      </c>
      <c r="H17" s="2" t="s">
        <v>61</v>
      </c>
      <c r="J17" s="2"/>
      <c r="L17" s="6"/>
      <c r="M17" s="2"/>
      <c r="N17" s="4"/>
      <c r="O17" s="4"/>
    </row>
    <row r="18" spans="1:15" x14ac:dyDescent="0.2">
      <c r="A18">
        <v>16</v>
      </c>
      <c r="B18" s="34">
        <v>40816</v>
      </c>
      <c r="C18" s="2" t="s">
        <v>194</v>
      </c>
      <c r="D18" s="2" t="s">
        <v>217</v>
      </c>
      <c r="E18" s="103" t="s">
        <v>82</v>
      </c>
      <c r="G18" s="3" t="s">
        <v>233</v>
      </c>
      <c r="H18" s="2" t="s">
        <v>61</v>
      </c>
      <c r="L18" s="6"/>
      <c r="M18" s="2"/>
      <c r="N18" s="4"/>
      <c r="O18" s="4"/>
    </row>
    <row r="19" spans="1:15" x14ac:dyDescent="0.2">
      <c r="A19">
        <v>17</v>
      </c>
      <c r="B19" s="34">
        <v>40830</v>
      </c>
      <c r="C19" s="2" t="s">
        <v>193</v>
      </c>
      <c r="D19" s="2" t="s">
        <v>217</v>
      </c>
      <c r="E19" s="4" t="s">
        <v>82</v>
      </c>
      <c r="G19" s="3" t="s">
        <v>235</v>
      </c>
      <c r="H19" s="2" t="s">
        <v>61</v>
      </c>
      <c r="I19" s="4"/>
      <c r="K19" s="6"/>
      <c r="L19" s="6"/>
      <c r="M19" s="2"/>
      <c r="N19" s="4"/>
      <c r="O19" s="4"/>
    </row>
    <row r="20" spans="1:15" x14ac:dyDescent="0.2">
      <c r="A20">
        <v>18</v>
      </c>
      <c r="B20" s="34">
        <v>40854</v>
      </c>
      <c r="C20" s="2" t="s">
        <v>215</v>
      </c>
      <c r="D20" s="2" t="s">
        <v>154</v>
      </c>
      <c r="E20" s="4" t="s">
        <v>102</v>
      </c>
      <c r="F20" s="2" t="s">
        <v>223</v>
      </c>
      <c r="H20" s="2" t="s">
        <v>56</v>
      </c>
      <c r="I20" s="2"/>
      <c r="K20" s="6"/>
      <c r="L20" s="6"/>
      <c r="M20" s="2"/>
      <c r="N20" s="4"/>
      <c r="O20" s="4"/>
    </row>
    <row r="21" spans="1:15" x14ac:dyDescent="0.2">
      <c r="A21">
        <v>19</v>
      </c>
      <c r="B21" s="34">
        <v>40869</v>
      </c>
      <c r="C21" s="2" t="s">
        <v>224</v>
      </c>
      <c r="D21" s="2" t="s">
        <v>154</v>
      </c>
      <c r="E21" s="4" t="s">
        <v>230</v>
      </c>
      <c r="F21" s="2" t="s">
        <v>225</v>
      </c>
      <c r="H21" s="2" t="s">
        <v>56</v>
      </c>
      <c r="K21" s="6"/>
      <c r="L21" s="6"/>
      <c r="M21" s="2"/>
      <c r="N21" s="4"/>
      <c r="O21" s="4"/>
    </row>
    <row r="22" spans="1:15" x14ac:dyDescent="0.2">
      <c r="A22">
        <v>20</v>
      </c>
      <c r="B22" s="34">
        <v>40883</v>
      </c>
      <c r="C22" s="2" t="s">
        <v>228</v>
      </c>
      <c r="D22" s="2" t="s">
        <v>154</v>
      </c>
      <c r="E22" s="4" t="s">
        <v>102</v>
      </c>
      <c r="F22" s="2" t="s">
        <v>231</v>
      </c>
      <c r="H22" s="2" t="s">
        <v>56</v>
      </c>
      <c r="K22" s="6"/>
      <c r="L22" s="6"/>
      <c r="M22" s="2"/>
      <c r="N22" s="4"/>
      <c r="O22" s="4"/>
    </row>
    <row r="23" spans="1:15" x14ac:dyDescent="0.2">
      <c r="A23">
        <v>21</v>
      </c>
      <c r="D23" s="4"/>
      <c r="H23" s="2"/>
      <c r="K23" s="6"/>
      <c r="L23" s="6"/>
      <c r="M23" s="2"/>
      <c r="N23" s="4"/>
      <c r="O23" s="4"/>
    </row>
    <row r="24" spans="1:15" x14ac:dyDescent="0.2">
      <c r="A24">
        <v>22</v>
      </c>
      <c r="D24" s="4"/>
      <c r="K24" s="6"/>
    </row>
    <row r="25" spans="1:15" x14ac:dyDescent="0.2">
      <c r="A25">
        <v>23</v>
      </c>
      <c r="B25" s="6"/>
      <c r="D25" s="4"/>
      <c r="K25" s="6"/>
      <c r="L25" s="6"/>
      <c r="M25" s="2"/>
      <c r="N25" s="4"/>
      <c r="O25" s="4"/>
    </row>
    <row r="26" spans="1:15" x14ac:dyDescent="0.2">
      <c r="A26">
        <v>24</v>
      </c>
      <c r="D26" s="4"/>
      <c r="K26" s="6"/>
      <c r="L26" s="6"/>
      <c r="M26" s="2"/>
      <c r="N26" s="4"/>
      <c r="O26" s="4"/>
    </row>
    <row r="27" spans="1:15" x14ac:dyDescent="0.2">
      <c r="A27">
        <v>25</v>
      </c>
      <c r="B27" s="6"/>
      <c r="D27" s="4"/>
      <c r="K27" s="6"/>
      <c r="L27" s="6"/>
      <c r="M27" s="2"/>
      <c r="N27" s="4"/>
      <c r="O27" s="4"/>
    </row>
    <row r="28" spans="1:15" x14ac:dyDescent="0.2">
      <c r="B28" s="6"/>
      <c r="D28" s="4"/>
      <c r="L28" s="6"/>
      <c r="M28" s="2"/>
      <c r="N28" s="4"/>
      <c r="O28" s="4"/>
    </row>
    <row r="29" spans="1:15" x14ac:dyDescent="0.2">
      <c r="A29" s="9" t="s">
        <v>43</v>
      </c>
      <c r="K29" s="6"/>
      <c r="L29" s="6"/>
      <c r="M29" s="2"/>
      <c r="N29" s="4"/>
      <c r="O29" s="4"/>
    </row>
    <row r="30" spans="1:15" x14ac:dyDescent="0.2">
      <c r="A30" s="21" t="s">
        <v>15</v>
      </c>
      <c r="K30" s="6"/>
      <c r="L30" s="6"/>
      <c r="M30" s="2"/>
      <c r="N30" s="4"/>
      <c r="O30" s="4"/>
    </row>
    <row r="31" spans="1:15" x14ac:dyDescent="0.2">
      <c r="A31">
        <v>1</v>
      </c>
      <c r="E31" s="21" t="s">
        <v>13</v>
      </c>
      <c r="F31" s="35" t="s">
        <v>14</v>
      </c>
      <c r="K31" s="6"/>
      <c r="L31" s="6"/>
      <c r="M31" s="2"/>
      <c r="N31" s="4"/>
      <c r="O31" s="4"/>
    </row>
    <row r="32" spans="1:15" x14ac:dyDescent="0.2">
      <c r="A32">
        <v>2</v>
      </c>
      <c r="E32" s="36"/>
      <c r="K32" s="6"/>
      <c r="L32" s="6"/>
      <c r="M32" s="2"/>
      <c r="N32" s="4"/>
      <c r="O32" s="4"/>
    </row>
    <row r="33" spans="1:15" x14ac:dyDescent="0.2">
      <c r="A33">
        <v>3</v>
      </c>
      <c r="E33" s="36"/>
      <c r="K33" s="6"/>
      <c r="L33" s="6"/>
      <c r="M33" s="2"/>
      <c r="N33" s="4"/>
      <c r="O33" s="4"/>
    </row>
    <row r="34" spans="1:15" x14ac:dyDescent="0.2">
      <c r="A34">
        <v>4</v>
      </c>
      <c r="K34" s="6"/>
    </row>
    <row r="35" spans="1:15" x14ac:dyDescent="0.2">
      <c r="A35">
        <v>5</v>
      </c>
      <c r="E35" s="34"/>
      <c r="K35" s="6"/>
      <c r="L35" s="6"/>
      <c r="M35" s="2"/>
      <c r="N35" s="4"/>
      <c r="O35" s="4"/>
    </row>
    <row r="36" spans="1:15" x14ac:dyDescent="0.2">
      <c r="A36">
        <v>6</v>
      </c>
      <c r="E36" s="34"/>
      <c r="G36" s="4"/>
      <c r="L36" s="6"/>
      <c r="M36" s="2"/>
      <c r="N36" s="4"/>
      <c r="O36" s="4"/>
    </row>
    <row r="37" spans="1:15" x14ac:dyDescent="0.2">
      <c r="A37">
        <v>7</v>
      </c>
      <c r="E37" s="34"/>
      <c r="G37" s="4"/>
      <c r="L37" s="6"/>
      <c r="M37" s="2"/>
      <c r="N37" s="4"/>
      <c r="O37" s="4"/>
    </row>
    <row r="38" spans="1:15" x14ac:dyDescent="0.2">
      <c r="A38">
        <v>8</v>
      </c>
      <c r="E38" s="34"/>
      <c r="G38" s="4"/>
      <c r="L38" s="6"/>
      <c r="M38" s="2"/>
      <c r="N38" s="4"/>
      <c r="O38" s="4"/>
    </row>
    <row r="39" spans="1:15" x14ac:dyDescent="0.2">
      <c r="A39">
        <v>9</v>
      </c>
      <c r="E39" s="34"/>
      <c r="G39" s="4"/>
      <c r="L39" s="6"/>
      <c r="M39" s="2"/>
      <c r="N39" s="4"/>
      <c r="O39" s="4"/>
    </row>
    <row r="40" spans="1:15" x14ac:dyDescent="0.2">
      <c r="A40">
        <v>10</v>
      </c>
      <c r="E40" s="34"/>
      <c r="G40" s="4"/>
      <c r="K40" s="9"/>
      <c r="L40" s="6"/>
      <c r="M40" s="2"/>
      <c r="N40" s="4"/>
      <c r="O40" s="4"/>
    </row>
    <row r="41" spans="1:15" x14ac:dyDescent="0.2">
      <c r="A41">
        <v>11</v>
      </c>
      <c r="E41" s="34"/>
      <c r="G41" s="4"/>
      <c r="K41" s="9"/>
      <c r="L41" s="6"/>
      <c r="M41" s="2"/>
      <c r="N41" s="4"/>
      <c r="O41" s="4"/>
    </row>
    <row r="42" spans="1:15" x14ac:dyDescent="0.2">
      <c r="A42">
        <v>12</v>
      </c>
      <c r="E42" s="34"/>
      <c r="G42" s="4"/>
      <c r="L42" s="6"/>
      <c r="M42" s="2"/>
      <c r="N42" s="4"/>
      <c r="O42" s="4"/>
    </row>
    <row r="43" spans="1:15" x14ac:dyDescent="0.2">
      <c r="A43">
        <v>13</v>
      </c>
      <c r="E43" s="34"/>
      <c r="G43" s="4"/>
      <c r="L43" s="6"/>
      <c r="M43" s="2"/>
      <c r="N43" s="4"/>
      <c r="O43" s="4"/>
    </row>
    <row r="44" spans="1:15" x14ac:dyDescent="0.2">
      <c r="A44">
        <v>14</v>
      </c>
    </row>
    <row r="45" spans="1:15" x14ac:dyDescent="0.2">
      <c r="A45">
        <v>15</v>
      </c>
      <c r="L45" s="6"/>
      <c r="M45" s="2"/>
      <c r="N45" s="4"/>
    </row>
    <row r="46" spans="1:15" x14ac:dyDescent="0.2">
      <c r="A46">
        <v>16</v>
      </c>
    </row>
    <row r="48" spans="1:15" s="9" customFormat="1" x14ac:dyDescent="0.2">
      <c r="A48" s="9" t="s">
        <v>42</v>
      </c>
      <c r="B48" s="34"/>
      <c r="C48" s="2"/>
      <c r="D48" s="2"/>
      <c r="E48" s="3"/>
      <c r="F48" s="2"/>
      <c r="G48" s="3"/>
      <c r="H48"/>
      <c r="I48"/>
      <c r="J48"/>
      <c r="K48"/>
      <c r="L48"/>
      <c r="M48"/>
    </row>
    <row r="49" spans="1:13" s="9" customFormat="1" x14ac:dyDescent="0.2">
      <c r="B49" s="34"/>
      <c r="C49" s="2"/>
      <c r="D49" s="2"/>
      <c r="E49" s="35"/>
      <c r="G49" s="35"/>
      <c r="H49"/>
      <c r="I49"/>
      <c r="J49"/>
      <c r="K49"/>
      <c r="L49"/>
      <c r="M49"/>
    </row>
    <row r="50" spans="1:13" x14ac:dyDescent="0.2">
      <c r="A50" s="21" t="s">
        <v>15</v>
      </c>
      <c r="E50" s="21" t="s">
        <v>13</v>
      </c>
      <c r="F50" s="21" t="s">
        <v>14</v>
      </c>
      <c r="G50" s="9"/>
    </row>
    <row r="51" spans="1:13" x14ac:dyDescent="0.2">
      <c r="A51">
        <v>1</v>
      </c>
      <c r="E51" s="2"/>
      <c r="F51" s="3"/>
    </row>
    <row r="52" spans="1:13" x14ac:dyDescent="0.2">
      <c r="A52">
        <v>2</v>
      </c>
      <c r="E52" s="2"/>
      <c r="F52" s="3"/>
    </row>
    <row r="53" spans="1:13" x14ac:dyDescent="0.2">
      <c r="A53">
        <v>3</v>
      </c>
      <c r="F53" s="3"/>
    </row>
    <row r="54" spans="1:13" x14ac:dyDescent="0.2">
      <c r="A54">
        <v>4</v>
      </c>
      <c r="F54" s="3"/>
    </row>
    <row r="55" spans="1:13" x14ac:dyDescent="0.2">
      <c r="A55">
        <v>5</v>
      </c>
      <c r="F55" s="3"/>
    </row>
    <row r="56" spans="1:13" x14ac:dyDescent="0.2">
      <c r="A56">
        <v>6</v>
      </c>
      <c r="F56" s="3"/>
    </row>
    <row r="57" spans="1:13" x14ac:dyDescent="0.2">
      <c r="A57">
        <v>7</v>
      </c>
      <c r="F57" s="3"/>
    </row>
    <row r="58" spans="1:13" x14ac:dyDescent="0.2">
      <c r="A58">
        <v>8</v>
      </c>
      <c r="F58" s="3"/>
    </row>
    <row r="59" spans="1:13" x14ac:dyDescent="0.2">
      <c r="A59">
        <v>9</v>
      </c>
      <c r="F59" s="3"/>
    </row>
    <row r="60" spans="1:13" x14ac:dyDescent="0.2">
      <c r="A60">
        <v>10</v>
      </c>
      <c r="F60" s="3"/>
    </row>
    <row r="61" spans="1:13" x14ac:dyDescent="0.2">
      <c r="A61">
        <v>11</v>
      </c>
      <c r="F61" s="3"/>
    </row>
    <row r="62" spans="1:13" x14ac:dyDescent="0.2">
      <c r="A62">
        <v>12</v>
      </c>
      <c r="F62" s="3"/>
    </row>
    <row r="63" spans="1:13" x14ac:dyDescent="0.2">
      <c r="A63">
        <v>13</v>
      </c>
      <c r="F63" s="3"/>
    </row>
    <row r="64" spans="1:13" x14ac:dyDescent="0.2">
      <c r="A64">
        <v>14</v>
      </c>
      <c r="F64" s="3"/>
    </row>
    <row r="65" spans="1:6" x14ac:dyDescent="0.2">
      <c r="A65">
        <v>15</v>
      </c>
      <c r="F65" s="3"/>
    </row>
    <row r="66" spans="1:6" x14ac:dyDescent="0.2">
      <c r="A66">
        <v>16</v>
      </c>
      <c r="F66" s="3"/>
    </row>
    <row r="67" spans="1:6" x14ac:dyDescent="0.2">
      <c r="A67">
        <v>17</v>
      </c>
      <c r="F67" s="3"/>
    </row>
    <row r="68" spans="1:6" x14ac:dyDescent="0.2">
      <c r="A68">
        <v>18</v>
      </c>
      <c r="F68" s="3"/>
    </row>
    <row r="69" spans="1:6" x14ac:dyDescent="0.2">
      <c r="A69">
        <v>19</v>
      </c>
      <c r="F69" s="3"/>
    </row>
    <row r="70" spans="1:6" x14ac:dyDescent="0.2">
      <c r="A70">
        <v>20</v>
      </c>
      <c r="F70" s="3"/>
    </row>
    <row r="71" spans="1:6" x14ac:dyDescent="0.2">
      <c r="A71">
        <v>21</v>
      </c>
      <c r="F71" s="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zoomScale="70" workbookViewId="0">
      <pane ySplit="3" topLeftCell="A4" activePane="bottomLeft" state="frozen"/>
      <selection pane="bottomLeft" activeCell="R17" sqref="R17:S23"/>
    </sheetView>
  </sheetViews>
  <sheetFormatPr defaultRowHeight="12.75" x14ac:dyDescent="0.2"/>
  <cols>
    <col min="1" max="1" width="13.5703125" customWidth="1"/>
    <col min="4" max="4" width="9.140625" style="7"/>
    <col min="5" max="5" width="9.140625" style="16"/>
    <col min="6" max="7" width="9.140625" style="13"/>
    <col min="8" max="9" width="9.28515625" style="40" customWidth="1"/>
    <col min="12" max="12" width="11.28515625" style="3" customWidth="1"/>
    <col min="13" max="14" width="9.28515625" style="42" customWidth="1"/>
    <col min="17" max="17" width="10.140625" bestFit="1" customWidth="1"/>
  </cols>
  <sheetData>
    <row r="1" spans="1:20" x14ac:dyDescent="0.2">
      <c r="J1">
        <v>1</v>
      </c>
    </row>
    <row r="2" spans="1:20" x14ac:dyDescent="0.2">
      <c r="A2" s="6"/>
      <c r="B2" s="21" t="s">
        <v>41</v>
      </c>
      <c r="D2" s="18"/>
      <c r="F2" s="16" t="s">
        <v>22</v>
      </c>
      <c r="G2" s="16"/>
      <c r="H2" s="43" t="s">
        <v>47</v>
      </c>
      <c r="L2" s="34"/>
      <c r="M2" s="43" t="s">
        <v>47</v>
      </c>
      <c r="N2" s="40"/>
      <c r="Q2" s="34"/>
      <c r="R2" s="43" t="s">
        <v>47</v>
      </c>
      <c r="S2" s="40"/>
    </row>
    <row r="3" spans="1:20" x14ac:dyDescent="0.2">
      <c r="A3" s="27" t="s">
        <v>6</v>
      </c>
      <c r="B3" s="21" t="s">
        <v>7</v>
      </c>
      <c r="C3" s="21" t="s">
        <v>0</v>
      </c>
      <c r="D3" s="16" t="s">
        <v>8</v>
      </c>
      <c r="E3" s="16" t="s">
        <v>19</v>
      </c>
      <c r="F3" s="16" t="s">
        <v>20</v>
      </c>
      <c r="G3" s="16" t="s">
        <v>21</v>
      </c>
      <c r="H3" s="25" t="s">
        <v>48</v>
      </c>
      <c r="I3" s="25" t="s">
        <v>49</v>
      </c>
      <c r="L3" s="27" t="s">
        <v>6</v>
      </c>
      <c r="M3" s="25" t="s">
        <v>48</v>
      </c>
      <c r="N3" s="25" t="s">
        <v>49</v>
      </c>
      <c r="Q3" s="27" t="s">
        <v>6</v>
      </c>
      <c r="R3" s="25" t="s">
        <v>48</v>
      </c>
      <c r="S3" s="25" t="s">
        <v>49</v>
      </c>
    </row>
    <row r="4" spans="1:20" x14ac:dyDescent="0.2">
      <c r="A4" s="34">
        <v>40560</v>
      </c>
      <c r="B4" s="3">
        <v>306730</v>
      </c>
      <c r="C4" s="3">
        <v>1</v>
      </c>
      <c r="D4" s="18">
        <v>0.46150565853658543</v>
      </c>
      <c r="E4" s="16">
        <v>4.5709999999999997</v>
      </c>
      <c r="F4" s="13">
        <v>6.2134999999999998</v>
      </c>
      <c r="G4" s="13">
        <v>0.85399999999999998</v>
      </c>
      <c r="H4" s="44">
        <v>0</v>
      </c>
      <c r="I4" s="40">
        <v>0</v>
      </c>
      <c r="K4" s="23">
        <v>6</v>
      </c>
      <c r="L4" s="34">
        <v>40184</v>
      </c>
      <c r="M4">
        <v>0</v>
      </c>
      <c r="N4">
        <v>0</v>
      </c>
      <c r="P4" s="23">
        <v>17</v>
      </c>
      <c r="Q4" s="34">
        <v>40560</v>
      </c>
      <c r="R4" s="3">
        <v>0</v>
      </c>
      <c r="S4" s="3">
        <v>0</v>
      </c>
      <c r="T4" s="3"/>
    </row>
    <row r="5" spans="1:20" x14ac:dyDescent="0.2">
      <c r="A5" s="34"/>
      <c r="B5" s="3">
        <v>306729</v>
      </c>
      <c r="C5" s="3">
        <v>5</v>
      </c>
      <c r="D5" s="18">
        <v>0.44502331358885011</v>
      </c>
      <c r="E5" s="16">
        <v>4.6189999999999998</v>
      </c>
      <c r="F5" s="13">
        <v>6.1760000000000002</v>
      </c>
      <c r="G5" s="13">
        <v>0.85799999999999998</v>
      </c>
      <c r="K5" s="23">
        <v>47</v>
      </c>
      <c r="L5" s="34">
        <v>40225</v>
      </c>
      <c r="M5">
        <v>0</v>
      </c>
      <c r="N5">
        <v>0</v>
      </c>
      <c r="P5" s="23">
        <v>36</v>
      </c>
      <c r="Q5" s="34">
        <v>40579</v>
      </c>
      <c r="R5" s="3">
        <v>0</v>
      </c>
      <c r="S5" s="3">
        <v>0</v>
      </c>
      <c r="T5" s="3"/>
    </row>
    <row r="6" spans="1:20" x14ac:dyDescent="0.2">
      <c r="A6" s="34"/>
      <c r="B6" s="3">
        <v>306728</v>
      </c>
      <c r="C6" s="3">
        <v>10</v>
      </c>
      <c r="D6" s="18">
        <v>0.45326448606271774</v>
      </c>
      <c r="E6" s="16">
        <v>4.6524999999999999</v>
      </c>
      <c r="F6" s="13">
        <v>6.8529999999999998</v>
      </c>
      <c r="G6" s="13">
        <v>0.86199999999999999</v>
      </c>
      <c r="K6" s="23">
        <v>54</v>
      </c>
      <c r="L6" s="34">
        <v>40232</v>
      </c>
      <c r="M6">
        <v>0</v>
      </c>
      <c r="N6">
        <v>0</v>
      </c>
      <c r="P6" s="23">
        <v>49</v>
      </c>
      <c r="Q6" s="34">
        <v>40592</v>
      </c>
      <c r="R6" s="3">
        <v>0</v>
      </c>
      <c r="S6" s="3">
        <v>0</v>
      </c>
      <c r="T6" s="3"/>
    </row>
    <row r="7" spans="1:20" x14ac:dyDescent="0.2">
      <c r="A7" s="34"/>
      <c r="B7" s="3">
        <v>306727</v>
      </c>
      <c r="C7" s="3">
        <v>20</v>
      </c>
      <c r="D7" s="18">
        <v>0.42854096864111502</v>
      </c>
      <c r="E7" s="16">
        <v>4.6319999999999997</v>
      </c>
      <c r="F7" s="13">
        <v>6.1835000000000004</v>
      </c>
      <c r="G7" s="13">
        <v>0.85499999999999998</v>
      </c>
      <c r="I7" s="44"/>
      <c r="K7" s="23">
        <v>68</v>
      </c>
      <c r="L7" s="34">
        <v>40246</v>
      </c>
      <c r="M7">
        <v>0</v>
      </c>
      <c r="N7">
        <v>0</v>
      </c>
      <c r="P7" s="23">
        <v>66</v>
      </c>
      <c r="Q7" s="34">
        <v>40609</v>
      </c>
      <c r="R7" s="3">
        <v>0</v>
      </c>
      <c r="S7" s="3">
        <v>0</v>
      </c>
      <c r="T7" s="3"/>
    </row>
    <row r="8" spans="1:20" x14ac:dyDescent="0.2">
      <c r="A8" s="34"/>
      <c r="B8" s="3">
        <v>306726</v>
      </c>
      <c r="C8" s="3">
        <v>30</v>
      </c>
      <c r="D8" s="18">
        <v>0.36673217508710798</v>
      </c>
      <c r="E8" s="16">
        <v>4.7379999999999995</v>
      </c>
      <c r="F8" s="13">
        <v>6.2110000000000003</v>
      </c>
      <c r="G8" s="13">
        <v>0.85199999999999998</v>
      </c>
      <c r="H8" s="44"/>
      <c r="I8" s="44"/>
      <c r="J8" s="9"/>
      <c r="K8" s="23">
        <v>80</v>
      </c>
      <c r="L8" s="34">
        <v>40258</v>
      </c>
      <c r="M8">
        <v>0</v>
      </c>
      <c r="N8">
        <v>0</v>
      </c>
      <c r="P8" s="23">
        <v>90</v>
      </c>
      <c r="Q8" s="34">
        <v>40633</v>
      </c>
      <c r="R8" s="3">
        <v>0</v>
      </c>
      <c r="S8" s="3">
        <v>0</v>
      </c>
      <c r="T8" s="3"/>
    </row>
    <row r="9" spans="1:20" x14ac:dyDescent="0.2">
      <c r="A9" s="34"/>
      <c r="B9" s="3">
        <v>306725</v>
      </c>
      <c r="C9" s="3">
        <v>40</v>
      </c>
      <c r="D9" s="18">
        <v>0.37497334756097561</v>
      </c>
      <c r="E9" s="16">
        <v>4.7370000000000001</v>
      </c>
      <c r="F9" s="13">
        <v>6.2385000000000002</v>
      </c>
      <c r="G9" s="13">
        <v>0.85499999999999998</v>
      </c>
      <c r="H9" s="44"/>
      <c r="I9" s="44"/>
      <c r="K9" s="32">
        <v>100</v>
      </c>
      <c r="L9" s="34">
        <v>40278</v>
      </c>
      <c r="M9">
        <v>33.299999999999997</v>
      </c>
      <c r="N9">
        <v>32.1</v>
      </c>
      <c r="P9" s="23">
        <v>98</v>
      </c>
      <c r="Q9" s="34">
        <v>40641</v>
      </c>
      <c r="R9" s="3">
        <v>33.299999999999997</v>
      </c>
      <c r="S9" s="3">
        <v>32.1</v>
      </c>
      <c r="T9" s="3"/>
    </row>
    <row r="10" spans="1:20" x14ac:dyDescent="0.2">
      <c r="A10" s="34"/>
      <c r="B10" s="3">
        <v>306724</v>
      </c>
      <c r="C10" s="3">
        <v>50</v>
      </c>
      <c r="D10" s="18">
        <v>0.35849100261324029</v>
      </c>
      <c r="E10" s="16">
        <v>4.8334999999999999</v>
      </c>
      <c r="F10" s="13">
        <v>7.9314999999999998</v>
      </c>
      <c r="G10" s="13">
        <v>0.84799999999999998</v>
      </c>
      <c r="K10" s="32">
        <v>115</v>
      </c>
      <c r="L10" s="34">
        <v>40293</v>
      </c>
      <c r="M10">
        <v>35.6</v>
      </c>
      <c r="N10">
        <v>51.7</v>
      </c>
      <c r="P10" s="23">
        <v>113</v>
      </c>
      <c r="Q10" s="34">
        <v>40656</v>
      </c>
      <c r="R10" s="3">
        <v>22.6</v>
      </c>
      <c r="S10" s="3">
        <v>25.1</v>
      </c>
      <c r="T10" s="3"/>
    </row>
    <row r="11" spans="1:20" x14ac:dyDescent="0.2">
      <c r="A11" s="34"/>
      <c r="B11" s="3">
        <v>306723</v>
      </c>
      <c r="C11" s="3">
        <v>75</v>
      </c>
      <c r="D11" s="18">
        <v>0.23899400174216026</v>
      </c>
      <c r="E11" s="16">
        <v>4.7234999999999996</v>
      </c>
      <c r="F11" s="13">
        <v>5.9670000000000005</v>
      </c>
      <c r="G11" s="13">
        <v>0.84450000000000003</v>
      </c>
      <c r="K11" s="23">
        <v>131</v>
      </c>
      <c r="L11" s="34">
        <v>40309</v>
      </c>
      <c r="M11">
        <v>16.899999999999999</v>
      </c>
      <c r="N11">
        <v>12.6</v>
      </c>
      <c r="P11" s="32">
        <v>126</v>
      </c>
      <c r="Q11" s="34">
        <v>40669</v>
      </c>
      <c r="R11" s="3">
        <v>26.8</v>
      </c>
      <c r="S11" s="3">
        <v>0</v>
      </c>
      <c r="T11" s="3"/>
    </row>
    <row r="12" spans="1:20" x14ac:dyDescent="0.2">
      <c r="A12" s="34"/>
      <c r="B12" s="3">
        <v>306722</v>
      </c>
      <c r="C12" s="3">
        <v>100</v>
      </c>
      <c r="D12" s="18">
        <v>0.39969686498257839</v>
      </c>
      <c r="E12" s="16">
        <v>4.7125000000000004</v>
      </c>
      <c r="F12" s="13">
        <v>6.1524999999999999</v>
      </c>
      <c r="G12" s="13">
        <v>0.87650000000000006</v>
      </c>
      <c r="K12" s="23">
        <v>149</v>
      </c>
      <c r="L12" s="34">
        <v>40327</v>
      </c>
      <c r="M12">
        <v>31.2</v>
      </c>
      <c r="N12">
        <v>24.9</v>
      </c>
      <c r="P12" s="32">
        <v>148</v>
      </c>
      <c r="Q12" s="34">
        <v>40691</v>
      </c>
      <c r="R12" s="3">
        <v>76.400000000000006</v>
      </c>
      <c r="S12" s="3">
        <v>44.8</v>
      </c>
      <c r="T12" s="3"/>
    </row>
    <row r="13" spans="1:20" x14ac:dyDescent="0.2">
      <c r="A13" s="34"/>
      <c r="B13" s="3">
        <v>306721</v>
      </c>
      <c r="C13" s="3">
        <v>140</v>
      </c>
      <c r="D13" s="18">
        <v>8.5524734320557502E-2</v>
      </c>
      <c r="E13" s="16">
        <v>12.0375</v>
      </c>
      <c r="F13" s="13">
        <v>12.341000000000001</v>
      </c>
      <c r="G13" s="13">
        <v>1.2645</v>
      </c>
      <c r="K13" s="23">
        <v>174</v>
      </c>
      <c r="L13" s="34">
        <v>40352</v>
      </c>
      <c r="M13">
        <v>36.5</v>
      </c>
      <c r="N13">
        <v>26.6</v>
      </c>
      <c r="P13" s="23">
        <v>167</v>
      </c>
      <c r="Q13" s="34">
        <v>40710</v>
      </c>
      <c r="R13" s="44">
        <v>53.6</v>
      </c>
      <c r="S13" s="44">
        <v>52</v>
      </c>
      <c r="T13" s="3"/>
    </row>
    <row r="14" spans="1:20" x14ac:dyDescent="0.2">
      <c r="A14" s="34">
        <v>40579</v>
      </c>
      <c r="B14" s="23">
        <v>353010</v>
      </c>
      <c r="C14" s="66">
        <v>2</v>
      </c>
      <c r="D14" s="18">
        <v>0.469746831010453</v>
      </c>
      <c r="E14" s="16">
        <v>4.0759999999999996</v>
      </c>
      <c r="F14" s="13">
        <v>6.1319999999999997</v>
      </c>
      <c r="G14" s="13">
        <v>0.91650000000000009</v>
      </c>
      <c r="H14" s="40">
        <v>0</v>
      </c>
      <c r="I14" s="40">
        <v>0</v>
      </c>
      <c r="K14" s="23">
        <v>183</v>
      </c>
      <c r="L14" s="34">
        <v>40361</v>
      </c>
      <c r="M14">
        <v>24.2</v>
      </c>
      <c r="N14">
        <v>12.2</v>
      </c>
      <c r="P14" s="23">
        <v>186</v>
      </c>
      <c r="Q14" s="34">
        <v>40729</v>
      </c>
      <c r="R14" s="3">
        <v>32.200000000000003</v>
      </c>
      <c r="S14" s="3">
        <v>20.399999999999999</v>
      </c>
      <c r="T14" s="3"/>
    </row>
    <row r="15" spans="1:20" x14ac:dyDescent="0.2">
      <c r="A15" s="34"/>
      <c r="B15" s="33">
        <v>353009</v>
      </c>
      <c r="C15" s="66">
        <v>5</v>
      </c>
      <c r="D15" s="18">
        <v>0.44090272735191632</v>
      </c>
      <c r="E15" s="16">
        <v>3.9270000000000005</v>
      </c>
      <c r="F15" s="13">
        <v>6.2004999999999999</v>
      </c>
      <c r="G15" s="13">
        <v>0.9355</v>
      </c>
      <c r="K15" s="23">
        <v>200</v>
      </c>
      <c r="L15" s="34">
        <v>40378</v>
      </c>
      <c r="M15">
        <v>34.700000000000003</v>
      </c>
      <c r="N15">
        <v>14.1</v>
      </c>
      <c r="P15" s="23">
        <v>204</v>
      </c>
      <c r="Q15" s="34">
        <v>40747</v>
      </c>
      <c r="R15" s="3">
        <v>32.700000000000003</v>
      </c>
      <c r="S15" s="3">
        <v>24.7</v>
      </c>
      <c r="T15" s="3"/>
    </row>
    <row r="16" spans="1:20" x14ac:dyDescent="0.2">
      <c r="A16" s="34"/>
      <c r="B16" s="23">
        <v>353008</v>
      </c>
      <c r="C16" s="66">
        <v>10</v>
      </c>
      <c r="D16" s="18">
        <v>0.46974683101045289</v>
      </c>
      <c r="E16" s="16">
        <v>4.0629999999999997</v>
      </c>
      <c r="F16" s="13">
        <v>6.149</v>
      </c>
      <c r="G16" s="13">
        <v>0.93100000000000005</v>
      </c>
      <c r="K16" s="23">
        <v>213</v>
      </c>
      <c r="L16" s="34">
        <v>40391</v>
      </c>
      <c r="M16">
        <v>22.4</v>
      </c>
      <c r="N16">
        <v>9.4</v>
      </c>
      <c r="P16" s="23">
        <v>220</v>
      </c>
      <c r="Q16" s="34">
        <v>40763</v>
      </c>
      <c r="R16" s="3">
        <v>30.9</v>
      </c>
      <c r="S16" s="3">
        <v>21.3</v>
      </c>
      <c r="T16" s="3"/>
    </row>
    <row r="17" spans="1:23" x14ac:dyDescent="0.2">
      <c r="A17" s="34"/>
      <c r="B17" s="33">
        <v>353007</v>
      </c>
      <c r="C17" s="66">
        <v>20</v>
      </c>
      <c r="D17" s="18">
        <v>0.36261158885017419</v>
      </c>
      <c r="E17" s="16">
        <v>3.9634999999999998</v>
      </c>
      <c r="F17" s="13">
        <v>5.6284999999999998</v>
      </c>
      <c r="G17" s="13">
        <v>0.91450000000000009</v>
      </c>
      <c r="K17" s="23">
        <v>243</v>
      </c>
      <c r="L17" s="34">
        <v>40421</v>
      </c>
      <c r="M17">
        <v>40.5</v>
      </c>
      <c r="N17">
        <v>23.2</v>
      </c>
      <c r="P17" s="23">
        <v>243</v>
      </c>
      <c r="Q17" s="34">
        <v>40786</v>
      </c>
      <c r="R17" s="3">
        <v>22.7</v>
      </c>
      <c r="S17" s="3">
        <v>17.600000000000001</v>
      </c>
      <c r="T17" s="3"/>
      <c r="V17" s="3"/>
      <c r="W17" s="3"/>
    </row>
    <row r="18" spans="1:23" x14ac:dyDescent="0.2">
      <c r="A18" s="34"/>
      <c r="B18" s="23">
        <v>353006</v>
      </c>
      <c r="C18" s="66">
        <v>30</v>
      </c>
      <c r="D18" s="18">
        <v>0.28019986411149822</v>
      </c>
      <c r="E18" s="16">
        <v>3.9590000000000001</v>
      </c>
      <c r="F18" s="13">
        <v>5.5679999999999996</v>
      </c>
      <c r="G18" s="13">
        <v>0.92349999999999999</v>
      </c>
      <c r="K18" s="23">
        <v>286</v>
      </c>
      <c r="L18" s="34">
        <v>40464</v>
      </c>
      <c r="M18">
        <v>23.8</v>
      </c>
      <c r="N18">
        <v>0</v>
      </c>
      <c r="P18" s="23">
        <v>267</v>
      </c>
      <c r="Q18" s="110">
        <v>40810</v>
      </c>
      <c r="R18" s="3">
        <v>29.2</v>
      </c>
      <c r="S18" s="3">
        <v>20.6</v>
      </c>
      <c r="U18" s="34"/>
    </row>
    <row r="19" spans="1:23" x14ac:dyDescent="0.2">
      <c r="A19" s="34"/>
      <c r="B19" s="33">
        <v>353005</v>
      </c>
      <c r="C19" s="66">
        <v>40</v>
      </c>
      <c r="D19" s="18">
        <v>0.27607927787456443</v>
      </c>
      <c r="E19" s="16">
        <v>3.9865000000000004</v>
      </c>
      <c r="F19" s="13">
        <v>5.6085000000000003</v>
      </c>
      <c r="G19" s="13">
        <v>0.93</v>
      </c>
      <c r="K19" s="23">
        <v>311</v>
      </c>
      <c r="L19" s="34">
        <v>40489</v>
      </c>
      <c r="M19">
        <v>0</v>
      </c>
      <c r="N19">
        <v>0</v>
      </c>
      <c r="P19" s="23">
        <v>273</v>
      </c>
      <c r="Q19" s="110">
        <v>40816</v>
      </c>
      <c r="R19" s="3">
        <v>30.9</v>
      </c>
      <c r="S19" s="3">
        <v>23.8</v>
      </c>
      <c r="U19" s="34"/>
    </row>
    <row r="20" spans="1:23" x14ac:dyDescent="0.2">
      <c r="A20" s="34"/>
      <c r="B20" s="23">
        <v>353004</v>
      </c>
      <c r="C20" s="66">
        <v>50</v>
      </c>
      <c r="D20" s="18">
        <v>0.27195869163763065</v>
      </c>
      <c r="E20" s="16">
        <v>3.9595000000000002</v>
      </c>
      <c r="F20" s="13">
        <v>5.585</v>
      </c>
      <c r="G20" s="13">
        <v>0.9325</v>
      </c>
      <c r="K20" s="23">
        <v>326</v>
      </c>
      <c r="L20" s="34">
        <v>40504</v>
      </c>
      <c r="M20">
        <v>0</v>
      </c>
      <c r="N20">
        <v>0</v>
      </c>
      <c r="P20" s="23">
        <v>287</v>
      </c>
      <c r="Q20" s="110">
        <v>40830</v>
      </c>
      <c r="R20" s="3">
        <v>31.3</v>
      </c>
      <c r="S20" s="3">
        <v>22</v>
      </c>
      <c r="U20" s="34"/>
    </row>
    <row r="21" spans="1:23" x14ac:dyDescent="0.2">
      <c r="A21" s="34"/>
      <c r="B21" s="33">
        <v>353003</v>
      </c>
      <c r="C21" s="66">
        <v>75</v>
      </c>
      <c r="D21" s="18">
        <v>0.38733510627177703</v>
      </c>
      <c r="E21" s="16">
        <v>3.8235000000000001</v>
      </c>
      <c r="F21" s="13">
        <v>4.9260000000000002</v>
      </c>
      <c r="G21" s="13">
        <v>0.91200000000000003</v>
      </c>
      <c r="K21" s="23">
        <v>350</v>
      </c>
      <c r="L21" s="34">
        <v>40528</v>
      </c>
      <c r="M21"/>
      <c r="N21"/>
      <c r="P21" s="23">
        <v>311</v>
      </c>
      <c r="Q21" s="110">
        <v>40854</v>
      </c>
      <c r="R21" s="3">
        <v>0</v>
      </c>
      <c r="S21" s="3">
        <v>0</v>
      </c>
      <c r="U21" s="34"/>
    </row>
    <row r="22" spans="1:23" x14ac:dyDescent="0.2">
      <c r="A22" s="34"/>
      <c r="B22" s="23">
        <v>353002</v>
      </c>
      <c r="C22" s="66">
        <v>100</v>
      </c>
      <c r="D22" s="18">
        <v>0.3420086576655052</v>
      </c>
      <c r="E22" s="16">
        <v>4.0235000000000003</v>
      </c>
      <c r="F22" s="13">
        <v>4.8525</v>
      </c>
      <c r="G22" s="13">
        <v>0.9544999999999999</v>
      </c>
      <c r="K22" s="23"/>
      <c r="L22" s="34"/>
      <c r="M22"/>
      <c r="N22"/>
      <c r="P22" s="23">
        <v>326</v>
      </c>
      <c r="Q22" s="110">
        <v>40869</v>
      </c>
      <c r="R22" s="3">
        <v>0</v>
      </c>
      <c r="S22" s="3">
        <v>0</v>
      </c>
      <c r="U22" s="34"/>
    </row>
    <row r="23" spans="1:23" x14ac:dyDescent="0.2">
      <c r="A23" s="34"/>
      <c r="B23" s="33">
        <v>353001</v>
      </c>
      <c r="C23" s="66">
        <v>147</v>
      </c>
      <c r="D23" s="18">
        <v>5.0594006968641164E-2</v>
      </c>
      <c r="E23" s="16">
        <v>10.272500000000001</v>
      </c>
      <c r="F23" s="13">
        <v>10.663499999999999</v>
      </c>
      <c r="G23" s="13">
        <v>1.3680000000000001</v>
      </c>
      <c r="L23" s="34"/>
      <c r="M23"/>
      <c r="N23"/>
      <c r="P23" s="23">
        <v>340</v>
      </c>
      <c r="Q23" s="110">
        <v>40883</v>
      </c>
      <c r="R23" s="3">
        <v>0</v>
      </c>
      <c r="S23" s="3">
        <v>0</v>
      </c>
      <c r="U23" s="34"/>
    </row>
    <row r="24" spans="1:23" x14ac:dyDescent="0.2">
      <c r="A24" s="34">
        <v>40592</v>
      </c>
      <c r="B24" s="14">
        <v>353020</v>
      </c>
      <c r="C24" s="66">
        <v>2</v>
      </c>
      <c r="D24" s="18">
        <v>0.40799999999999997</v>
      </c>
      <c r="E24" s="16">
        <v>4.3479999999999999</v>
      </c>
      <c r="F24" s="13">
        <v>5.7625000000000002</v>
      </c>
      <c r="G24" s="13">
        <v>0.77300000000000002</v>
      </c>
      <c r="H24" s="40">
        <v>0</v>
      </c>
      <c r="I24" s="40">
        <v>0</v>
      </c>
      <c r="L24" s="34"/>
      <c r="M24"/>
      <c r="N24"/>
      <c r="P24" s="23"/>
      <c r="Q24" s="111"/>
      <c r="U24" s="34"/>
    </row>
    <row r="25" spans="1:23" x14ac:dyDescent="0.2">
      <c r="A25" s="34"/>
      <c r="B25" s="14">
        <v>353019</v>
      </c>
      <c r="C25" s="66">
        <v>5</v>
      </c>
      <c r="D25" s="18">
        <v>0.34599999999999997</v>
      </c>
      <c r="E25" s="16">
        <v>4.46</v>
      </c>
      <c r="F25" s="13">
        <v>5.8484999999999996</v>
      </c>
      <c r="G25" s="13">
        <v>0.77400000000000002</v>
      </c>
      <c r="L25" s="34"/>
      <c r="M25"/>
      <c r="N25"/>
      <c r="U25" s="34"/>
    </row>
    <row r="26" spans="1:23" x14ac:dyDescent="0.2">
      <c r="A26" s="34"/>
      <c r="B26" s="14">
        <v>353018</v>
      </c>
      <c r="C26" s="66">
        <v>10</v>
      </c>
      <c r="D26" s="18">
        <v>0.33400000000000002</v>
      </c>
      <c r="E26" s="16">
        <v>4.4830000000000005</v>
      </c>
      <c r="F26" s="13">
        <v>5.8689999999999998</v>
      </c>
      <c r="G26" s="13">
        <v>0.7995000000000001</v>
      </c>
      <c r="L26" s="34"/>
      <c r="M26"/>
      <c r="N26"/>
      <c r="U26" s="34"/>
    </row>
    <row r="27" spans="1:23" x14ac:dyDescent="0.2">
      <c r="A27" s="34"/>
      <c r="B27" s="14">
        <v>353017</v>
      </c>
      <c r="C27" s="66">
        <v>20</v>
      </c>
      <c r="D27" s="18">
        <v>0.33400000000000002</v>
      </c>
      <c r="E27" s="16">
        <v>4.4924999999999997</v>
      </c>
      <c r="F27" s="13">
        <v>5.8944999999999999</v>
      </c>
      <c r="G27" s="13">
        <v>0.84299999999999997</v>
      </c>
      <c r="L27" s="34"/>
      <c r="M27"/>
      <c r="N27"/>
      <c r="U27" s="34"/>
    </row>
    <row r="28" spans="1:23" x14ac:dyDescent="0.2">
      <c r="A28" s="34"/>
      <c r="B28" s="14">
        <v>353016</v>
      </c>
      <c r="C28" s="66">
        <v>30</v>
      </c>
      <c r="D28" s="18">
        <v>0.317</v>
      </c>
      <c r="E28" s="16">
        <v>4.444</v>
      </c>
      <c r="F28" s="13">
        <v>5.7854999999999999</v>
      </c>
      <c r="G28" s="13">
        <v>0.84699999999999998</v>
      </c>
      <c r="L28" s="34"/>
      <c r="M28"/>
      <c r="N28"/>
      <c r="U28" s="34"/>
    </row>
    <row r="29" spans="1:23" x14ac:dyDescent="0.2">
      <c r="A29" s="34"/>
      <c r="B29" s="14">
        <v>353015</v>
      </c>
      <c r="C29" s="66">
        <v>40</v>
      </c>
      <c r="D29" s="18">
        <v>0.23899999999999999</v>
      </c>
      <c r="E29" s="16">
        <v>4.5875000000000004</v>
      </c>
      <c r="F29" s="13">
        <v>5.6950000000000003</v>
      </c>
      <c r="G29" s="13">
        <v>0.83650000000000002</v>
      </c>
      <c r="L29" s="34"/>
      <c r="M29"/>
      <c r="N29"/>
      <c r="U29" s="34"/>
    </row>
    <row r="30" spans="1:23" x14ac:dyDescent="0.2">
      <c r="A30" s="34"/>
      <c r="B30" s="14">
        <v>353014</v>
      </c>
      <c r="C30" s="66">
        <v>50</v>
      </c>
      <c r="D30" s="18">
        <v>0.152</v>
      </c>
      <c r="E30" s="16">
        <v>4.4355000000000002</v>
      </c>
      <c r="F30" s="13">
        <v>5.3535000000000004</v>
      </c>
      <c r="G30" s="13">
        <v>0.8155</v>
      </c>
      <c r="L30" s="34"/>
      <c r="M30"/>
      <c r="N30"/>
      <c r="U30" s="34"/>
    </row>
    <row r="31" spans="1:23" x14ac:dyDescent="0.2">
      <c r="A31" s="34"/>
      <c r="B31" s="14">
        <v>353013</v>
      </c>
      <c r="C31" s="66">
        <v>75</v>
      </c>
      <c r="D31" s="18">
        <v>0.152</v>
      </c>
      <c r="E31" s="16">
        <v>3.9359999999999999</v>
      </c>
      <c r="F31" s="13">
        <v>4.7160000000000002</v>
      </c>
      <c r="G31" s="13">
        <v>0.76200000000000001</v>
      </c>
      <c r="L31" s="34"/>
      <c r="M31"/>
      <c r="N31"/>
      <c r="U31" s="34"/>
    </row>
    <row r="32" spans="1:23" x14ac:dyDescent="0.2">
      <c r="A32" s="34"/>
      <c r="B32" s="14">
        <v>353012</v>
      </c>
      <c r="C32" s="66">
        <v>100</v>
      </c>
      <c r="D32" s="18">
        <v>0.152</v>
      </c>
      <c r="E32" s="16">
        <v>4.3025000000000002</v>
      </c>
      <c r="F32" s="13">
        <v>4.8380000000000001</v>
      </c>
      <c r="G32" s="13">
        <v>0.78350000000000009</v>
      </c>
      <c r="L32" s="34"/>
      <c r="M32"/>
      <c r="N32"/>
      <c r="U32" s="34"/>
    </row>
    <row r="33" spans="1:21" x14ac:dyDescent="0.2">
      <c r="A33" s="34"/>
      <c r="B33" s="14">
        <v>353011</v>
      </c>
      <c r="C33" s="66">
        <v>156</v>
      </c>
      <c r="D33" s="18">
        <v>5.8000000000000003E-2</v>
      </c>
      <c r="E33" s="16">
        <v>10.916499999999999</v>
      </c>
      <c r="F33" s="13">
        <v>11.152999999999999</v>
      </c>
      <c r="G33" s="13">
        <v>1.1950000000000001</v>
      </c>
      <c r="L33" s="34"/>
      <c r="M33" s="44"/>
      <c r="N33" s="44"/>
      <c r="U33" s="34"/>
    </row>
    <row r="34" spans="1:21" x14ac:dyDescent="0.2">
      <c r="A34" s="34">
        <v>40609</v>
      </c>
      <c r="B34" s="3">
        <v>353098</v>
      </c>
      <c r="C34" s="3">
        <v>1</v>
      </c>
      <c r="D34" s="18">
        <v>0.35849100261324041</v>
      </c>
      <c r="E34" s="16">
        <v>4.0295000000000005</v>
      </c>
      <c r="F34" s="13">
        <v>6.242</v>
      </c>
      <c r="G34" s="13">
        <v>0.84399999999999997</v>
      </c>
      <c r="H34" s="40">
        <v>0</v>
      </c>
      <c r="I34" s="40">
        <v>0</v>
      </c>
      <c r="L34" s="34"/>
      <c r="M34" s="40"/>
      <c r="N34" s="44"/>
      <c r="U34" s="34"/>
    </row>
    <row r="35" spans="1:21" x14ac:dyDescent="0.2">
      <c r="A35" s="34"/>
      <c r="B35" s="3">
        <v>353097</v>
      </c>
      <c r="C35" s="3">
        <v>5</v>
      </c>
      <c r="D35" s="18">
        <v>0.33788807142857136</v>
      </c>
      <c r="E35" s="16">
        <v>4.0184999999999995</v>
      </c>
      <c r="F35" s="13">
        <v>6.1545000000000005</v>
      </c>
      <c r="G35" s="13">
        <v>0.85</v>
      </c>
      <c r="L35" s="34"/>
      <c r="M35" s="44"/>
      <c r="N35" s="44"/>
      <c r="U35" s="34"/>
    </row>
    <row r="36" spans="1:21" x14ac:dyDescent="0.2">
      <c r="A36" s="34"/>
      <c r="B36" s="3">
        <v>353096</v>
      </c>
      <c r="C36" s="3">
        <v>10</v>
      </c>
      <c r="D36" s="18">
        <v>0.36261158885017425</v>
      </c>
      <c r="E36" s="16">
        <v>4.117</v>
      </c>
      <c r="F36" s="13">
        <v>6.2645</v>
      </c>
      <c r="G36" s="13">
        <v>0.87749999999999995</v>
      </c>
      <c r="L36" s="34"/>
      <c r="M36" s="40"/>
      <c r="N36" s="40"/>
      <c r="U36" s="34"/>
    </row>
    <row r="37" spans="1:21" x14ac:dyDescent="0.2">
      <c r="A37" s="34"/>
      <c r="B37" s="3">
        <v>353095</v>
      </c>
      <c r="C37" s="3">
        <v>20</v>
      </c>
      <c r="D37" s="18">
        <v>0.35024983013937283</v>
      </c>
      <c r="E37" s="16">
        <v>4.0845000000000002</v>
      </c>
      <c r="F37" s="13">
        <v>6.3174999999999999</v>
      </c>
      <c r="G37" s="13">
        <v>0.83949999999999991</v>
      </c>
      <c r="L37" s="34"/>
      <c r="M37" s="44"/>
      <c r="N37" s="40"/>
      <c r="U37" s="34"/>
    </row>
    <row r="38" spans="1:21" x14ac:dyDescent="0.2">
      <c r="A38" s="34"/>
      <c r="B38" s="3">
        <v>353094</v>
      </c>
      <c r="C38" s="3">
        <v>30</v>
      </c>
      <c r="D38" s="18">
        <v>0.35849100261324041</v>
      </c>
      <c r="E38" s="16">
        <v>4.1224999999999996</v>
      </c>
      <c r="F38" s="13">
        <v>6.2294999999999998</v>
      </c>
      <c r="G38" s="13">
        <v>0.83750000000000002</v>
      </c>
      <c r="L38" s="34"/>
      <c r="M38"/>
      <c r="N38"/>
      <c r="U38" s="34"/>
    </row>
    <row r="39" spans="1:21" x14ac:dyDescent="0.2">
      <c r="A39" s="34"/>
      <c r="B39" s="3">
        <v>353093</v>
      </c>
      <c r="C39" s="3">
        <v>40</v>
      </c>
      <c r="D39" s="18">
        <v>0.26371751916376307</v>
      </c>
      <c r="E39" s="16">
        <v>4.399</v>
      </c>
      <c r="F39" s="13">
        <v>6.1980000000000004</v>
      </c>
      <c r="G39" s="13">
        <v>0.85199999999999998</v>
      </c>
      <c r="L39" s="34"/>
      <c r="M39"/>
      <c r="N39"/>
      <c r="U39" s="34"/>
    </row>
    <row r="40" spans="1:21" x14ac:dyDescent="0.2">
      <c r="A40" s="34"/>
      <c r="B40" s="3">
        <v>353092</v>
      </c>
      <c r="C40" s="3">
        <v>50</v>
      </c>
      <c r="D40" s="18">
        <v>0.25135576045296165</v>
      </c>
      <c r="E40" s="16">
        <v>4.1269999999999998</v>
      </c>
      <c r="F40" s="13">
        <v>5.3585000000000003</v>
      </c>
      <c r="G40" s="13">
        <v>0.80249999999999999</v>
      </c>
      <c r="L40" s="34"/>
      <c r="M40"/>
      <c r="N40"/>
      <c r="U40" s="34"/>
    </row>
    <row r="41" spans="1:21" x14ac:dyDescent="0.2">
      <c r="A41" s="34"/>
      <c r="B41" s="3">
        <v>353091</v>
      </c>
      <c r="C41" s="3">
        <v>76</v>
      </c>
      <c r="D41" s="18">
        <v>0.21427048432055745</v>
      </c>
      <c r="E41" s="16">
        <v>4.3315000000000001</v>
      </c>
      <c r="F41" s="13">
        <v>5.5745000000000005</v>
      </c>
      <c r="G41" s="13">
        <v>0.85099999999999998</v>
      </c>
      <c r="L41" s="34"/>
      <c r="M41"/>
      <c r="N41"/>
      <c r="U41" s="34"/>
    </row>
    <row r="42" spans="1:21" x14ac:dyDescent="0.2">
      <c r="A42" s="34"/>
      <c r="B42" s="3">
        <v>353090</v>
      </c>
      <c r="C42" s="3">
        <v>100</v>
      </c>
      <c r="D42" s="18">
        <v>0.14545777003484323</v>
      </c>
      <c r="E42" s="16">
        <v>4.6254999999999997</v>
      </c>
      <c r="F42" s="13">
        <v>5.7785000000000002</v>
      </c>
      <c r="G42" s="13">
        <v>0.85850000000000004</v>
      </c>
      <c r="L42" s="34"/>
      <c r="M42"/>
      <c r="N42"/>
      <c r="U42" s="34"/>
    </row>
    <row r="43" spans="1:21" x14ac:dyDescent="0.2">
      <c r="A43" s="34"/>
      <c r="B43" s="3">
        <v>353089</v>
      </c>
      <c r="C43" s="3">
        <v>152</v>
      </c>
      <c r="D43" s="18">
        <v>5.5337195121951219E-2</v>
      </c>
      <c r="E43" s="16">
        <v>10.2155</v>
      </c>
      <c r="F43" s="13">
        <v>10.687999999999999</v>
      </c>
      <c r="G43" s="13">
        <v>1.2075</v>
      </c>
      <c r="L43" s="34"/>
      <c r="M43"/>
      <c r="N43"/>
      <c r="U43" s="34"/>
    </row>
    <row r="44" spans="1:21" x14ac:dyDescent="0.2">
      <c r="A44" s="34">
        <v>40633</v>
      </c>
      <c r="B44" s="3">
        <v>306740</v>
      </c>
      <c r="C44" s="66">
        <v>1</v>
      </c>
      <c r="D44" s="18">
        <v>0.18954696689895467</v>
      </c>
      <c r="E44" s="16">
        <v>4.492</v>
      </c>
      <c r="F44" s="13">
        <v>6.2264999999999997</v>
      </c>
      <c r="G44" s="13">
        <v>0.72649999999999992</v>
      </c>
      <c r="H44" s="44">
        <v>0</v>
      </c>
      <c r="I44" s="44">
        <v>0</v>
      </c>
      <c r="L44" s="34"/>
      <c r="M44"/>
      <c r="N44"/>
      <c r="U44" s="34"/>
    </row>
    <row r="45" spans="1:21" x14ac:dyDescent="0.2">
      <c r="A45" s="34"/>
      <c r="B45" s="3">
        <v>306739</v>
      </c>
      <c r="C45" s="66">
        <v>5</v>
      </c>
      <c r="D45" s="18">
        <v>0.31316455400696863</v>
      </c>
      <c r="E45" s="16">
        <v>4.4894999999999996</v>
      </c>
      <c r="F45" s="13">
        <v>6.2855000000000008</v>
      </c>
      <c r="G45" s="13">
        <v>0.71499999999999997</v>
      </c>
      <c r="H45" s="44"/>
      <c r="I45" s="44"/>
      <c r="L45" s="34"/>
      <c r="M45"/>
      <c r="N45"/>
      <c r="U45" s="34"/>
    </row>
    <row r="46" spans="1:21" x14ac:dyDescent="0.2">
      <c r="A46" s="34"/>
      <c r="B46" s="3">
        <v>306738</v>
      </c>
      <c r="C46" s="66">
        <v>10</v>
      </c>
      <c r="D46" s="18">
        <v>0.3420086576655052</v>
      </c>
      <c r="E46" s="16">
        <v>4.0810000000000004</v>
      </c>
      <c r="F46" s="13">
        <v>5.6985000000000001</v>
      </c>
      <c r="G46" s="13">
        <v>0.67249999999999999</v>
      </c>
      <c r="L46" s="34"/>
      <c r="M46"/>
      <c r="N46"/>
      <c r="U46" s="34"/>
    </row>
    <row r="47" spans="1:21" x14ac:dyDescent="0.2">
      <c r="A47" s="34"/>
      <c r="B47" s="3">
        <v>306737</v>
      </c>
      <c r="C47" s="66">
        <v>20</v>
      </c>
      <c r="D47" s="18">
        <v>0.32964689895470378</v>
      </c>
      <c r="E47" s="16">
        <v>4.5739999999999998</v>
      </c>
      <c r="F47" s="13">
        <v>6.2750000000000004</v>
      </c>
      <c r="G47" s="13">
        <v>0.72250000000000003</v>
      </c>
      <c r="L47" s="34"/>
      <c r="M47"/>
      <c r="N47"/>
      <c r="U47" s="34"/>
    </row>
    <row r="48" spans="1:21" x14ac:dyDescent="0.2">
      <c r="A48" s="34"/>
      <c r="B48" s="3">
        <v>306736</v>
      </c>
      <c r="C48" s="66">
        <v>30</v>
      </c>
      <c r="D48" s="18">
        <v>0.37909393379790945</v>
      </c>
      <c r="E48" s="16">
        <v>3.7685</v>
      </c>
      <c r="F48" s="13">
        <v>5.0335000000000001</v>
      </c>
      <c r="G48" s="13">
        <v>0.68100000000000005</v>
      </c>
      <c r="J48" s="44"/>
      <c r="K48" s="44"/>
      <c r="L48" s="34"/>
      <c r="M48"/>
      <c r="N48"/>
      <c r="U48" s="34"/>
    </row>
    <row r="49" spans="1:21" x14ac:dyDescent="0.2">
      <c r="A49" s="34"/>
      <c r="B49" s="3">
        <v>306735</v>
      </c>
      <c r="C49" s="66">
        <v>40</v>
      </c>
      <c r="D49" s="18">
        <v>0.13597934581881529</v>
      </c>
      <c r="E49" s="16">
        <v>5.2654999999999994</v>
      </c>
      <c r="F49" s="13">
        <v>5.9005000000000001</v>
      </c>
      <c r="G49" s="13">
        <v>0.85199999999999998</v>
      </c>
      <c r="L49" s="34"/>
      <c r="M49"/>
      <c r="N49"/>
      <c r="U49" s="34"/>
    </row>
    <row r="50" spans="1:21" x14ac:dyDescent="0.2">
      <c r="A50" s="34"/>
      <c r="B50" s="3">
        <v>306734</v>
      </c>
      <c r="C50" s="66">
        <v>50</v>
      </c>
      <c r="D50" s="18">
        <v>0.14834110452961669</v>
      </c>
      <c r="E50" s="16">
        <v>5.056</v>
      </c>
      <c r="F50" s="13">
        <v>5.6524999999999999</v>
      </c>
      <c r="G50" s="13">
        <v>0.79049999999999998</v>
      </c>
      <c r="L50" s="34"/>
      <c r="M50"/>
      <c r="N50"/>
      <c r="U50" s="34"/>
    </row>
    <row r="51" spans="1:21" x14ac:dyDescent="0.2">
      <c r="A51" s="34"/>
      <c r="B51" s="3">
        <v>306733</v>
      </c>
      <c r="C51" s="66">
        <v>75</v>
      </c>
      <c r="D51" s="18">
        <v>0.29256162282229969</v>
      </c>
      <c r="E51" s="16">
        <v>5.4130000000000003</v>
      </c>
      <c r="F51" s="13">
        <v>5.9779999999999998</v>
      </c>
      <c r="G51" s="13">
        <v>0.80400000000000005</v>
      </c>
      <c r="L51" s="34"/>
      <c r="M51"/>
      <c r="N51"/>
      <c r="U51" s="34"/>
    </row>
    <row r="52" spans="1:21" x14ac:dyDescent="0.2">
      <c r="A52" s="34"/>
      <c r="B52" s="3">
        <v>306732</v>
      </c>
      <c r="C52" s="66">
        <v>100</v>
      </c>
      <c r="D52" s="18">
        <v>0.37497334756097567</v>
      </c>
      <c r="E52" s="16">
        <v>5.5905000000000005</v>
      </c>
      <c r="F52" s="13">
        <v>6.0365000000000002</v>
      </c>
      <c r="G52" s="13">
        <v>0.80600000000000005</v>
      </c>
      <c r="L52" s="34"/>
      <c r="M52"/>
      <c r="N52"/>
      <c r="U52" s="34"/>
    </row>
    <row r="53" spans="1:21" x14ac:dyDescent="0.2">
      <c r="A53" s="34"/>
      <c r="B53" s="3">
        <v>306731</v>
      </c>
      <c r="C53" s="101">
        <v>140</v>
      </c>
      <c r="D53" s="18">
        <v>0.1236175871080139</v>
      </c>
      <c r="E53" s="16">
        <v>8.1225000000000005</v>
      </c>
      <c r="F53" s="13">
        <v>8.5530000000000008</v>
      </c>
      <c r="G53" s="13">
        <v>0.9345</v>
      </c>
      <c r="L53" s="34"/>
      <c r="M53"/>
      <c r="N53"/>
      <c r="U53" s="34"/>
    </row>
    <row r="54" spans="1:21" x14ac:dyDescent="0.2">
      <c r="A54" s="34">
        <v>40641</v>
      </c>
      <c r="B54" s="33">
        <v>372768</v>
      </c>
      <c r="C54" s="93">
        <v>3</v>
      </c>
      <c r="D54" s="31">
        <v>0.58100265940766549</v>
      </c>
      <c r="E54" s="16">
        <v>4.5369999999999999</v>
      </c>
      <c r="F54" s="13">
        <v>5.8454999999999995</v>
      </c>
      <c r="G54" s="13">
        <v>0.75049999999999994</v>
      </c>
      <c r="H54" s="44">
        <v>33.299999999999997</v>
      </c>
      <c r="I54" s="44">
        <v>32.1</v>
      </c>
      <c r="L54" s="34"/>
      <c r="M54"/>
      <c r="N54"/>
      <c r="U54" s="34"/>
    </row>
    <row r="55" spans="1:21" x14ac:dyDescent="0.2">
      <c r="A55" s="34"/>
      <c r="B55" s="33">
        <v>372767</v>
      </c>
      <c r="C55" s="93">
        <v>10</v>
      </c>
      <c r="D55" s="31">
        <v>0.60572617682926833</v>
      </c>
      <c r="E55" s="16">
        <v>4.3810000000000002</v>
      </c>
      <c r="F55" s="13">
        <v>5.7014999999999993</v>
      </c>
      <c r="G55" s="13">
        <v>0.73499999999999999</v>
      </c>
      <c r="H55" s="44"/>
      <c r="I55" s="44"/>
      <c r="L55" s="34"/>
      <c r="M55"/>
      <c r="N55"/>
      <c r="U55" s="34"/>
    </row>
    <row r="56" spans="1:21" x14ac:dyDescent="0.2">
      <c r="A56" s="34"/>
      <c r="B56" s="33">
        <v>372766</v>
      </c>
      <c r="C56" s="93">
        <v>20</v>
      </c>
      <c r="D56" s="31">
        <v>0.51095269337979088</v>
      </c>
      <c r="E56" s="16">
        <v>4.7385000000000002</v>
      </c>
      <c r="F56" s="13">
        <v>6.0679999999999996</v>
      </c>
      <c r="G56" s="13">
        <v>0.76700000000000002</v>
      </c>
      <c r="H56" s="44"/>
      <c r="L56" s="34"/>
      <c r="M56"/>
      <c r="N56"/>
      <c r="U56" s="34"/>
    </row>
    <row r="57" spans="1:21" x14ac:dyDescent="0.2">
      <c r="A57" s="34"/>
      <c r="B57" s="33">
        <v>372765</v>
      </c>
      <c r="C57" s="93">
        <v>30</v>
      </c>
      <c r="D57" s="31">
        <v>0.304923381533101</v>
      </c>
      <c r="E57" s="16">
        <v>5.0834999999999999</v>
      </c>
      <c r="F57" s="13">
        <v>6.2394999999999996</v>
      </c>
      <c r="G57" s="13">
        <v>0.79</v>
      </c>
      <c r="H57" s="44">
        <f>(C57*(E58-$J$1)+C58*($J$1-E57))/(E58-E57)</f>
        <v>-114.66505636070845</v>
      </c>
      <c r="I57" s="44">
        <f>(C57*(F58-$J$1)+C58*($J$1-F57))/(F58-F57)</f>
        <v>387.97826086956616</v>
      </c>
      <c r="L57" s="34"/>
      <c r="M57"/>
      <c r="N57"/>
      <c r="U57" s="34"/>
    </row>
    <row r="58" spans="1:21" x14ac:dyDescent="0.2">
      <c r="A58" s="34"/>
      <c r="B58" s="33">
        <v>372764</v>
      </c>
      <c r="C58" s="93">
        <v>41</v>
      </c>
      <c r="D58" s="31">
        <v>0.15020095818815332</v>
      </c>
      <c r="E58" s="16">
        <v>5.3940000000000001</v>
      </c>
      <c r="F58" s="13">
        <v>6.0785</v>
      </c>
      <c r="G58" s="13">
        <v>0.82199999999999995</v>
      </c>
      <c r="L58" s="34"/>
      <c r="M58"/>
      <c r="N58"/>
      <c r="U58" s="34"/>
    </row>
    <row r="59" spans="1:21" x14ac:dyDescent="0.2">
      <c r="A59" s="34"/>
      <c r="B59" s="33">
        <v>372763</v>
      </c>
      <c r="C59" s="93">
        <v>50</v>
      </c>
      <c r="D59" s="31">
        <v>0.21014989808362367</v>
      </c>
      <c r="E59" s="16">
        <v>5.3159999999999998</v>
      </c>
      <c r="F59" s="13">
        <v>5.8970000000000002</v>
      </c>
      <c r="G59" s="13">
        <v>0.81200000000000006</v>
      </c>
      <c r="H59" s="44"/>
      <c r="I59" s="44"/>
      <c r="L59" s="34"/>
      <c r="M59"/>
      <c r="N59"/>
      <c r="U59" s="34"/>
    </row>
    <row r="60" spans="1:21" x14ac:dyDescent="0.2">
      <c r="A60" s="34"/>
      <c r="B60" s="33">
        <v>372762</v>
      </c>
      <c r="C60" s="93">
        <v>61</v>
      </c>
      <c r="D60" s="31">
        <v>0.25959693292682928</v>
      </c>
      <c r="E60" s="16">
        <v>5.1920000000000002</v>
      </c>
      <c r="F60" s="13">
        <v>5.7484999999999999</v>
      </c>
      <c r="G60" s="13">
        <v>0.81599999999999995</v>
      </c>
      <c r="L60" s="34"/>
      <c r="M60"/>
      <c r="N60"/>
      <c r="U60" s="34"/>
    </row>
    <row r="61" spans="1:21" x14ac:dyDescent="0.2">
      <c r="A61" s="34"/>
      <c r="B61" s="33">
        <v>372761</v>
      </c>
      <c r="C61" s="93">
        <v>82</v>
      </c>
      <c r="D61" s="31">
        <v>0.34612924390243899</v>
      </c>
      <c r="E61" s="16">
        <v>5.2560000000000002</v>
      </c>
      <c r="F61" s="13">
        <v>5.7045000000000003</v>
      </c>
      <c r="G61" s="13">
        <v>0.83149999999999991</v>
      </c>
      <c r="L61" s="34"/>
      <c r="M61"/>
      <c r="N61"/>
      <c r="U61" s="34"/>
    </row>
    <row r="62" spans="1:21" x14ac:dyDescent="0.2">
      <c r="A62" s="34"/>
      <c r="B62" s="33">
        <v>372760</v>
      </c>
      <c r="C62" s="93">
        <v>101</v>
      </c>
      <c r="D62" s="31">
        <v>0.77258957142857132</v>
      </c>
      <c r="E62" s="16">
        <v>3.4239999999999999</v>
      </c>
      <c r="F62" s="13">
        <v>3.4790000000000001</v>
      </c>
      <c r="G62" s="13">
        <v>0.72299999999999998</v>
      </c>
      <c r="L62" s="34"/>
      <c r="M62"/>
      <c r="N62"/>
      <c r="U62" s="34"/>
    </row>
    <row r="63" spans="1:21" x14ac:dyDescent="0.2">
      <c r="A63" s="34"/>
      <c r="B63" s="33">
        <v>372759</v>
      </c>
      <c r="C63" s="93">
        <v>161</v>
      </c>
      <c r="D63" s="31">
        <v>0.15246169076655053</v>
      </c>
      <c r="E63" s="16">
        <v>12.850999999999999</v>
      </c>
      <c r="F63" s="13">
        <v>12.323</v>
      </c>
      <c r="G63" s="13">
        <v>1.202</v>
      </c>
      <c r="L63" s="34"/>
      <c r="M63"/>
      <c r="N63"/>
      <c r="U63" s="34"/>
    </row>
    <row r="64" spans="1:21" x14ac:dyDescent="0.2">
      <c r="A64" s="34">
        <v>40656</v>
      </c>
      <c r="B64" s="33">
        <v>373747</v>
      </c>
      <c r="C64" s="23">
        <v>3</v>
      </c>
      <c r="D64" s="31">
        <v>1.6453296428571429</v>
      </c>
      <c r="E64" s="16">
        <v>0.21099999999999999</v>
      </c>
      <c r="F64" s="13">
        <v>0.10200000000000001</v>
      </c>
      <c r="G64" s="13">
        <v>0.35149999999999998</v>
      </c>
      <c r="H64" s="44">
        <v>22.6</v>
      </c>
      <c r="I64" s="44">
        <v>25.1</v>
      </c>
      <c r="L64" s="34"/>
      <c r="M64"/>
      <c r="N64"/>
      <c r="U64" s="34"/>
    </row>
    <row r="65" spans="1:21" x14ac:dyDescent="0.2">
      <c r="A65" s="34"/>
      <c r="B65" s="33">
        <v>373746</v>
      </c>
      <c r="C65" s="23">
        <v>5</v>
      </c>
      <c r="D65" s="31">
        <v>1.8599378571428571</v>
      </c>
      <c r="E65" s="16">
        <v>0.20949999999999999</v>
      </c>
      <c r="F65" s="13">
        <v>0.14150000000000001</v>
      </c>
      <c r="G65" s="13">
        <v>0.39500000000000002</v>
      </c>
      <c r="H65" s="44"/>
      <c r="I65" s="44"/>
      <c r="L65" s="34"/>
      <c r="M65"/>
      <c r="N65"/>
      <c r="U65" s="34"/>
    </row>
    <row r="66" spans="1:21" x14ac:dyDescent="0.2">
      <c r="A66" s="34"/>
      <c r="B66" s="33">
        <v>373745</v>
      </c>
      <c r="C66" s="23">
        <v>10</v>
      </c>
      <c r="D66" s="31">
        <v>1.7740945714285714</v>
      </c>
      <c r="E66" s="16">
        <v>0.221</v>
      </c>
      <c r="F66" s="13">
        <v>0.17349999999999999</v>
      </c>
      <c r="G66" s="13">
        <v>0.371</v>
      </c>
      <c r="L66" s="34"/>
      <c r="M66"/>
      <c r="N66"/>
      <c r="U66" s="34"/>
    </row>
    <row r="67" spans="1:21" x14ac:dyDescent="0.2">
      <c r="A67" s="34"/>
      <c r="B67" s="33">
        <v>373744</v>
      </c>
      <c r="C67" s="23">
        <v>21</v>
      </c>
      <c r="D67" s="31">
        <v>2.3795218432055751</v>
      </c>
      <c r="E67" s="16">
        <v>0.53500000000000003</v>
      </c>
      <c r="F67" s="13">
        <v>0.32700000000000001</v>
      </c>
      <c r="G67" s="13">
        <v>0.40250000000000002</v>
      </c>
      <c r="H67" s="44">
        <f>(C67*(E68-$J$1)+C68*($J$1-E67))/(E68-E67)</f>
        <v>22.643432161790695</v>
      </c>
      <c r="I67" s="44">
        <f>(C67*(F68-$J$1)+C68*($J$1-F67))/(F68-F67)</f>
        <v>25.056932350971199</v>
      </c>
      <c r="L67" s="34"/>
      <c r="M67"/>
      <c r="N67"/>
      <c r="U67" s="34"/>
    </row>
    <row r="68" spans="1:21" x14ac:dyDescent="0.2">
      <c r="A68" s="34"/>
      <c r="B68" s="33">
        <v>373743</v>
      </c>
      <c r="C68" s="23">
        <v>30</v>
      </c>
      <c r="D68" s="31">
        <v>3.2000466167247397</v>
      </c>
      <c r="E68" s="16">
        <v>3.0815000000000001</v>
      </c>
      <c r="F68" s="13">
        <v>1.82</v>
      </c>
      <c r="G68" s="13">
        <v>0.66</v>
      </c>
      <c r="H68" s="44"/>
      <c r="L68" s="34"/>
      <c r="M68"/>
      <c r="N68"/>
      <c r="U68" s="34"/>
    </row>
    <row r="69" spans="1:21" x14ac:dyDescent="0.2">
      <c r="A69" s="34"/>
      <c r="B69" s="33">
        <v>373742</v>
      </c>
      <c r="C69" s="23">
        <v>41</v>
      </c>
      <c r="D69" s="31">
        <v>0.92996892857142854</v>
      </c>
      <c r="E69" s="16">
        <v>5.4729999999999999</v>
      </c>
      <c r="F69" s="13">
        <v>4.5280000000000005</v>
      </c>
      <c r="G69" s="13">
        <v>0.79800000000000004</v>
      </c>
      <c r="I69" s="44"/>
      <c r="L69" s="34"/>
      <c r="M69"/>
      <c r="N69"/>
      <c r="U69" s="34"/>
    </row>
    <row r="70" spans="1:21" x14ac:dyDescent="0.2">
      <c r="A70" s="34"/>
      <c r="B70" s="33">
        <v>373741</v>
      </c>
      <c r="C70" s="23">
        <v>50</v>
      </c>
      <c r="D70" s="31">
        <v>1.1588843571428571</v>
      </c>
      <c r="E70" s="16">
        <v>5.5720000000000001</v>
      </c>
      <c r="F70" s="13">
        <v>5.2474999999999996</v>
      </c>
      <c r="G70" s="13">
        <v>0.83</v>
      </c>
      <c r="L70" s="34"/>
      <c r="M70"/>
      <c r="N70"/>
      <c r="U70" s="34"/>
    </row>
    <row r="71" spans="1:21" x14ac:dyDescent="0.2">
      <c r="A71" s="34"/>
      <c r="B71" s="33">
        <v>373740</v>
      </c>
      <c r="C71" s="23">
        <v>78</v>
      </c>
      <c r="D71" s="31">
        <v>0.37198757142857142</v>
      </c>
      <c r="E71" s="16">
        <v>5.2275</v>
      </c>
      <c r="F71" s="13">
        <v>4.9950000000000001</v>
      </c>
      <c r="G71" s="13">
        <v>0.80899999999999994</v>
      </c>
      <c r="L71" s="34"/>
      <c r="M71"/>
      <c r="N71"/>
      <c r="U71" s="34"/>
    </row>
    <row r="72" spans="1:21" x14ac:dyDescent="0.2">
      <c r="A72" s="34"/>
      <c r="B72" s="33">
        <v>373739</v>
      </c>
      <c r="C72" s="23">
        <v>101</v>
      </c>
      <c r="D72" s="31">
        <v>0.32391858710801391</v>
      </c>
      <c r="E72" s="16">
        <v>6.282</v>
      </c>
      <c r="F72" s="13">
        <v>5.45</v>
      </c>
      <c r="G72" s="13">
        <v>0.90400000000000003</v>
      </c>
      <c r="L72" s="34"/>
      <c r="M72"/>
      <c r="N72"/>
      <c r="U72" s="34"/>
    </row>
    <row r="73" spans="1:21" x14ac:dyDescent="0.2">
      <c r="A73" s="34"/>
      <c r="B73" s="33">
        <v>373738</v>
      </c>
      <c r="C73" s="23">
        <v>164</v>
      </c>
      <c r="D73" s="31">
        <v>0.16894403571428571</v>
      </c>
      <c r="E73" s="16">
        <v>15.193000000000001</v>
      </c>
      <c r="F73" s="13">
        <v>14.439499999999999</v>
      </c>
      <c r="G73" s="13">
        <v>1.302</v>
      </c>
      <c r="L73" s="34"/>
      <c r="M73"/>
      <c r="N73"/>
      <c r="U73" s="34"/>
    </row>
    <row r="74" spans="1:21" x14ac:dyDescent="0.2">
      <c r="A74" s="34">
        <v>40669</v>
      </c>
      <c r="B74" s="23">
        <v>378024</v>
      </c>
      <c r="C74" s="93">
        <v>2</v>
      </c>
      <c r="D74" s="18">
        <v>0.2431145879790941</v>
      </c>
      <c r="E74" s="16">
        <v>1.1425000000000001</v>
      </c>
      <c r="F74" s="13">
        <v>2.2204999999999999</v>
      </c>
      <c r="G74" s="13">
        <v>0.4955</v>
      </c>
      <c r="H74" s="44">
        <v>26.8</v>
      </c>
      <c r="I74" s="44">
        <v>0</v>
      </c>
      <c r="L74" s="34"/>
      <c r="M74"/>
      <c r="N74"/>
      <c r="U74" s="34"/>
    </row>
    <row r="75" spans="1:21" x14ac:dyDescent="0.2">
      <c r="A75" s="34"/>
      <c r="B75" s="23">
        <v>378023</v>
      </c>
      <c r="C75" s="93">
        <v>10</v>
      </c>
      <c r="D75" s="18">
        <v>0.43678214111498248</v>
      </c>
      <c r="E75" s="16">
        <v>1.1125</v>
      </c>
      <c r="F75" s="13">
        <v>1.4645000000000001</v>
      </c>
      <c r="G75" s="13">
        <v>0.50950000000000006</v>
      </c>
      <c r="H75" s="44"/>
      <c r="I75" s="44"/>
      <c r="L75" s="34"/>
      <c r="M75"/>
      <c r="N75"/>
      <c r="U75" s="34"/>
    </row>
    <row r="76" spans="1:21" x14ac:dyDescent="0.2">
      <c r="A76" s="34"/>
      <c r="B76" s="23">
        <v>378022</v>
      </c>
      <c r="C76" s="93">
        <v>20</v>
      </c>
      <c r="D76" s="18">
        <v>0.42442038240418112</v>
      </c>
      <c r="E76" s="16">
        <v>1.9095</v>
      </c>
      <c r="F76" s="13">
        <v>1.9</v>
      </c>
      <c r="G76" s="13">
        <v>0.56850000000000001</v>
      </c>
      <c r="H76" s="44">
        <f>(C76*(E77-$J$1)+C77*($J$1-E76))/(E77-E76)</f>
        <v>26.79745889387145</v>
      </c>
      <c r="I76" s="44">
        <f>(C76*(F77-$J$1)+C77*($J$1-F76))/(F77-F76)</f>
        <v>32.328767123287669</v>
      </c>
      <c r="L76" s="34"/>
      <c r="M76"/>
      <c r="N76"/>
      <c r="U76" s="34"/>
    </row>
    <row r="77" spans="1:21" x14ac:dyDescent="0.2">
      <c r="A77" s="34"/>
      <c r="B77" s="23">
        <v>378021</v>
      </c>
      <c r="C77" s="93">
        <v>30</v>
      </c>
      <c r="D77" s="18">
        <v>0.61521021428571421</v>
      </c>
      <c r="E77" s="16">
        <v>0.57150000000000001</v>
      </c>
      <c r="F77" s="13">
        <v>1.17</v>
      </c>
      <c r="G77" s="13">
        <v>0.46550000000000002</v>
      </c>
      <c r="I77" s="44"/>
      <c r="L77" s="34"/>
      <c r="M77"/>
      <c r="N77"/>
      <c r="U77" s="34"/>
    </row>
    <row r="78" spans="1:21" x14ac:dyDescent="0.2">
      <c r="A78" s="34"/>
      <c r="B78" s="23">
        <v>378020</v>
      </c>
      <c r="C78" s="93">
        <v>40</v>
      </c>
      <c r="D78" s="18">
        <v>0.62951742857142845</v>
      </c>
      <c r="E78" s="16">
        <v>0.39650000000000002</v>
      </c>
      <c r="F78" s="13">
        <v>4.5999999999999996</v>
      </c>
      <c r="G78" s="13">
        <v>0.44750000000000001</v>
      </c>
      <c r="L78" s="34"/>
      <c r="M78"/>
      <c r="N78"/>
      <c r="U78" s="34"/>
    </row>
    <row r="79" spans="1:21" x14ac:dyDescent="0.2">
      <c r="A79" s="34"/>
      <c r="B79" s="23">
        <v>378019</v>
      </c>
      <c r="C79" s="93">
        <v>50</v>
      </c>
      <c r="D79" s="18">
        <v>0.20190872560975609</v>
      </c>
      <c r="E79" s="16">
        <v>2.4630000000000001</v>
      </c>
      <c r="F79" s="13">
        <v>2.6555</v>
      </c>
      <c r="G79" s="13">
        <v>0.622</v>
      </c>
      <c r="L79" s="34"/>
      <c r="M79"/>
      <c r="N79"/>
      <c r="U79" s="34"/>
    </row>
    <row r="80" spans="1:21" x14ac:dyDescent="0.2">
      <c r="A80" s="34"/>
      <c r="B80" s="23">
        <v>378018</v>
      </c>
      <c r="C80" s="93">
        <v>60</v>
      </c>
      <c r="D80" s="18">
        <v>7.4309947735191603E-2</v>
      </c>
      <c r="E80" s="16">
        <v>4.6459999999999999</v>
      </c>
      <c r="F80" s="13">
        <v>5.9630000000000001</v>
      </c>
      <c r="G80" s="13">
        <v>0.76749999999999996</v>
      </c>
      <c r="L80" s="34"/>
      <c r="M80"/>
      <c r="N80"/>
      <c r="U80" s="34"/>
    </row>
    <row r="81" spans="1:21" x14ac:dyDescent="0.2">
      <c r="A81" s="34"/>
      <c r="B81" s="23">
        <v>378017</v>
      </c>
      <c r="C81" s="93">
        <v>80</v>
      </c>
      <c r="D81" s="18">
        <v>4.1107630662020889E-2</v>
      </c>
      <c r="E81" s="16">
        <v>6.7895000000000003</v>
      </c>
      <c r="F81" s="13">
        <v>6.7080000000000002</v>
      </c>
      <c r="G81" s="13">
        <v>1.0409999999999999</v>
      </c>
      <c r="I81" s="44"/>
      <c r="L81" s="34"/>
      <c r="M81"/>
      <c r="N81"/>
      <c r="U81" s="34"/>
    </row>
    <row r="82" spans="1:21" x14ac:dyDescent="0.2">
      <c r="A82" s="34"/>
      <c r="B82" s="23">
        <v>378016</v>
      </c>
      <c r="C82" s="93">
        <v>100</v>
      </c>
      <c r="D82" s="18">
        <v>5.8499320557491304E-2</v>
      </c>
      <c r="E82" s="16">
        <v>6.3319999999999999</v>
      </c>
      <c r="F82" s="13">
        <v>5.5534999999999997</v>
      </c>
      <c r="G82" s="13">
        <v>0.88749999999999996</v>
      </c>
      <c r="H82" s="44"/>
      <c r="I82" s="44"/>
      <c r="L82" s="34"/>
      <c r="M82"/>
      <c r="N82"/>
      <c r="U82" s="34"/>
    </row>
    <row r="83" spans="1:21" x14ac:dyDescent="0.2">
      <c r="A83" s="34"/>
      <c r="B83" s="23">
        <v>378015</v>
      </c>
      <c r="C83" s="93">
        <v>144</v>
      </c>
      <c r="D83" s="18">
        <v>3.9526567944250871E-2</v>
      </c>
      <c r="E83" s="16">
        <v>15.6295</v>
      </c>
      <c r="F83" s="13">
        <v>16.579000000000001</v>
      </c>
      <c r="G83" s="13">
        <v>1.3494999999999999</v>
      </c>
      <c r="L83" s="34"/>
      <c r="M83"/>
      <c r="N83"/>
      <c r="U83" s="34"/>
    </row>
    <row r="84" spans="1:21" x14ac:dyDescent="0.2">
      <c r="A84" s="34">
        <v>40691</v>
      </c>
      <c r="B84" s="3">
        <v>379278</v>
      </c>
      <c r="C84" s="3">
        <v>2</v>
      </c>
      <c r="D84" s="18">
        <v>0.3996968649825785</v>
      </c>
      <c r="E84" s="16">
        <v>0.24199999999999999</v>
      </c>
      <c r="F84" s="13">
        <v>0.60199999999999998</v>
      </c>
      <c r="G84" s="13">
        <v>0.41749999999999998</v>
      </c>
      <c r="H84" s="44">
        <v>76.400000000000006</v>
      </c>
      <c r="I84" s="44">
        <v>44.8</v>
      </c>
      <c r="L84" s="34"/>
      <c r="M84"/>
      <c r="N84"/>
      <c r="U84" s="34"/>
    </row>
    <row r="85" spans="1:21" x14ac:dyDescent="0.2">
      <c r="A85" s="34"/>
      <c r="B85" s="3">
        <v>379277</v>
      </c>
      <c r="C85" s="3">
        <v>10</v>
      </c>
      <c r="D85" s="18">
        <v>0.22663224303135887</v>
      </c>
      <c r="E85" s="16">
        <v>0.315</v>
      </c>
      <c r="F85" s="13">
        <v>0.65100000000000002</v>
      </c>
      <c r="G85" s="13">
        <v>0.4415</v>
      </c>
      <c r="I85" s="44"/>
      <c r="L85" s="34"/>
      <c r="M85"/>
      <c r="N85"/>
      <c r="U85" s="34"/>
    </row>
    <row r="86" spans="1:21" x14ac:dyDescent="0.2">
      <c r="A86" s="34"/>
      <c r="B86" s="3">
        <v>379276</v>
      </c>
      <c r="C86" s="3">
        <v>20</v>
      </c>
      <c r="D86" s="18">
        <v>0.20602931184668993</v>
      </c>
      <c r="E86" s="16">
        <v>0.41899999999999998</v>
      </c>
      <c r="F86" s="13">
        <v>0.79200000000000004</v>
      </c>
      <c r="G86" s="13">
        <v>0.45750000000000002</v>
      </c>
      <c r="H86" s="44"/>
      <c r="I86" s="44"/>
      <c r="L86" s="34"/>
      <c r="M86"/>
      <c r="N86"/>
      <c r="U86" s="34"/>
    </row>
    <row r="87" spans="1:21" x14ac:dyDescent="0.2">
      <c r="A87" s="34"/>
      <c r="B87" s="3">
        <v>379275</v>
      </c>
      <c r="C87" s="3">
        <v>30</v>
      </c>
      <c r="D87" s="18">
        <v>0.35849100261324041</v>
      </c>
      <c r="E87" s="16">
        <v>0.34799999999999998</v>
      </c>
      <c r="F87" s="13">
        <v>0.61450000000000005</v>
      </c>
      <c r="G87" s="13">
        <v>0.4355</v>
      </c>
      <c r="H87" s="44"/>
      <c r="L87" s="34"/>
      <c r="M87"/>
      <c r="N87"/>
      <c r="U87" s="34"/>
    </row>
    <row r="88" spans="1:21" x14ac:dyDescent="0.2">
      <c r="A88" s="34"/>
      <c r="B88" s="3">
        <v>379274</v>
      </c>
      <c r="C88" s="3">
        <v>40</v>
      </c>
      <c r="D88" s="18">
        <v>0.74397514285714283</v>
      </c>
      <c r="E88" s="16">
        <v>0.2455</v>
      </c>
      <c r="F88" s="13">
        <v>0.54600000000000004</v>
      </c>
      <c r="G88" s="13">
        <v>0.41100000000000003</v>
      </c>
      <c r="I88" s="44">
        <f>(C88*(F89-$J$1)+C89*($J$1-F88))/(F89-F88)</f>
        <v>44.751439037153325</v>
      </c>
      <c r="L88" s="34"/>
      <c r="M88"/>
      <c r="N88"/>
      <c r="U88" s="34"/>
    </row>
    <row r="89" spans="1:21" x14ac:dyDescent="0.2">
      <c r="A89" s="34"/>
      <c r="B89" s="3">
        <v>379273</v>
      </c>
      <c r="C89" s="3">
        <v>50</v>
      </c>
      <c r="D89" s="18">
        <v>0.19366755313588851</v>
      </c>
      <c r="E89" s="16">
        <v>0.83099999999999996</v>
      </c>
      <c r="F89" s="13">
        <v>1.5015000000000001</v>
      </c>
      <c r="G89" s="13">
        <v>0.51550000000000007</v>
      </c>
      <c r="L89" s="34"/>
      <c r="M89"/>
      <c r="N89"/>
      <c r="U89" s="34"/>
    </row>
    <row r="90" spans="1:21" x14ac:dyDescent="0.2">
      <c r="A90" s="34"/>
      <c r="B90" s="3">
        <v>379272</v>
      </c>
      <c r="C90" s="3">
        <v>60</v>
      </c>
      <c r="D90" s="18">
        <v>0.25959693292682928</v>
      </c>
      <c r="E90" s="16">
        <v>0.40700000000000003</v>
      </c>
      <c r="F90" s="13">
        <v>1.0030000000000001</v>
      </c>
      <c r="G90" s="13">
        <v>0.46400000000000002</v>
      </c>
      <c r="H90" s="44">
        <f>(C90*(E91-$J$1)+C91*($J$1-E90))/(E91-E90)</f>
        <v>76.392536281962677</v>
      </c>
      <c r="L90" s="34"/>
      <c r="M90"/>
      <c r="N90"/>
      <c r="U90" s="34"/>
    </row>
    <row r="91" spans="1:21" x14ac:dyDescent="0.2">
      <c r="A91" s="34"/>
      <c r="B91" s="3">
        <v>379271</v>
      </c>
      <c r="C91" s="3">
        <v>80</v>
      </c>
      <c r="D91" s="18">
        <v>0.32552631271777011</v>
      </c>
      <c r="E91" s="16">
        <v>1.1305000000000001</v>
      </c>
      <c r="F91" s="13">
        <v>2.0714999999999999</v>
      </c>
      <c r="G91" s="13">
        <v>0.57250000000000001</v>
      </c>
      <c r="L91" s="34"/>
      <c r="M91"/>
      <c r="N91"/>
      <c r="U91" s="34"/>
    </row>
    <row r="92" spans="1:21" x14ac:dyDescent="0.2">
      <c r="A92" s="34"/>
      <c r="B92" s="3">
        <v>379270</v>
      </c>
      <c r="C92" s="3">
        <v>100</v>
      </c>
      <c r="D92" s="18">
        <v>8.2215261324041833E-2</v>
      </c>
      <c r="E92" s="16">
        <v>5.9119999999999999</v>
      </c>
      <c r="F92" s="13">
        <v>5.3555000000000001</v>
      </c>
      <c r="G92" s="13">
        <v>0.84549999999999992</v>
      </c>
      <c r="L92" s="34"/>
      <c r="M92"/>
      <c r="N92"/>
      <c r="U92" s="34"/>
    </row>
    <row r="93" spans="1:21" x14ac:dyDescent="0.2">
      <c r="A93" s="34"/>
      <c r="B93" s="3">
        <v>379269</v>
      </c>
      <c r="C93" s="3">
        <v>125</v>
      </c>
      <c r="E93" s="16">
        <v>13.825500000000002</v>
      </c>
      <c r="F93" s="13">
        <v>11.521000000000001</v>
      </c>
      <c r="G93" s="13">
        <v>1.1675</v>
      </c>
      <c r="L93" s="34"/>
      <c r="M93"/>
      <c r="N93"/>
      <c r="U93" s="34"/>
    </row>
    <row r="94" spans="1:21" x14ac:dyDescent="0.2">
      <c r="A94" s="34"/>
      <c r="B94" s="3">
        <v>379268</v>
      </c>
      <c r="C94" s="3">
        <v>166</v>
      </c>
      <c r="E94" s="16">
        <v>15.623000000000001</v>
      </c>
      <c r="F94" s="13">
        <v>13.5725</v>
      </c>
      <c r="G94" s="13">
        <v>1.2725</v>
      </c>
      <c r="L94" s="34"/>
      <c r="M94"/>
      <c r="N94"/>
      <c r="U94" s="34"/>
    </row>
    <row r="95" spans="1:21" x14ac:dyDescent="0.2">
      <c r="A95" s="34">
        <v>40710</v>
      </c>
      <c r="B95" s="3">
        <v>306750</v>
      </c>
      <c r="C95" s="3">
        <v>1</v>
      </c>
      <c r="D95" s="18">
        <v>0.62951742857142856</v>
      </c>
      <c r="E95" s="16">
        <v>6.4999999999999997E-3</v>
      </c>
      <c r="F95" s="13">
        <v>0.44700000000000001</v>
      </c>
      <c r="G95" s="13">
        <v>0.33500000000000002</v>
      </c>
      <c r="H95" s="44">
        <v>53.6</v>
      </c>
      <c r="I95" s="44">
        <v>52</v>
      </c>
      <c r="L95" s="34"/>
      <c r="M95"/>
      <c r="N95"/>
      <c r="U95" s="34"/>
    </row>
    <row r="96" spans="1:21" x14ac:dyDescent="0.2">
      <c r="A96" s="34"/>
      <c r="B96" s="3">
        <v>306749</v>
      </c>
      <c r="C96" s="3">
        <v>5</v>
      </c>
      <c r="D96" s="18">
        <v>0.68674628571428553</v>
      </c>
      <c r="E96" s="16">
        <v>4.4999999999999997E-3</v>
      </c>
      <c r="F96" s="13">
        <v>0.40200000000000002</v>
      </c>
      <c r="G96" s="13">
        <v>0.35150000000000003</v>
      </c>
      <c r="H96" s="44"/>
      <c r="I96" s="44"/>
      <c r="L96" s="34"/>
      <c r="M96"/>
      <c r="N96"/>
      <c r="U96" s="34"/>
    </row>
    <row r="97" spans="1:21" x14ac:dyDescent="0.2">
      <c r="A97" s="34"/>
      <c r="B97" s="3">
        <v>306748</v>
      </c>
      <c r="C97" s="3">
        <v>10</v>
      </c>
      <c r="D97" s="18">
        <v>0.68674628571428575</v>
      </c>
      <c r="E97" s="16">
        <v>1E-4</v>
      </c>
      <c r="F97" s="13">
        <v>0.32400000000000001</v>
      </c>
      <c r="G97" s="13">
        <v>0.32</v>
      </c>
      <c r="H97" s="44"/>
      <c r="I97" s="44"/>
      <c r="L97" s="34"/>
      <c r="M97"/>
      <c r="N97"/>
      <c r="U97" s="34"/>
    </row>
    <row r="98" spans="1:21" x14ac:dyDescent="0.2">
      <c r="A98" s="34"/>
      <c r="B98" s="3">
        <v>306747</v>
      </c>
      <c r="C98" s="3">
        <v>20</v>
      </c>
      <c r="D98" s="18">
        <v>0.71536071428571413</v>
      </c>
      <c r="E98" s="16">
        <v>1E-4</v>
      </c>
      <c r="F98" s="13">
        <v>0.39149999999999996</v>
      </c>
      <c r="G98" s="13">
        <v>0.33450000000000002</v>
      </c>
      <c r="H98" s="44"/>
      <c r="L98" s="34"/>
      <c r="M98"/>
      <c r="N98"/>
      <c r="U98" s="34"/>
    </row>
    <row r="99" spans="1:21" x14ac:dyDescent="0.2">
      <c r="A99" s="34"/>
      <c r="B99" s="3">
        <v>306746</v>
      </c>
      <c r="C99" s="3">
        <v>30</v>
      </c>
      <c r="D99" s="18">
        <v>0.82981842857142851</v>
      </c>
      <c r="E99" s="16">
        <v>1E-4</v>
      </c>
      <c r="F99" s="13">
        <v>0.307</v>
      </c>
      <c r="G99" s="13">
        <v>0.30499999999999999</v>
      </c>
      <c r="H99" s="44"/>
      <c r="L99" s="34"/>
      <c r="M99"/>
      <c r="N99"/>
      <c r="U99" s="34"/>
    </row>
    <row r="100" spans="1:21" x14ac:dyDescent="0.2">
      <c r="A100" s="34"/>
      <c r="B100" s="3">
        <v>306745</v>
      </c>
      <c r="C100" s="3">
        <v>40</v>
      </c>
      <c r="D100" s="18">
        <v>0.82981842857142851</v>
      </c>
      <c r="E100" s="16">
        <v>1E-4</v>
      </c>
      <c r="F100" s="13">
        <v>0.48650000000000004</v>
      </c>
      <c r="G100" s="13">
        <v>0.34250000000000003</v>
      </c>
      <c r="L100" s="34"/>
      <c r="M100"/>
      <c r="N100"/>
      <c r="U100" s="34"/>
    </row>
    <row r="101" spans="1:21" x14ac:dyDescent="0.2">
      <c r="A101" s="34"/>
      <c r="B101" s="3">
        <v>306744</v>
      </c>
      <c r="C101" s="3">
        <v>50</v>
      </c>
      <c r="D101" s="18">
        <v>0.54367414285714277</v>
      </c>
      <c r="E101" s="16">
        <v>0.22650000000000001</v>
      </c>
      <c r="F101" s="13">
        <v>0.64200000000000002</v>
      </c>
      <c r="G101" s="13">
        <v>0.41049999999999998</v>
      </c>
      <c r="H101" s="44">
        <f>(C101*(E102-$J$1)+C102*($J$1-E101))/(E102-E101)</f>
        <v>53.593996840442337</v>
      </c>
      <c r="I101" s="44">
        <f>(C101*(F102-$J$1)+C102*($J$1-F101))/(F102-F101)</f>
        <v>51.960140166447658</v>
      </c>
      <c r="L101" s="34"/>
      <c r="M101"/>
      <c r="N101"/>
      <c r="U101" s="34"/>
    </row>
    <row r="102" spans="1:21" x14ac:dyDescent="0.2">
      <c r="A102" s="34"/>
      <c r="B102" s="3">
        <v>306743</v>
      </c>
      <c r="C102" s="3">
        <v>75</v>
      </c>
      <c r="D102" s="18">
        <v>0.858432857142857</v>
      </c>
      <c r="E102" s="16">
        <v>5.6069999999999993</v>
      </c>
      <c r="F102" s="13">
        <v>5.2080000000000002</v>
      </c>
      <c r="G102" s="13">
        <v>0.96449999999999991</v>
      </c>
      <c r="L102" s="34"/>
      <c r="M102"/>
      <c r="N102"/>
      <c r="U102" s="34"/>
    </row>
    <row r="103" spans="1:21" x14ac:dyDescent="0.2">
      <c r="A103" s="34"/>
      <c r="B103" s="3">
        <v>306742</v>
      </c>
      <c r="C103" s="3">
        <v>100</v>
      </c>
      <c r="D103" s="18">
        <v>0.3790939337979094</v>
      </c>
      <c r="E103" s="16">
        <v>7.5794999999999995</v>
      </c>
      <c r="F103" s="13">
        <v>6.9239999999999995</v>
      </c>
      <c r="G103" s="13">
        <v>1.05</v>
      </c>
      <c r="L103" s="34"/>
      <c r="M103"/>
      <c r="N103"/>
      <c r="U103" s="34"/>
    </row>
    <row r="104" spans="1:21" x14ac:dyDescent="0.2">
      <c r="A104" s="34"/>
      <c r="B104" s="3">
        <v>306741</v>
      </c>
      <c r="C104" s="3">
        <v>140</v>
      </c>
      <c r="D104" s="18">
        <v>4.9447034843205583E-2</v>
      </c>
      <c r="E104" s="16">
        <v>12.9025</v>
      </c>
      <c r="F104" s="13">
        <v>12.692</v>
      </c>
      <c r="G104" s="13">
        <v>1.2549999999999999</v>
      </c>
      <c r="H104" s="44"/>
      <c r="I104" s="44"/>
      <c r="L104" s="34"/>
      <c r="M104"/>
      <c r="N104"/>
      <c r="U104" s="34"/>
    </row>
    <row r="105" spans="1:21" x14ac:dyDescent="0.2">
      <c r="A105" s="34">
        <v>40729</v>
      </c>
      <c r="B105" s="23">
        <v>353108</v>
      </c>
      <c r="C105" s="3">
        <v>2</v>
      </c>
      <c r="D105" s="18">
        <v>0.35707701492537325</v>
      </c>
      <c r="E105" s="16">
        <v>0.4325</v>
      </c>
      <c r="F105" s="13">
        <v>0.3745</v>
      </c>
      <c r="G105" s="13">
        <v>0.22599999999999998</v>
      </c>
      <c r="H105" s="44">
        <v>32.200000000000003</v>
      </c>
      <c r="I105" s="44">
        <v>20.399999999999999</v>
      </c>
      <c r="L105" s="34"/>
      <c r="M105"/>
      <c r="N105"/>
      <c r="U105" s="34"/>
    </row>
    <row r="106" spans="1:21" x14ac:dyDescent="0.2">
      <c r="A106" s="34"/>
      <c r="B106" s="33">
        <v>353107</v>
      </c>
      <c r="C106" s="3">
        <v>5</v>
      </c>
      <c r="D106" s="18">
        <v>0.36203641791044788</v>
      </c>
      <c r="E106" s="16">
        <v>0.44500000000000001</v>
      </c>
      <c r="F106" s="13">
        <v>0.36449999999999999</v>
      </c>
      <c r="G106" s="13">
        <v>0.22299999999999998</v>
      </c>
      <c r="H106" s="44"/>
      <c r="I106" s="44"/>
      <c r="L106" s="34"/>
      <c r="M106"/>
      <c r="N106"/>
      <c r="U106" s="34"/>
    </row>
    <row r="107" spans="1:21" x14ac:dyDescent="0.2">
      <c r="A107" s="34"/>
      <c r="B107" s="23">
        <v>353106</v>
      </c>
      <c r="C107" s="3">
        <v>10</v>
      </c>
      <c r="D107" s="18">
        <v>0.46122447761194041</v>
      </c>
      <c r="E107" s="16">
        <v>0.439</v>
      </c>
      <c r="F107" s="13">
        <v>0.51</v>
      </c>
      <c r="G107" s="13">
        <v>0.26700000000000002</v>
      </c>
      <c r="H107" s="44"/>
      <c r="L107" s="34"/>
      <c r="M107"/>
      <c r="N107"/>
      <c r="U107" s="34"/>
    </row>
    <row r="108" spans="1:21" x14ac:dyDescent="0.2">
      <c r="A108" s="34"/>
      <c r="B108" s="33">
        <v>353105</v>
      </c>
      <c r="C108" s="3">
        <v>20</v>
      </c>
      <c r="D108" s="18">
        <v>0.68322761194029846</v>
      </c>
      <c r="E108" s="16">
        <v>0.4425</v>
      </c>
      <c r="F108" s="13">
        <v>0.98299999999999998</v>
      </c>
      <c r="G108" s="13">
        <v>0.4395</v>
      </c>
      <c r="I108" s="44">
        <f>(C108*(F109-$J$1)+C109*($J$1-F108))/(F109-F108)</f>
        <v>20.394889663182344</v>
      </c>
      <c r="L108" s="34"/>
      <c r="M108"/>
      <c r="N108"/>
      <c r="U108" s="34"/>
    </row>
    <row r="109" spans="1:21" x14ac:dyDescent="0.2">
      <c r="A109" s="34"/>
      <c r="B109" s="23">
        <v>353104</v>
      </c>
      <c r="C109" s="3">
        <v>30</v>
      </c>
      <c r="D109" s="18">
        <v>1.1068287313432834</v>
      </c>
      <c r="E109" s="16">
        <v>0.70699999999999996</v>
      </c>
      <c r="F109" s="13">
        <v>1.4135</v>
      </c>
      <c r="G109" s="13">
        <v>0.59450000000000003</v>
      </c>
      <c r="H109" s="44">
        <f>(C109*(E110-$J$1)+C110*($J$1-E109))/(E110-E109)</f>
        <v>32.168763878608431</v>
      </c>
      <c r="L109" s="34"/>
      <c r="M109"/>
      <c r="N109"/>
      <c r="U109" s="34"/>
    </row>
    <row r="110" spans="1:21" x14ac:dyDescent="0.2">
      <c r="A110" s="34"/>
      <c r="B110" s="33">
        <v>353103</v>
      </c>
      <c r="C110" s="3">
        <v>40</v>
      </c>
      <c r="D110" s="18">
        <v>1.0521705223880595</v>
      </c>
      <c r="E110" s="16">
        <v>2.0579999999999998</v>
      </c>
      <c r="F110" s="13">
        <v>2.4135</v>
      </c>
      <c r="G110" s="13">
        <v>0.74750000000000005</v>
      </c>
      <c r="L110" s="34"/>
      <c r="M110"/>
      <c r="N110"/>
      <c r="U110" s="34"/>
    </row>
    <row r="111" spans="1:21" x14ac:dyDescent="0.2">
      <c r="A111" s="34"/>
      <c r="B111" s="23">
        <v>353102</v>
      </c>
      <c r="C111" s="3">
        <v>50</v>
      </c>
      <c r="D111" s="18">
        <v>0.16366029850746269</v>
      </c>
      <c r="E111" s="16">
        <v>4.3479999999999999</v>
      </c>
      <c r="F111" s="13">
        <v>4.6654999999999998</v>
      </c>
      <c r="G111" s="13">
        <v>0.94599999999999995</v>
      </c>
      <c r="I111" s="44"/>
      <c r="L111" s="34"/>
      <c r="M111"/>
      <c r="N111"/>
      <c r="U111" s="34"/>
    </row>
    <row r="112" spans="1:21" x14ac:dyDescent="0.2">
      <c r="A112" s="34"/>
      <c r="B112" s="33">
        <v>353101</v>
      </c>
      <c r="C112" s="3">
        <v>75</v>
      </c>
      <c r="D112" s="18">
        <v>5.9512835820895588E-2</v>
      </c>
      <c r="E112" s="16">
        <v>8.9980000000000011</v>
      </c>
      <c r="F112" s="13">
        <v>8.4809999999999999</v>
      </c>
      <c r="G112" s="13">
        <v>1.306</v>
      </c>
      <c r="L112" s="34"/>
      <c r="M112"/>
      <c r="N112"/>
      <c r="U112" s="34"/>
    </row>
    <row r="113" spans="1:21" x14ac:dyDescent="0.2">
      <c r="A113" s="34"/>
      <c r="B113" s="23">
        <v>353100</v>
      </c>
      <c r="C113" s="3">
        <v>100</v>
      </c>
      <c r="D113" s="18">
        <v>4.9594029850746277E-2</v>
      </c>
      <c r="E113" s="16">
        <v>9.9615000000000009</v>
      </c>
      <c r="F113" s="13">
        <v>8.91</v>
      </c>
      <c r="G113" s="13">
        <v>1.3260000000000001</v>
      </c>
      <c r="L113" s="34"/>
      <c r="M113"/>
      <c r="N113"/>
      <c r="U113" s="34"/>
    </row>
    <row r="114" spans="1:21" x14ac:dyDescent="0.2">
      <c r="A114" s="34"/>
      <c r="B114" s="33">
        <v>353099</v>
      </c>
      <c r="C114" s="3">
        <v>154</v>
      </c>
      <c r="D114" s="18">
        <v>3.9675223880597008E-2</v>
      </c>
      <c r="E114" s="16">
        <v>16.265500000000003</v>
      </c>
      <c r="F114" s="13">
        <v>15.8325</v>
      </c>
      <c r="G114" s="13">
        <v>1.619</v>
      </c>
      <c r="H114" s="44"/>
      <c r="I114" s="44"/>
      <c r="L114" s="34"/>
      <c r="M114"/>
      <c r="N114"/>
      <c r="U114" s="34"/>
    </row>
    <row r="115" spans="1:21" x14ac:dyDescent="0.2">
      <c r="A115" s="34">
        <v>40747</v>
      </c>
      <c r="B115" s="2" t="s">
        <v>197</v>
      </c>
      <c r="C115" s="3">
        <v>2</v>
      </c>
      <c r="D115" s="18">
        <v>0.32236119402985086</v>
      </c>
      <c r="E115" s="16">
        <v>0.4345</v>
      </c>
      <c r="F115" s="13">
        <v>0.626</v>
      </c>
      <c r="G115" s="13">
        <v>0.23599999999999999</v>
      </c>
      <c r="H115" s="44">
        <v>32.700000000000003</v>
      </c>
      <c r="I115" s="44">
        <v>24.7</v>
      </c>
      <c r="L115" s="34"/>
      <c r="M115"/>
      <c r="N115"/>
      <c r="U115" s="34"/>
    </row>
    <row r="116" spans="1:21" x14ac:dyDescent="0.2">
      <c r="A116" s="34"/>
      <c r="B116" s="2" t="s">
        <v>198</v>
      </c>
      <c r="C116" s="3">
        <v>5</v>
      </c>
      <c r="D116" s="18">
        <v>0.36699582089552252</v>
      </c>
      <c r="E116" s="16">
        <v>0.4375</v>
      </c>
      <c r="F116" s="13">
        <v>0.70899999999999996</v>
      </c>
      <c r="G116" s="13">
        <v>0.2495</v>
      </c>
      <c r="H116" s="44"/>
      <c r="I116" s="44"/>
      <c r="L116" s="34"/>
      <c r="M116"/>
      <c r="N116"/>
      <c r="U116" s="34"/>
    </row>
    <row r="117" spans="1:21" x14ac:dyDescent="0.2">
      <c r="A117" s="34"/>
      <c r="B117" s="2" t="s">
        <v>199</v>
      </c>
      <c r="C117" s="3">
        <v>10</v>
      </c>
      <c r="D117" s="18">
        <v>0.4099365671641792</v>
      </c>
      <c r="E117" s="16">
        <v>0.4365</v>
      </c>
      <c r="F117" s="13">
        <v>0.63700000000000001</v>
      </c>
      <c r="G117" s="13">
        <v>0.26850000000000002</v>
      </c>
      <c r="L117" s="34"/>
      <c r="M117"/>
      <c r="N117"/>
      <c r="U117" s="34"/>
    </row>
    <row r="118" spans="1:21" x14ac:dyDescent="0.2">
      <c r="A118" s="34"/>
      <c r="B118" s="2" t="s">
        <v>200</v>
      </c>
      <c r="C118" s="3">
        <v>20</v>
      </c>
      <c r="D118" s="18">
        <v>0.73788582089552246</v>
      </c>
      <c r="E118" s="16">
        <v>0.44900000000000001</v>
      </c>
      <c r="F118" s="13">
        <v>0.72</v>
      </c>
      <c r="G118" s="13">
        <v>0.35699999999999998</v>
      </c>
      <c r="H118" s="44"/>
      <c r="I118" s="44">
        <f>(C118*(F119-$J$1)+C119*($J$1-F118))/(F119-F118)</f>
        <v>24.670558798999163</v>
      </c>
      <c r="L118" s="34"/>
      <c r="M118"/>
      <c r="N118"/>
      <c r="U118" s="34"/>
    </row>
    <row r="119" spans="1:21" x14ac:dyDescent="0.2">
      <c r="A119" s="34"/>
      <c r="B119" s="2" t="s">
        <v>201</v>
      </c>
      <c r="C119" s="3">
        <v>30</v>
      </c>
      <c r="D119" s="18">
        <v>0.60008776119402985</v>
      </c>
      <c r="E119" s="16">
        <v>0.70750000000000002</v>
      </c>
      <c r="F119" s="13">
        <v>1.3195000000000001</v>
      </c>
      <c r="G119" s="13">
        <v>0.54100000000000004</v>
      </c>
      <c r="H119" s="44">
        <f>(C119*(E120-$J$1)+C120*($J$1-E119))/(E120-E119)</f>
        <v>32.651858567543066</v>
      </c>
      <c r="L119" s="34"/>
      <c r="M119"/>
      <c r="N119"/>
      <c r="U119" s="34"/>
    </row>
    <row r="120" spans="1:21" x14ac:dyDescent="0.2">
      <c r="A120" s="34"/>
      <c r="B120" s="2" t="s">
        <v>202</v>
      </c>
      <c r="C120" s="3">
        <v>40</v>
      </c>
      <c r="D120" s="18">
        <v>0.2479701492537314</v>
      </c>
      <c r="E120" s="16">
        <v>1.8105</v>
      </c>
      <c r="F120" s="13">
        <v>2.4610000000000003</v>
      </c>
      <c r="G120" s="13">
        <v>0.6915</v>
      </c>
      <c r="L120" s="34"/>
      <c r="M120"/>
      <c r="N120"/>
      <c r="U120" s="34"/>
    </row>
    <row r="121" spans="1:21" x14ac:dyDescent="0.2">
      <c r="A121" s="34"/>
      <c r="B121" s="2" t="s">
        <v>203</v>
      </c>
      <c r="C121" s="3">
        <v>50</v>
      </c>
      <c r="D121" s="18">
        <v>0.19341671641791053</v>
      </c>
      <c r="E121" s="16">
        <v>5.1835000000000004</v>
      </c>
      <c r="F121" s="13">
        <v>5.4649999999999999</v>
      </c>
      <c r="G121" s="13">
        <v>0.996</v>
      </c>
      <c r="L121" s="34"/>
      <c r="M121"/>
      <c r="N121"/>
      <c r="U121" s="34"/>
    </row>
    <row r="122" spans="1:21" x14ac:dyDescent="0.2">
      <c r="A122" s="34"/>
      <c r="B122" s="2" t="s">
        <v>204</v>
      </c>
      <c r="C122" s="3">
        <v>75</v>
      </c>
      <c r="D122" s="18">
        <v>3.459576492537314E-2</v>
      </c>
      <c r="E122" s="16">
        <v>7.9169999999999998</v>
      </c>
      <c r="F122" s="13">
        <v>8.0015000000000001</v>
      </c>
      <c r="G122" s="13">
        <v>1.1909999999999998</v>
      </c>
      <c r="L122" s="34"/>
      <c r="M122"/>
      <c r="N122"/>
      <c r="U122" s="34"/>
    </row>
    <row r="123" spans="1:21" x14ac:dyDescent="0.2">
      <c r="A123" s="34"/>
      <c r="B123" s="2" t="s">
        <v>205</v>
      </c>
      <c r="C123" s="3">
        <v>100</v>
      </c>
      <c r="D123" s="18">
        <v>5.6378283582089551E-2</v>
      </c>
      <c r="E123" s="16">
        <v>10.045</v>
      </c>
      <c r="F123" s="13">
        <v>9.2294999999999998</v>
      </c>
      <c r="G123" s="13">
        <v>1.254</v>
      </c>
      <c r="L123" s="34"/>
      <c r="M123"/>
      <c r="N123"/>
      <c r="U123" s="34"/>
    </row>
    <row r="124" spans="1:21" x14ac:dyDescent="0.2">
      <c r="A124" s="34"/>
      <c r="B124" s="2" t="s">
        <v>206</v>
      </c>
      <c r="C124" s="3">
        <v>151</v>
      </c>
      <c r="D124" s="18">
        <v>5.1252985074626911E-3</v>
      </c>
      <c r="E124" s="16">
        <v>17.061500000000002</v>
      </c>
      <c r="F124" s="13">
        <v>16.173500000000001</v>
      </c>
      <c r="G124" s="13">
        <v>1.597</v>
      </c>
      <c r="H124" s="44"/>
      <c r="I124" s="44"/>
      <c r="L124" s="34"/>
      <c r="M124"/>
      <c r="N124"/>
      <c r="U124" s="34"/>
    </row>
    <row r="125" spans="1:21" x14ac:dyDescent="0.2">
      <c r="A125" s="34">
        <v>40763</v>
      </c>
      <c r="B125" s="3">
        <v>370395</v>
      </c>
      <c r="C125" s="3">
        <v>2</v>
      </c>
      <c r="D125" s="18">
        <v>0.30252358208955221</v>
      </c>
      <c r="E125" s="16">
        <v>0.44550000000000001</v>
      </c>
      <c r="F125" s="13">
        <v>0.58650000000000002</v>
      </c>
      <c r="G125" s="13">
        <v>0.1865</v>
      </c>
      <c r="H125" s="44">
        <v>30.9</v>
      </c>
      <c r="I125" s="44">
        <v>21.3</v>
      </c>
      <c r="L125" s="34"/>
      <c r="M125"/>
      <c r="N125"/>
      <c r="U125" s="34"/>
    </row>
    <row r="126" spans="1:21" x14ac:dyDescent="0.2">
      <c r="A126" s="34"/>
      <c r="B126" s="3">
        <v>370394</v>
      </c>
      <c r="C126" s="3">
        <v>5</v>
      </c>
      <c r="D126" s="18">
        <v>0.27772656716417909</v>
      </c>
      <c r="E126" s="16">
        <v>0.439</v>
      </c>
      <c r="F126" s="13">
        <v>0.4975</v>
      </c>
      <c r="G126" s="13">
        <v>0.1615</v>
      </c>
      <c r="H126" s="44"/>
      <c r="I126" s="44"/>
      <c r="L126" s="34"/>
      <c r="M126"/>
      <c r="N126"/>
      <c r="U126" s="34"/>
    </row>
    <row r="127" spans="1:21" x14ac:dyDescent="0.2">
      <c r="A127" s="34"/>
      <c r="B127" s="3">
        <v>370393</v>
      </c>
      <c r="C127" s="3">
        <v>10</v>
      </c>
      <c r="D127" s="18">
        <v>0.2479701492537314</v>
      </c>
      <c r="E127" s="16">
        <v>0.4425</v>
      </c>
      <c r="F127" s="13">
        <v>0.57250000000000001</v>
      </c>
      <c r="G127" s="13">
        <v>0.188</v>
      </c>
      <c r="H127" s="44"/>
      <c r="L127" s="34"/>
      <c r="M127"/>
      <c r="N127"/>
      <c r="U127" s="34"/>
    </row>
    <row r="128" spans="1:21" x14ac:dyDescent="0.2">
      <c r="A128" s="34"/>
      <c r="B128" s="3">
        <v>370392</v>
      </c>
      <c r="C128" s="3">
        <v>20</v>
      </c>
      <c r="D128" s="18">
        <v>0.2479701492537314</v>
      </c>
      <c r="E128" s="16">
        <v>0.4415</v>
      </c>
      <c r="F128" s="13">
        <v>0.83600000000000008</v>
      </c>
      <c r="G128" s="13">
        <v>0.34799999999999998</v>
      </c>
      <c r="I128" s="44">
        <f>(C128*(F129-$J$1)+C129*($J$1-F128))/(F129-F128)</f>
        <v>21.306252489048187</v>
      </c>
      <c r="L128" s="34"/>
      <c r="M128"/>
      <c r="N128"/>
      <c r="U128" s="34"/>
    </row>
    <row r="129" spans="1:21" x14ac:dyDescent="0.2">
      <c r="A129" s="34"/>
      <c r="B129" s="3">
        <v>370391</v>
      </c>
      <c r="C129" s="3">
        <v>30</v>
      </c>
      <c r="D129" s="18">
        <v>0.7652149253731344</v>
      </c>
      <c r="E129" s="16">
        <v>0.6984999999999999</v>
      </c>
      <c r="F129" s="13">
        <v>2.0914999999999999</v>
      </c>
      <c r="G129" s="13">
        <v>0.57199999999999995</v>
      </c>
      <c r="H129" s="44">
        <f>(C129*(E130-$J$1)+C130*($J$1-E129))/(E130-E129)</f>
        <v>30.940864409424247</v>
      </c>
      <c r="L129" s="34"/>
      <c r="M129"/>
      <c r="N129"/>
      <c r="U129" s="34"/>
    </row>
    <row r="130" spans="1:21" x14ac:dyDescent="0.2">
      <c r="A130" s="34"/>
      <c r="B130" s="3">
        <v>370390</v>
      </c>
      <c r="C130" s="3">
        <v>40</v>
      </c>
      <c r="D130" s="18">
        <v>0.25788895522388067</v>
      </c>
      <c r="E130" s="16">
        <v>3.903</v>
      </c>
      <c r="F130" s="13">
        <v>4.4245000000000001</v>
      </c>
      <c r="G130" s="13">
        <v>0.84299999999999997</v>
      </c>
      <c r="L130" s="34"/>
      <c r="M130"/>
      <c r="N130"/>
      <c r="U130" s="34"/>
    </row>
    <row r="131" spans="1:21" x14ac:dyDescent="0.2">
      <c r="A131" s="34"/>
      <c r="B131" s="3">
        <v>370389</v>
      </c>
      <c r="C131" s="3">
        <v>50</v>
      </c>
      <c r="D131" s="18">
        <v>1.1531921641791051E-2</v>
      </c>
      <c r="E131" s="16">
        <v>6.9325000000000001</v>
      </c>
      <c r="F131" s="13">
        <v>7.1745000000000001</v>
      </c>
      <c r="G131" s="13">
        <v>1.0569999999999999</v>
      </c>
      <c r="L131" s="34"/>
      <c r="M131"/>
      <c r="N131"/>
      <c r="U131" s="34"/>
    </row>
    <row r="132" spans="1:21" x14ac:dyDescent="0.2">
      <c r="A132" s="34"/>
      <c r="B132" s="3">
        <v>370388</v>
      </c>
      <c r="C132" s="3">
        <v>75</v>
      </c>
      <c r="D132" s="18">
        <v>1.5375895522388064E-2</v>
      </c>
      <c r="E132" s="16">
        <v>7.9039999999999999</v>
      </c>
      <c r="F132" s="13">
        <v>8.24</v>
      </c>
      <c r="G132" s="13">
        <v>1.1164999999999998</v>
      </c>
      <c r="L132" s="34"/>
      <c r="M132"/>
      <c r="N132"/>
      <c r="U132" s="34"/>
    </row>
    <row r="133" spans="1:21" x14ac:dyDescent="0.2">
      <c r="A133" s="34"/>
      <c r="B133" s="3">
        <v>370387</v>
      </c>
      <c r="C133" s="3">
        <v>100</v>
      </c>
      <c r="D133" s="18">
        <v>1.4094570895522397E-2</v>
      </c>
      <c r="E133" s="16">
        <v>12.1</v>
      </c>
      <c r="F133" s="13">
        <v>13.2295</v>
      </c>
      <c r="G133" s="13">
        <v>1.3474999999999999</v>
      </c>
      <c r="L133" s="34"/>
      <c r="M133"/>
      <c r="N133"/>
      <c r="U133" s="34"/>
    </row>
    <row r="134" spans="1:21" x14ac:dyDescent="0.2">
      <c r="A134" s="34"/>
      <c r="B134" s="3">
        <v>370386</v>
      </c>
      <c r="C134" s="3">
        <v>154</v>
      </c>
      <c r="D134" s="18">
        <v>7.6879477611940372E-3</v>
      </c>
      <c r="E134" s="16">
        <v>15.931000000000001</v>
      </c>
      <c r="F134" s="13">
        <v>16.900500000000001</v>
      </c>
      <c r="G134" s="13">
        <v>1.4885000000000002</v>
      </c>
      <c r="H134" s="44"/>
      <c r="I134" s="44"/>
      <c r="L134" s="34"/>
      <c r="M134"/>
      <c r="N134"/>
      <c r="U134" s="34"/>
    </row>
    <row r="135" spans="1:21" x14ac:dyDescent="0.2">
      <c r="A135" s="34">
        <v>40786</v>
      </c>
      <c r="B135" s="3">
        <v>306760</v>
      </c>
      <c r="C135" s="3">
        <v>1</v>
      </c>
      <c r="D135" s="18">
        <v>0.2628483582089553</v>
      </c>
      <c r="E135" s="41">
        <v>0.62450000000000006</v>
      </c>
      <c r="F135" s="41">
        <v>0.73099999999999998</v>
      </c>
      <c r="G135" s="41">
        <v>0.188</v>
      </c>
      <c r="H135" s="44">
        <v>22.7</v>
      </c>
      <c r="I135" s="44">
        <v>17.600000000000001</v>
      </c>
      <c r="L135" s="34"/>
      <c r="M135"/>
      <c r="N135"/>
      <c r="U135" s="34"/>
    </row>
    <row r="136" spans="1:21" x14ac:dyDescent="0.2">
      <c r="A136" s="34"/>
      <c r="B136" s="3">
        <v>306759</v>
      </c>
      <c r="C136" s="3">
        <v>5</v>
      </c>
      <c r="D136" s="18">
        <v>0.2479701492537314</v>
      </c>
      <c r="E136" s="41">
        <v>0.62549999999999994</v>
      </c>
      <c r="F136" s="41">
        <v>0.82299999999999995</v>
      </c>
      <c r="G136" s="41">
        <v>0.1915</v>
      </c>
      <c r="H136" s="44"/>
      <c r="I136" s="44"/>
      <c r="L136" s="34"/>
      <c r="M136"/>
      <c r="N136"/>
    </row>
    <row r="137" spans="1:21" x14ac:dyDescent="0.2">
      <c r="A137" s="34"/>
      <c r="B137" s="3">
        <v>306758</v>
      </c>
      <c r="C137" s="3">
        <v>10</v>
      </c>
      <c r="D137" s="18">
        <v>0.46618388059701488</v>
      </c>
      <c r="E137" s="41">
        <v>0.621</v>
      </c>
      <c r="F137" s="41">
        <v>0.70199999999999996</v>
      </c>
      <c r="G137" s="41">
        <v>0.2475</v>
      </c>
      <c r="H137" s="44"/>
      <c r="I137" s="44">
        <f>(C137*(F138-$J$1)+C138*($J$1-F137))/(F138-F137)</f>
        <v>17.582697201017812</v>
      </c>
      <c r="L137" s="34"/>
      <c r="M137"/>
      <c r="N137"/>
    </row>
    <row r="138" spans="1:21" x14ac:dyDescent="0.2">
      <c r="A138" s="34"/>
      <c r="B138" s="3">
        <v>306757</v>
      </c>
      <c r="C138" s="3">
        <v>20</v>
      </c>
      <c r="D138" s="18">
        <v>0.66956305970149244</v>
      </c>
      <c r="E138" s="41">
        <v>0.64450000000000007</v>
      </c>
      <c r="F138" s="41">
        <v>1.095</v>
      </c>
      <c r="G138" s="41">
        <v>0.3725</v>
      </c>
      <c r="H138" s="44">
        <f>(C138*(E139-$J$1)+C139*($J$1-E138))/(E139-E138)</f>
        <v>22.659932659932657</v>
      </c>
      <c r="L138" s="34"/>
      <c r="M138"/>
      <c r="N138"/>
    </row>
    <row r="139" spans="1:21" x14ac:dyDescent="0.2">
      <c r="A139" s="34"/>
      <c r="B139" s="3">
        <v>306756</v>
      </c>
      <c r="C139" s="3">
        <v>30</v>
      </c>
      <c r="D139" s="18">
        <v>0.47825932835820895</v>
      </c>
      <c r="E139" s="41">
        <v>1.9810000000000001</v>
      </c>
      <c r="F139" s="41">
        <v>2.5024999999999999</v>
      </c>
      <c r="G139" s="41">
        <v>0.73049999999999993</v>
      </c>
      <c r="H139" s="44"/>
      <c r="L139" s="34"/>
      <c r="M139"/>
      <c r="N139"/>
    </row>
    <row r="140" spans="1:21" x14ac:dyDescent="0.2">
      <c r="A140" s="34"/>
      <c r="B140" s="3">
        <v>306755</v>
      </c>
      <c r="C140" s="3">
        <v>40</v>
      </c>
      <c r="D140" s="18">
        <v>0.31244238805970154</v>
      </c>
      <c r="E140" s="41">
        <v>5.2865000000000002</v>
      </c>
      <c r="F140" s="41">
        <v>5.37</v>
      </c>
      <c r="G140" s="41">
        <v>1.036</v>
      </c>
      <c r="L140" s="34"/>
      <c r="M140"/>
      <c r="N140"/>
    </row>
    <row r="141" spans="1:21" x14ac:dyDescent="0.2">
      <c r="A141" s="34"/>
      <c r="B141" s="3">
        <v>306754</v>
      </c>
      <c r="C141" s="3">
        <v>50</v>
      </c>
      <c r="D141" s="18">
        <v>0.44634626865671645</v>
      </c>
      <c r="E141" s="41">
        <v>2.4710000000000001</v>
      </c>
      <c r="F141" s="41">
        <v>2.9615</v>
      </c>
      <c r="G141" s="41">
        <v>0.85050000000000003</v>
      </c>
      <c r="L141" s="34"/>
      <c r="M141"/>
      <c r="N141"/>
    </row>
    <row r="142" spans="1:21" x14ac:dyDescent="0.2">
      <c r="A142" s="34"/>
      <c r="B142" s="3">
        <v>306753</v>
      </c>
      <c r="C142" s="3">
        <v>75</v>
      </c>
      <c r="D142" s="18">
        <v>3.4595764925373126E-2</v>
      </c>
      <c r="E142" s="41">
        <v>9.9269999999999996</v>
      </c>
      <c r="F142" s="41">
        <v>9.5470000000000006</v>
      </c>
      <c r="G142" s="41">
        <v>1.3585</v>
      </c>
      <c r="L142" s="34"/>
      <c r="M142"/>
      <c r="N142"/>
    </row>
    <row r="143" spans="1:21" x14ac:dyDescent="0.2">
      <c r="A143" s="34"/>
      <c r="B143" s="3">
        <v>306752</v>
      </c>
      <c r="C143" s="3">
        <v>100</v>
      </c>
      <c r="D143" s="18">
        <v>3.0751791044776128E-2</v>
      </c>
      <c r="E143" s="41">
        <v>12.187999999999999</v>
      </c>
      <c r="F143" s="41">
        <v>10.0715</v>
      </c>
      <c r="G143" s="41">
        <v>1.419</v>
      </c>
      <c r="L143" s="34"/>
      <c r="M143"/>
      <c r="N143"/>
    </row>
    <row r="144" spans="1:21" x14ac:dyDescent="0.2">
      <c r="A144" s="34"/>
      <c r="B144" s="3">
        <v>306751</v>
      </c>
      <c r="C144" s="33">
        <v>140</v>
      </c>
      <c r="D144" s="18">
        <v>8.9692723880597045E-3</v>
      </c>
      <c r="E144" s="41">
        <v>17.205500000000001</v>
      </c>
      <c r="F144" s="41">
        <v>15.34</v>
      </c>
      <c r="G144" s="41">
        <v>1.6484999999999999</v>
      </c>
      <c r="H144" s="44"/>
      <c r="I144" s="44"/>
      <c r="L144" s="34"/>
      <c r="M144"/>
      <c r="N144"/>
    </row>
    <row r="145" spans="1:14" x14ac:dyDescent="0.2">
      <c r="A145" s="34">
        <v>40810</v>
      </c>
      <c r="B145" s="3">
        <v>382269</v>
      </c>
      <c r="C145" s="3">
        <v>2</v>
      </c>
      <c r="D145" s="31">
        <v>0.29668220905923343</v>
      </c>
      <c r="E145" s="41">
        <v>0.67500000000000004</v>
      </c>
      <c r="F145" s="41">
        <v>1.1955</v>
      </c>
      <c r="G145" s="41">
        <v>0.214</v>
      </c>
      <c r="H145" s="40">
        <v>29.2</v>
      </c>
      <c r="I145" s="44">
        <v>20.6</v>
      </c>
      <c r="L145" s="34"/>
      <c r="M145"/>
      <c r="N145"/>
    </row>
    <row r="146" spans="1:14" x14ac:dyDescent="0.2">
      <c r="A146" s="34"/>
      <c r="B146" s="3">
        <v>382267</v>
      </c>
      <c r="C146" s="3">
        <v>10</v>
      </c>
      <c r="D146" s="31">
        <v>0.39557627874564472</v>
      </c>
      <c r="E146" s="41">
        <v>0.69850000000000001</v>
      </c>
      <c r="F146" s="41">
        <v>1.0145</v>
      </c>
      <c r="G146" s="41">
        <v>0.1905</v>
      </c>
      <c r="H146" s="44"/>
      <c r="I146" s="44"/>
      <c r="L146" s="34"/>
      <c r="M146"/>
      <c r="N146"/>
    </row>
    <row r="147" spans="1:14" x14ac:dyDescent="0.2">
      <c r="A147" s="34"/>
      <c r="B147" s="3">
        <v>382265</v>
      </c>
      <c r="C147" s="3">
        <v>20</v>
      </c>
      <c r="D147" s="31">
        <v>0.78689678571428567</v>
      </c>
      <c r="E147" s="41">
        <v>0.68149999999999999</v>
      </c>
      <c r="F147" s="41">
        <v>0.97499999999999998</v>
      </c>
      <c r="G147" s="41">
        <v>0.248</v>
      </c>
      <c r="H147" s="44">
        <f>(C147*(E148-$J$1)+C148*($J$1-E147))/(E148-E147)</f>
        <v>29.24528301886793</v>
      </c>
      <c r="I147" s="44">
        <f>(C147*(F148-$J$1)+C148*($J$1-F147))/(F148-F147)</f>
        <v>20.619578686493185</v>
      </c>
      <c r="L147" s="34"/>
      <c r="M147"/>
      <c r="N147"/>
    </row>
    <row r="148" spans="1:14" x14ac:dyDescent="0.2">
      <c r="A148" s="34"/>
      <c r="B148" s="3">
        <v>382263</v>
      </c>
      <c r="C148" s="3">
        <v>30</v>
      </c>
      <c r="D148" s="31">
        <v>0.84412564285714276</v>
      </c>
      <c r="E148" s="41">
        <v>1.0259999999999998</v>
      </c>
      <c r="F148" s="41">
        <v>1.3785000000000001</v>
      </c>
      <c r="G148" s="41">
        <v>0.42349999999999999</v>
      </c>
      <c r="L148" s="34"/>
      <c r="M148"/>
      <c r="N148"/>
    </row>
    <row r="149" spans="1:14" x14ac:dyDescent="0.2">
      <c r="A149" s="34"/>
      <c r="B149" s="3">
        <v>382261</v>
      </c>
      <c r="C149" s="3">
        <v>40</v>
      </c>
      <c r="D149" s="31">
        <v>0.55798135714285713</v>
      </c>
      <c r="E149" s="41">
        <v>1.0745</v>
      </c>
      <c r="F149" s="41">
        <v>2.2185000000000001</v>
      </c>
      <c r="G149" s="41">
        <v>0.52649999999999997</v>
      </c>
      <c r="L149" s="34"/>
      <c r="M149"/>
      <c r="N149"/>
    </row>
    <row r="150" spans="1:14" x14ac:dyDescent="0.2">
      <c r="A150" s="34"/>
      <c r="B150" s="3">
        <v>382259</v>
      </c>
      <c r="C150" s="3">
        <v>50</v>
      </c>
      <c r="D150" s="31">
        <v>0.33788807142857152</v>
      </c>
      <c r="E150" s="41">
        <v>2.2845</v>
      </c>
      <c r="F150" s="41">
        <v>3.0874999999999999</v>
      </c>
      <c r="G150" s="41">
        <v>0.76350000000000007</v>
      </c>
      <c r="L150" s="34"/>
      <c r="M150"/>
      <c r="N150"/>
    </row>
    <row r="151" spans="1:14" x14ac:dyDescent="0.2">
      <c r="A151" s="34"/>
      <c r="B151" s="3">
        <v>382257</v>
      </c>
      <c r="C151" s="3">
        <v>60</v>
      </c>
      <c r="D151" s="31">
        <v>0.17075477351916379</v>
      </c>
      <c r="E151" s="41">
        <v>4.2480000000000002</v>
      </c>
      <c r="F151" s="41">
        <v>4.4369999999999994</v>
      </c>
      <c r="G151" s="41">
        <v>0.87649999999999995</v>
      </c>
      <c r="L151" s="34"/>
      <c r="M151"/>
      <c r="N151"/>
    </row>
    <row r="152" spans="1:14" x14ac:dyDescent="0.2">
      <c r="A152" s="34"/>
      <c r="B152" s="3">
        <v>382255</v>
      </c>
      <c r="C152" s="3">
        <v>80</v>
      </c>
      <c r="D152" s="31">
        <v>6.3242508710801379E-2</v>
      </c>
      <c r="E152" s="41">
        <v>7.5305</v>
      </c>
      <c r="F152" s="41">
        <v>8.1</v>
      </c>
      <c r="G152" s="41">
        <v>1.0845</v>
      </c>
      <c r="L152" s="34"/>
      <c r="M152"/>
      <c r="N152"/>
    </row>
    <row r="153" spans="1:14" x14ac:dyDescent="0.2">
      <c r="A153" s="34"/>
      <c r="B153" s="3">
        <v>382253</v>
      </c>
      <c r="C153" s="3">
        <v>100</v>
      </c>
      <c r="D153" s="31">
        <v>2.8459128919860625E-2</v>
      </c>
      <c r="E153" s="41">
        <v>10.079499999999999</v>
      </c>
      <c r="F153" s="41">
        <v>10.891500000000001</v>
      </c>
      <c r="G153" s="41">
        <v>1.2375</v>
      </c>
      <c r="L153" s="34"/>
      <c r="M153"/>
      <c r="N153"/>
    </row>
    <row r="154" spans="1:14" x14ac:dyDescent="0.2">
      <c r="A154" s="34"/>
      <c r="B154" s="3">
        <v>382251</v>
      </c>
      <c r="C154" s="3">
        <v>146</v>
      </c>
      <c r="D154" s="31">
        <v>1.1067439024390243E-2</v>
      </c>
      <c r="E154" s="41">
        <v>16.0855</v>
      </c>
      <c r="F154" s="41">
        <v>16.211500000000001</v>
      </c>
      <c r="G154" s="41">
        <v>1.427</v>
      </c>
      <c r="H154" s="44"/>
      <c r="I154" s="44"/>
      <c r="L154" s="34"/>
      <c r="M154"/>
      <c r="N154"/>
    </row>
    <row r="155" spans="1:14" x14ac:dyDescent="0.2">
      <c r="A155" s="34">
        <v>40816</v>
      </c>
      <c r="B155" s="33">
        <v>382487</v>
      </c>
      <c r="C155" s="3">
        <v>2</v>
      </c>
      <c r="D155" s="31">
        <v>0.35437041637630662</v>
      </c>
      <c r="E155" s="41">
        <v>0.70299999999999996</v>
      </c>
      <c r="F155" s="41">
        <v>0.91100000000000003</v>
      </c>
      <c r="G155" s="41">
        <v>0.17349999999999999</v>
      </c>
      <c r="H155" s="44">
        <v>30.9</v>
      </c>
      <c r="I155" s="44">
        <v>23.8</v>
      </c>
      <c r="L155" s="34"/>
      <c r="M155"/>
      <c r="N155"/>
    </row>
    <row r="156" spans="1:14" x14ac:dyDescent="0.2">
      <c r="A156" s="6"/>
      <c r="B156" s="23">
        <v>382486</v>
      </c>
      <c r="C156" s="3">
        <v>10</v>
      </c>
      <c r="D156" s="31">
        <v>0.39557627874564461</v>
      </c>
      <c r="E156" s="41">
        <v>0.72699999999999998</v>
      </c>
      <c r="F156" s="41">
        <v>0.75950000000000006</v>
      </c>
      <c r="G156" s="41">
        <v>0.15049999999999999</v>
      </c>
      <c r="H156" s="44"/>
      <c r="I156" s="44"/>
      <c r="L156" s="34"/>
      <c r="M156"/>
      <c r="N156"/>
    </row>
    <row r="157" spans="1:14" x14ac:dyDescent="0.2">
      <c r="A157" s="6"/>
      <c r="B157" s="33">
        <v>382485</v>
      </c>
      <c r="C157" s="3">
        <v>20</v>
      </c>
      <c r="D157" s="31">
        <v>0.71536071428571413</v>
      </c>
      <c r="E157" s="41">
        <v>0.72350000000000003</v>
      </c>
      <c r="F157" s="41">
        <v>0.83350000000000002</v>
      </c>
      <c r="G157" s="41">
        <v>0.2445</v>
      </c>
      <c r="I157" s="44">
        <f>(C157*(F158-$J$1)+C158*($J$1-F157))/(F158-F157)</f>
        <v>23.758465011286681</v>
      </c>
      <c r="L157" s="34"/>
      <c r="M157"/>
      <c r="N157"/>
    </row>
    <row r="158" spans="1:14" x14ac:dyDescent="0.2">
      <c r="A158" s="6"/>
      <c r="B158" s="23">
        <v>382484</v>
      </c>
      <c r="C158" s="3">
        <v>30</v>
      </c>
      <c r="D158" s="31">
        <v>0.81551121428571416</v>
      </c>
      <c r="E158" s="41">
        <v>0.85850000000000004</v>
      </c>
      <c r="F158" s="41">
        <v>1.2765</v>
      </c>
      <c r="G158" s="41">
        <v>0.38949999999999996</v>
      </c>
      <c r="H158" s="44">
        <f>(C158*(E159-$J$1)+C159*($J$1-E158))/(E159-E158)</f>
        <v>30.89613679544015</v>
      </c>
      <c r="L158" s="34"/>
      <c r="M158"/>
      <c r="N158"/>
    </row>
    <row r="159" spans="1:14" x14ac:dyDescent="0.2">
      <c r="A159" s="6"/>
      <c r="B159" s="33">
        <v>382483</v>
      </c>
      <c r="C159" s="3">
        <v>40</v>
      </c>
      <c r="D159" s="31">
        <v>0.57228857142857137</v>
      </c>
      <c r="E159" s="41">
        <v>2.4375</v>
      </c>
      <c r="F159" s="41">
        <v>2.8064999999999998</v>
      </c>
      <c r="G159" s="41">
        <v>0.71199999999999997</v>
      </c>
      <c r="I159" s="44"/>
      <c r="L159" s="34"/>
      <c r="M159"/>
      <c r="N159"/>
    </row>
    <row r="160" spans="1:14" x14ac:dyDescent="0.2">
      <c r="A160" s="6"/>
      <c r="B160" s="23">
        <v>382482</v>
      </c>
      <c r="C160" s="3">
        <v>50</v>
      </c>
      <c r="D160" s="31">
        <v>0.4120586236933797</v>
      </c>
      <c r="E160" s="41">
        <v>3.4139999999999997</v>
      </c>
      <c r="F160" s="41">
        <v>3.3615000000000004</v>
      </c>
      <c r="G160" s="41">
        <v>0.78949999999999998</v>
      </c>
      <c r="L160" s="34"/>
      <c r="M160"/>
      <c r="N160"/>
    </row>
    <row r="161" spans="1:14" x14ac:dyDescent="0.2">
      <c r="A161" s="6"/>
      <c r="B161" s="33">
        <v>382481</v>
      </c>
      <c r="C161" s="3">
        <v>60</v>
      </c>
      <c r="D161" s="31">
        <v>0.28844103658536591</v>
      </c>
      <c r="E161" s="41">
        <v>4.0214999999999996</v>
      </c>
      <c r="F161" s="41">
        <v>4.3230000000000004</v>
      </c>
      <c r="G161" s="41">
        <v>0.91349999999999998</v>
      </c>
      <c r="L161" s="34"/>
      <c r="M161"/>
      <c r="N161"/>
    </row>
    <row r="162" spans="1:14" x14ac:dyDescent="0.2">
      <c r="A162" s="6"/>
      <c r="B162" s="23">
        <v>382480</v>
      </c>
      <c r="C162" s="3">
        <v>80</v>
      </c>
      <c r="D162" s="31">
        <v>8.5377386759581869E-2</v>
      </c>
      <c r="E162" s="41">
        <v>7.6805000000000003</v>
      </c>
      <c r="F162" s="41">
        <v>7.6929999999999996</v>
      </c>
      <c r="G162" s="41">
        <v>1.1339999999999999</v>
      </c>
      <c r="L162" s="34"/>
      <c r="M162"/>
      <c r="N162"/>
    </row>
    <row r="163" spans="1:14" x14ac:dyDescent="0.2">
      <c r="A163" s="6"/>
      <c r="B163" s="33">
        <v>382479</v>
      </c>
      <c r="C163" s="3">
        <v>100</v>
      </c>
      <c r="D163" s="31">
        <v>3.1621254355400696E-2</v>
      </c>
      <c r="E163" s="41">
        <v>8.7115000000000009</v>
      </c>
      <c r="F163" s="41">
        <v>9.0225000000000009</v>
      </c>
      <c r="G163" s="41">
        <v>1.1725000000000001</v>
      </c>
      <c r="L163" s="34"/>
      <c r="M163"/>
      <c r="N163"/>
    </row>
    <row r="164" spans="1:14" x14ac:dyDescent="0.2">
      <c r="A164" s="6"/>
      <c r="B164" s="23">
        <v>382478</v>
      </c>
      <c r="C164" s="3">
        <v>165</v>
      </c>
      <c r="D164" s="31">
        <v>1.5810627177700348E-2</v>
      </c>
      <c r="E164" s="41">
        <v>13.872</v>
      </c>
      <c r="F164" s="41">
        <v>14.125</v>
      </c>
      <c r="G164" s="41">
        <v>1.3130000000000002</v>
      </c>
      <c r="L164" s="34"/>
      <c r="M164"/>
      <c r="N164"/>
    </row>
    <row r="165" spans="1:14" x14ac:dyDescent="0.2">
      <c r="A165" s="34">
        <v>40830</v>
      </c>
      <c r="B165" s="23">
        <v>383064</v>
      </c>
      <c r="C165" s="3">
        <v>2</v>
      </c>
      <c r="D165" s="31">
        <v>1.3162637142857139</v>
      </c>
      <c r="E165" s="41">
        <v>0.73099999999999998</v>
      </c>
      <c r="F165" s="41">
        <v>1.101</v>
      </c>
      <c r="G165" s="41">
        <v>0.23299999999999998</v>
      </c>
      <c r="H165" s="40">
        <v>31.3</v>
      </c>
      <c r="I165" s="40">
        <v>22</v>
      </c>
      <c r="L165" s="34"/>
      <c r="M165"/>
      <c r="N165"/>
    </row>
    <row r="166" spans="1:14" x14ac:dyDescent="0.2">
      <c r="A166" s="34"/>
      <c r="B166" s="23">
        <v>383063</v>
      </c>
      <c r="C166" s="3">
        <v>10</v>
      </c>
      <c r="D166" s="31">
        <v>1.3305709285714284</v>
      </c>
      <c r="E166" s="41">
        <v>0.73499999999999999</v>
      </c>
      <c r="F166" s="41">
        <v>1.0409999999999999</v>
      </c>
      <c r="G166" s="41">
        <v>0.22649999999999998</v>
      </c>
      <c r="H166" s="44"/>
      <c r="L166" s="34"/>
      <c r="M166"/>
      <c r="N166"/>
    </row>
    <row r="167" spans="1:14" x14ac:dyDescent="0.2">
      <c r="A167" s="34"/>
      <c r="B167" s="23">
        <v>383062</v>
      </c>
      <c r="C167" s="3">
        <v>20</v>
      </c>
      <c r="D167" s="31">
        <v>1.0444266428571427</v>
      </c>
      <c r="E167" s="41">
        <v>0.58199999999999996</v>
      </c>
      <c r="F167" s="41">
        <v>0.88249999999999995</v>
      </c>
      <c r="G167" s="41">
        <v>0.2185</v>
      </c>
      <c r="I167" s="44">
        <f>(C167*(F168-$J$1)+C168*($J$1-F167))/(F168-F167)</f>
        <v>21.953449709060685</v>
      </c>
      <c r="L167" s="34"/>
      <c r="M167"/>
      <c r="N167"/>
    </row>
    <row r="168" spans="1:14" x14ac:dyDescent="0.2">
      <c r="A168" s="34"/>
      <c r="B168" s="23">
        <v>383061</v>
      </c>
      <c r="C168" s="3">
        <v>30</v>
      </c>
      <c r="D168" s="31">
        <v>0.48644528571428569</v>
      </c>
      <c r="E168" s="41">
        <v>0.71250000000000002</v>
      </c>
      <c r="F168" s="41">
        <v>1.484</v>
      </c>
      <c r="G168" s="41">
        <v>0.308</v>
      </c>
      <c r="H168" s="44">
        <f>(C168*(E169-$J$1)+C169*($J$1-E168))/(E169-E168)</f>
        <v>31.301493888637388</v>
      </c>
      <c r="I168" s="44"/>
      <c r="L168" s="34"/>
      <c r="M168"/>
      <c r="N168"/>
    </row>
    <row r="169" spans="1:14" x14ac:dyDescent="0.2">
      <c r="A169" s="34"/>
      <c r="B169" s="23">
        <v>383060</v>
      </c>
      <c r="C169" s="3">
        <v>40</v>
      </c>
      <c r="D169" s="31">
        <v>0.15178202090592335</v>
      </c>
      <c r="E169" s="41">
        <v>2.9215</v>
      </c>
      <c r="F169" s="41">
        <v>3.2989999999999999</v>
      </c>
      <c r="G169" s="41">
        <v>0.65249999999999997</v>
      </c>
      <c r="H169" s="44"/>
      <c r="I169" s="44"/>
      <c r="L169" s="34"/>
      <c r="M169"/>
      <c r="N169"/>
    </row>
    <row r="170" spans="1:14" x14ac:dyDescent="0.2">
      <c r="A170" s="34"/>
      <c r="B170" s="23">
        <v>383059</v>
      </c>
      <c r="C170" s="3">
        <v>50</v>
      </c>
      <c r="D170" s="31">
        <v>7.7472073170731695E-2</v>
      </c>
      <c r="E170" s="41">
        <v>4.4249999999999998</v>
      </c>
      <c r="F170" s="41">
        <v>4.8460000000000001</v>
      </c>
      <c r="G170" s="41">
        <v>0.82499999999999996</v>
      </c>
      <c r="M170"/>
      <c r="N170"/>
    </row>
    <row r="171" spans="1:14" x14ac:dyDescent="0.2">
      <c r="A171" s="34"/>
      <c r="B171" s="23">
        <v>383058</v>
      </c>
      <c r="C171" s="3">
        <v>60</v>
      </c>
      <c r="D171" s="31">
        <v>7.9053135888501727E-2</v>
      </c>
      <c r="E171" s="41">
        <v>5.1879999999999997</v>
      </c>
      <c r="F171" s="41">
        <v>5.1715</v>
      </c>
      <c r="G171" s="41">
        <v>0.93399999999999994</v>
      </c>
      <c r="M171"/>
      <c r="N171"/>
    </row>
    <row r="172" spans="1:14" x14ac:dyDescent="0.2">
      <c r="A172" s="34"/>
      <c r="B172" s="23">
        <v>383057</v>
      </c>
      <c r="C172" s="3">
        <v>80</v>
      </c>
      <c r="D172" s="31">
        <v>5.5337195121951219E-2</v>
      </c>
      <c r="E172" s="41">
        <v>7.3070000000000004</v>
      </c>
      <c r="F172" s="41">
        <v>7.8150000000000004</v>
      </c>
      <c r="G172" s="41">
        <v>1.0785</v>
      </c>
      <c r="M172"/>
      <c r="N172"/>
    </row>
    <row r="173" spans="1:14" x14ac:dyDescent="0.2">
      <c r="A173" s="34"/>
      <c r="B173" s="23">
        <v>383056</v>
      </c>
      <c r="C173" s="3">
        <v>100</v>
      </c>
      <c r="D173" s="31">
        <v>4.2688693379790928E-2</v>
      </c>
      <c r="E173" s="41">
        <v>8.85</v>
      </c>
      <c r="F173" s="41">
        <v>9.6404999999999994</v>
      </c>
      <c r="G173" s="41">
        <v>1.1525000000000001</v>
      </c>
      <c r="M173"/>
      <c r="N173"/>
    </row>
    <row r="174" spans="1:14" x14ac:dyDescent="0.2">
      <c r="A174" s="34"/>
      <c r="B174" s="23">
        <v>383055</v>
      </c>
      <c r="C174" s="3">
        <v>185</v>
      </c>
      <c r="D174" s="31">
        <v>1.5810627177700348E-2</v>
      </c>
      <c r="E174" s="41">
        <v>14.481</v>
      </c>
      <c r="F174" s="41">
        <v>15.22</v>
      </c>
      <c r="G174" s="41">
        <v>1.3860000000000001</v>
      </c>
      <c r="M174"/>
      <c r="N174"/>
    </row>
    <row r="175" spans="1:14" x14ac:dyDescent="0.2">
      <c r="A175" s="34">
        <v>40854</v>
      </c>
      <c r="B175" s="33">
        <v>306770</v>
      </c>
      <c r="C175" s="3">
        <v>1</v>
      </c>
      <c r="D175" s="18">
        <v>1.3019565</v>
      </c>
      <c r="E175" s="41">
        <v>1.0954999999999999</v>
      </c>
      <c r="F175" s="41">
        <v>2.1494999999999997</v>
      </c>
      <c r="G175" s="41">
        <v>0.45750000000000002</v>
      </c>
      <c r="H175" s="44">
        <v>0</v>
      </c>
      <c r="I175" s="40">
        <v>0</v>
      </c>
      <c r="M175"/>
      <c r="N175"/>
    </row>
    <row r="176" spans="1:14" x14ac:dyDescent="0.2">
      <c r="A176" s="34"/>
      <c r="B176" s="33">
        <v>306769</v>
      </c>
      <c r="C176" s="3">
        <v>5</v>
      </c>
      <c r="D176" s="18">
        <v>1.3305709285714287</v>
      </c>
      <c r="E176" s="41">
        <v>1.1015000000000001</v>
      </c>
      <c r="F176" s="41">
        <v>2.1339999999999999</v>
      </c>
      <c r="G176" s="41">
        <v>0.45050000000000001</v>
      </c>
      <c r="M176"/>
      <c r="N176"/>
    </row>
    <row r="177" spans="1:9" x14ac:dyDescent="0.2">
      <c r="A177" s="34"/>
      <c r="B177" s="33">
        <v>306768</v>
      </c>
      <c r="C177" s="3">
        <v>10</v>
      </c>
      <c r="D177" s="18">
        <v>1.3019565</v>
      </c>
      <c r="E177" s="41">
        <v>1.0834999999999999</v>
      </c>
      <c r="F177" s="41">
        <v>2.5084999999999997</v>
      </c>
      <c r="G177" s="41">
        <v>0.44800000000000001</v>
      </c>
    </row>
    <row r="178" spans="1:9" x14ac:dyDescent="0.2">
      <c r="A178" s="6"/>
      <c r="B178" s="33">
        <v>306767</v>
      </c>
      <c r="C178" s="3">
        <v>20</v>
      </c>
      <c r="D178" s="18">
        <v>1.3305709285714289</v>
      </c>
      <c r="E178" s="41">
        <v>1.0665</v>
      </c>
      <c r="F178" s="41">
        <v>2.0585</v>
      </c>
      <c r="G178" s="41">
        <v>0.435</v>
      </c>
      <c r="H178" s="44">
        <f>(C178*(E179-$J$1)+C179*($J$1-E178))/(E179-E178)</f>
        <v>10.499999999999977</v>
      </c>
      <c r="I178" s="44"/>
    </row>
    <row r="179" spans="1:9" x14ac:dyDescent="0.2">
      <c r="A179" s="6"/>
      <c r="B179" s="33">
        <v>306766</v>
      </c>
      <c r="C179" s="3">
        <v>30</v>
      </c>
      <c r="D179" s="18">
        <v>1.087348285714286</v>
      </c>
      <c r="E179" s="41">
        <v>1.1364999999999998</v>
      </c>
      <c r="F179" s="41">
        <v>2.1455000000000002</v>
      </c>
      <c r="G179" s="41">
        <v>0.44550000000000001</v>
      </c>
      <c r="H179" s="44"/>
      <c r="I179" s="44"/>
    </row>
    <row r="180" spans="1:9" x14ac:dyDescent="0.2">
      <c r="A180" s="6"/>
      <c r="B180" s="33">
        <v>306765</v>
      </c>
      <c r="C180" s="3">
        <v>40</v>
      </c>
      <c r="D180" s="18">
        <v>0.62951742857142856</v>
      </c>
      <c r="E180" s="41">
        <v>1.3170000000000002</v>
      </c>
      <c r="F180" s="41">
        <v>2.093</v>
      </c>
      <c r="G180" s="41">
        <v>0.42549999999999999</v>
      </c>
      <c r="I180" s="44"/>
    </row>
    <row r="181" spans="1:9" x14ac:dyDescent="0.2">
      <c r="A181" s="6"/>
      <c r="B181" s="33">
        <v>306764</v>
      </c>
      <c r="C181" s="3">
        <v>50</v>
      </c>
      <c r="D181" s="18">
        <v>0.20602931184668988</v>
      </c>
      <c r="E181" s="41">
        <v>1.8774999999999999</v>
      </c>
      <c r="F181" s="41">
        <v>2.3265000000000002</v>
      </c>
      <c r="G181" s="41">
        <v>0.52600000000000002</v>
      </c>
    </row>
    <row r="182" spans="1:9" x14ac:dyDescent="0.2">
      <c r="A182" s="6"/>
      <c r="B182" s="33">
        <v>306763</v>
      </c>
      <c r="C182" s="3">
        <v>75</v>
      </c>
      <c r="D182" s="18">
        <v>5.0594006968641109E-2</v>
      </c>
      <c r="E182" s="41">
        <v>9.4629999999999992</v>
      </c>
      <c r="F182" s="41">
        <v>9.3115000000000006</v>
      </c>
      <c r="G182" s="41">
        <v>1.2959999999999998</v>
      </c>
    </row>
    <row r="183" spans="1:9" x14ac:dyDescent="0.2">
      <c r="A183" s="6"/>
      <c r="B183" s="33">
        <v>306762</v>
      </c>
      <c r="C183" s="3">
        <v>100</v>
      </c>
      <c r="D183" s="18">
        <v>3.0040191637630668E-2</v>
      </c>
      <c r="E183" s="41">
        <v>10.766999999999999</v>
      </c>
      <c r="F183" s="41">
        <v>10.954499999999999</v>
      </c>
      <c r="G183" s="41">
        <v>1.3780000000000001</v>
      </c>
    </row>
    <row r="184" spans="1:9" x14ac:dyDescent="0.2">
      <c r="A184" s="6"/>
      <c r="B184" s="33">
        <v>306761</v>
      </c>
      <c r="C184" s="33">
        <v>140</v>
      </c>
      <c r="D184" s="18">
        <v>1.2648501742160274E-2</v>
      </c>
      <c r="E184" s="41">
        <v>13.621499999999999</v>
      </c>
      <c r="F184" s="41">
        <v>14.1165</v>
      </c>
      <c r="G184" s="41">
        <v>1.5275000000000001</v>
      </c>
    </row>
    <row r="185" spans="1:9" x14ac:dyDescent="0.2">
      <c r="A185" s="34">
        <v>40869</v>
      </c>
      <c r="B185" s="17">
        <v>306780</v>
      </c>
      <c r="C185" s="3">
        <v>1</v>
      </c>
      <c r="D185" s="18">
        <v>1.3019565000000002</v>
      </c>
      <c r="E185" s="41">
        <v>1.4884999999999999</v>
      </c>
      <c r="F185" s="41">
        <v>2.2930000000000001</v>
      </c>
      <c r="G185" s="41">
        <v>0.49049999999999999</v>
      </c>
      <c r="H185" s="40">
        <v>0</v>
      </c>
      <c r="I185" s="40">
        <v>0</v>
      </c>
    </row>
    <row r="186" spans="1:9" x14ac:dyDescent="0.2">
      <c r="A186" s="6"/>
      <c r="B186" s="17">
        <v>306779</v>
      </c>
      <c r="C186" s="3">
        <v>5</v>
      </c>
      <c r="D186" s="18">
        <v>1.3019565000000002</v>
      </c>
      <c r="E186" s="41">
        <v>1.4695</v>
      </c>
      <c r="F186" s="41">
        <v>2.3025000000000002</v>
      </c>
      <c r="G186" s="41">
        <v>0.48</v>
      </c>
    </row>
    <row r="187" spans="1:9" x14ac:dyDescent="0.2">
      <c r="A187" s="6"/>
      <c r="B187" s="17">
        <v>306778</v>
      </c>
      <c r="C187" s="3">
        <v>10</v>
      </c>
      <c r="D187" s="18">
        <v>1.2590348571428573</v>
      </c>
      <c r="E187" s="41">
        <v>1.4624999999999999</v>
      </c>
      <c r="F187" s="41">
        <v>2.3784999999999998</v>
      </c>
      <c r="G187" s="41">
        <v>0.4965</v>
      </c>
      <c r="I187" s="44">
        <f>(C187*(F188-$J$1)+C188*($J$1-F187))/(F188-F187)</f>
        <v>-28.667601683029446</v>
      </c>
    </row>
    <row r="188" spans="1:9" x14ac:dyDescent="0.2">
      <c r="A188" s="6"/>
      <c r="B188" s="17">
        <v>306777</v>
      </c>
      <c r="C188" s="3">
        <v>20</v>
      </c>
      <c r="D188" s="18">
        <v>1.3019565000000002</v>
      </c>
      <c r="E188" s="41">
        <v>1.474</v>
      </c>
      <c r="F188" s="41">
        <v>2.7349999999999999</v>
      </c>
      <c r="G188" s="41">
        <v>0.49</v>
      </c>
      <c r="H188" s="44">
        <f>(C188*(E189-$J$1)+C189*($J$1-E188))/(E189-E188)</f>
        <v>-258.82352941176259</v>
      </c>
      <c r="I188" s="44"/>
    </row>
    <row r="189" spans="1:9" x14ac:dyDescent="0.2">
      <c r="A189" s="6"/>
      <c r="B189" s="17">
        <v>306776</v>
      </c>
      <c r="C189" s="3">
        <v>30</v>
      </c>
      <c r="D189" s="18">
        <v>1.3305709285714284</v>
      </c>
      <c r="E189" s="41">
        <v>1.4910000000000001</v>
      </c>
      <c r="F189" s="41">
        <v>2.4340000000000002</v>
      </c>
      <c r="G189" s="41">
        <v>0.50749999999999995</v>
      </c>
      <c r="I189" s="44"/>
    </row>
    <row r="190" spans="1:9" x14ac:dyDescent="0.2">
      <c r="A190" s="6"/>
      <c r="B190" s="17">
        <v>306775</v>
      </c>
      <c r="C190" s="3">
        <v>40</v>
      </c>
      <c r="D190" s="18">
        <v>0.57228857142857126</v>
      </c>
      <c r="E190" s="41">
        <v>1.64</v>
      </c>
      <c r="F190" s="41">
        <v>2.3325</v>
      </c>
      <c r="G190" s="41">
        <v>0.53449999999999998</v>
      </c>
      <c r="H190" s="44"/>
      <c r="I190" s="44"/>
    </row>
    <row r="191" spans="1:9" x14ac:dyDescent="0.2">
      <c r="A191" s="6"/>
      <c r="B191" s="17">
        <v>306774</v>
      </c>
      <c r="C191" s="3">
        <v>50</v>
      </c>
      <c r="D191" s="18">
        <v>0.21014989808362367</v>
      </c>
      <c r="E191" s="41">
        <v>5.085</v>
      </c>
      <c r="F191" s="41">
        <v>5.3260000000000005</v>
      </c>
      <c r="G191" s="41">
        <v>0.94100000000000006</v>
      </c>
    </row>
    <row r="192" spans="1:9" x14ac:dyDescent="0.2">
      <c r="A192" s="6"/>
      <c r="B192" s="17">
        <v>306773</v>
      </c>
      <c r="C192" s="3">
        <v>75</v>
      </c>
      <c r="D192" s="18">
        <v>4.5850818815331019E-2</v>
      </c>
      <c r="E192" s="41">
        <v>9.9615000000000009</v>
      </c>
      <c r="F192" s="41">
        <v>10.093500000000001</v>
      </c>
      <c r="G192" s="41">
        <v>1.298</v>
      </c>
    </row>
    <row r="193" spans="1:9" x14ac:dyDescent="0.2">
      <c r="A193" s="6"/>
      <c r="B193" s="17">
        <v>306772</v>
      </c>
      <c r="C193" s="3">
        <v>100</v>
      </c>
      <c r="D193" s="18">
        <v>2.5297003484320568E-2</v>
      </c>
      <c r="E193" s="41">
        <v>10.7125</v>
      </c>
      <c r="F193" s="41">
        <v>11.310500000000001</v>
      </c>
      <c r="G193" s="41">
        <v>1.37</v>
      </c>
    </row>
    <row r="194" spans="1:9" x14ac:dyDescent="0.2">
      <c r="A194" s="6"/>
      <c r="B194" s="17">
        <v>306771</v>
      </c>
      <c r="C194" s="33">
        <v>140</v>
      </c>
      <c r="D194" s="18">
        <v>1.2648501742160275E-2</v>
      </c>
      <c r="E194" s="41">
        <v>13.44</v>
      </c>
      <c r="F194" s="41">
        <v>13.554500000000001</v>
      </c>
      <c r="G194" s="41">
        <v>1.4735</v>
      </c>
    </row>
    <row r="195" spans="1:9" x14ac:dyDescent="0.2">
      <c r="A195" s="34">
        <v>40883</v>
      </c>
      <c r="B195" s="17">
        <v>306790</v>
      </c>
      <c r="C195" s="3">
        <v>1</v>
      </c>
      <c r="D195" s="18">
        <v>0.91566171428571419</v>
      </c>
      <c r="E195" s="41">
        <v>1.5045000000000002</v>
      </c>
      <c r="F195" s="41">
        <v>2.411</v>
      </c>
      <c r="G195" s="41">
        <v>0.53500000000000003</v>
      </c>
      <c r="H195" s="40">
        <v>0</v>
      </c>
      <c r="I195" s="40">
        <v>0</v>
      </c>
    </row>
    <row r="196" spans="1:9" x14ac:dyDescent="0.2">
      <c r="A196" s="34"/>
      <c r="B196" s="3">
        <v>306789</v>
      </c>
      <c r="C196" s="3">
        <v>5</v>
      </c>
      <c r="D196" s="18">
        <v>0.70105349999999977</v>
      </c>
      <c r="E196" s="41">
        <v>1.5314999999999999</v>
      </c>
      <c r="F196" s="41">
        <v>3.4455</v>
      </c>
      <c r="G196" s="41">
        <v>0.53</v>
      </c>
    </row>
    <row r="197" spans="1:9" x14ac:dyDescent="0.2">
      <c r="A197" s="6"/>
      <c r="B197" s="17">
        <v>306788</v>
      </c>
      <c r="C197" s="3">
        <v>10</v>
      </c>
      <c r="D197" s="18">
        <v>0.72966792857142848</v>
      </c>
      <c r="E197" s="41">
        <v>1.5129999999999999</v>
      </c>
      <c r="F197" s="41">
        <v>2.3784999999999998</v>
      </c>
      <c r="G197" s="41">
        <v>0.52700000000000002</v>
      </c>
    </row>
    <row r="198" spans="1:9" x14ac:dyDescent="0.2">
      <c r="A198" s="6"/>
      <c r="B198" s="3">
        <v>306787</v>
      </c>
      <c r="C198" s="3">
        <v>20</v>
      </c>
      <c r="D198" s="18">
        <v>0.6438246428571428</v>
      </c>
      <c r="E198" s="41">
        <v>1.5369999999999999</v>
      </c>
      <c r="F198" s="41">
        <v>2.4039999999999999</v>
      </c>
      <c r="G198" s="41">
        <v>0.53049999999999997</v>
      </c>
    </row>
    <row r="199" spans="1:9" x14ac:dyDescent="0.2">
      <c r="A199" s="6"/>
      <c r="B199" s="17">
        <v>306786</v>
      </c>
      <c r="C199" s="3">
        <v>30</v>
      </c>
      <c r="D199" s="18">
        <v>0.88704728571428559</v>
      </c>
      <c r="E199" s="41">
        <v>1.5609999999999999</v>
      </c>
      <c r="F199" s="41">
        <v>2.4075000000000002</v>
      </c>
      <c r="G199" s="41">
        <v>0.53600000000000003</v>
      </c>
    </row>
    <row r="200" spans="1:9" x14ac:dyDescent="0.2">
      <c r="A200" s="6"/>
      <c r="B200" s="3">
        <v>306785</v>
      </c>
      <c r="C200" s="3">
        <v>40</v>
      </c>
      <c r="D200" s="18">
        <v>0.74397514285714283</v>
      </c>
      <c r="E200" s="41">
        <v>1.5605</v>
      </c>
      <c r="F200" s="41">
        <v>2.6404999999999998</v>
      </c>
      <c r="G200" s="41">
        <v>0.54400000000000004</v>
      </c>
    </row>
    <row r="201" spans="1:9" x14ac:dyDescent="0.2">
      <c r="A201" s="6"/>
      <c r="B201" s="17">
        <v>306784</v>
      </c>
      <c r="C201" s="3">
        <v>50</v>
      </c>
      <c r="D201" s="18">
        <v>0.31728514024390242</v>
      </c>
      <c r="E201" s="41">
        <v>1.627</v>
      </c>
      <c r="F201" s="41">
        <v>2.355</v>
      </c>
      <c r="G201" s="41">
        <v>0.53300000000000003</v>
      </c>
    </row>
    <row r="202" spans="1:9" x14ac:dyDescent="0.2">
      <c r="A202" s="6"/>
      <c r="B202" s="3">
        <v>306783</v>
      </c>
      <c r="C202" s="3">
        <v>75</v>
      </c>
      <c r="D202" s="18">
        <v>4.2688693379790928E-2</v>
      </c>
      <c r="E202" s="41">
        <v>5.3235000000000001</v>
      </c>
      <c r="F202" s="41">
        <v>5.8465000000000007</v>
      </c>
      <c r="G202" s="41">
        <v>0.95299999999999996</v>
      </c>
    </row>
    <row r="203" spans="1:9" x14ac:dyDescent="0.2">
      <c r="A203" s="6"/>
      <c r="B203" s="17">
        <v>306782</v>
      </c>
      <c r="C203" s="3">
        <v>100</v>
      </c>
      <c r="D203" s="18">
        <v>0.11383651567944256</v>
      </c>
      <c r="E203" s="41">
        <v>9.7025000000000006</v>
      </c>
      <c r="F203" s="41">
        <v>10.419</v>
      </c>
      <c r="G203" s="41">
        <v>1.268</v>
      </c>
    </row>
    <row r="204" spans="1:9" x14ac:dyDescent="0.2">
      <c r="A204" s="6"/>
      <c r="B204" s="3">
        <v>306781</v>
      </c>
      <c r="C204" s="33">
        <v>140</v>
      </c>
      <c r="D204" s="18">
        <v>1.5810627177700348E-2</v>
      </c>
      <c r="E204" s="41">
        <v>15.612500000000001</v>
      </c>
      <c r="F204" s="41">
        <v>14.6275</v>
      </c>
      <c r="G204" s="41">
        <v>1.5009999999999999</v>
      </c>
    </row>
    <row r="205" spans="1:9" x14ac:dyDescent="0.2">
      <c r="A205" s="6"/>
      <c r="B205" s="3"/>
      <c r="D205" s="18"/>
      <c r="E205" s="21"/>
      <c r="F205" s="3"/>
      <c r="G205" s="3"/>
    </row>
    <row r="206" spans="1:9" x14ac:dyDescent="0.2">
      <c r="A206" s="6"/>
      <c r="B206" s="17"/>
      <c r="D206" s="18"/>
    </row>
    <row r="207" spans="1:9" x14ac:dyDescent="0.2">
      <c r="A207" s="6"/>
      <c r="B207" s="3"/>
      <c r="D207" s="18"/>
    </row>
    <row r="208" spans="1:9" x14ac:dyDescent="0.2">
      <c r="A208" s="6"/>
      <c r="B208" s="17"/>
      <c r="D208" s="18"/>
    </row>
    <row r="209" spans="1:4" x14ac:dyDescent="0.2">
      <c r="A209" s="6"/>
      <c r="B209" s="3"/>
      <c r="D209" s="18"/>
    </row>
    <row r="210" spans="1:4" x14ac:dyDescent="0.2">
      <c r="A210" s="6"/>
      <c r="B210" s="17"/>
      <c r="D210" s="18"/>
    </row>
    <row r="211" spans="1:4" x14ac:dyDescent="0.2">
      <c r="A211" s="6"/>
      <c r="B211" s="3"/>
      <c r="D211" s="18"/>
    </row>
    <row r="212" spans="1:4" x14ac:dyDescent="0.2">
      <c r="A212" s="6"/>
      <c r="B212" s="17"/>
      <c r="D212" s="18"/>
    </row>
    <row r="213" spans="1:4" x14ac:dyDescent="0.2">
      <c r="A213" s="6"/>
      <c r="B213" s="3"/>
      <c r="D213" s="18"/>
    </row>
    <row r="214" spans="1:4" x14ac:dyDescent="0.2">
      <c r="A214" s="6"/>
      <c r="B214" s="17"/>
      <c r="D214" s="18"/>
    </row>
    <row r="215" spans="1:4" x14ac:dyDescent="0.2">
      <c r="A215" s="6"/>
      <c r="B215" s="3"/>
      <c r="C215" s="29"/>
      <c r="D215" s="18"/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A6" sqref="A6:G21"/>
    </sheetView>
  </sheetViews>
  <sheetFormatPr defaultRowHeight="12.75" x14ac:dyDescent="0.2"/>
  <cols>
    <col min="1" max="1" width="11.42578125" customWidth="1"/>
    <col min="14" max="14" width="11.28515625" customWidth="1"/>
  </cols>
  <sheetData>
    <row r="1" spans="1:12" x14ac:dyDescent="0.2">
      <c r="A1" s="9"/>
    </row>
    <row r="4" spans="1:12" x14ac:dyDescent="0.2">
      <c r="C4" t="s">
        <v>17</v>
      </c>
      <c r="E4" t="s">
        <v>18</v>
      </c>
    </row>
    <row r="5" spans="1:12" x14ac:dyDescent="0.2">
      <c r="A5" s="6" t="s">
        <v>8</v>
      </c>
      <c r="B5" s="1" t="s">
        <v>9</v>
      </c>
      <c r="C5" s="1" t="s">
        <v>3</v>
      </c>
      <c r="D5" s="3" t="s">
        <v>9</v>
      </c>
      <c r="E5" t="s">
        <v>3</v>
      </c>
      <c r="F5" s="16" t="s">
        <v>9</v>
      </c>
      <c r="G5" t="s">
        <v>40</v>
      </c>
    </row>
    <row r="6" spans="1:12" x14ac:dyDescent="0.2">
      <c r="A6" s="5"/>
      <c r="B6" s="5"/>
      <c r="C6" s="5"/>
      <c r="D6" s="3"/>
      <c r="F6" s="16"/>
    </row>
    <row r="7" spans="1:12" x14ac:dyDescent="0.2">
      <c r="A7" s="5"/>
      <c r="B7" s="5"/>
      <c r="C7" s="5"/>
      <c r="D7" s="3"/>
      <c r="F7" s="16"/>
    </row>
    <row r="8" spans="1:12" x14ac:dyDescent="0.2">
      <c r="A8" s="5"/>
      <c r="B8" s="5"/>
      <c r="C8" s="5"/>
      <c r="D8" s="3"/>
      <c r="F8" s="16"/>
    </row>
    <row r="9" spans="1:12" x14ac:dyDescent="0.2">
      <c r="A9" s="5"/>
      <c r="B9" s="5"/>
      <c r="C9" s="5"/>
      <c r="D9" s="3"/>
      <c r="F9" s="16"/>
      <c r="J9" s="37"/>
      <c r="K9" s="37"/>
      <c r="L9" s="37"/>
    </row>
    <row r="10" spans="1:12" x14ac:dyDescent="0.2">
      <c r="A10" s="5"/>
      <c r="B10" s="5"/>
      <c r="C10" s="5"/>
      <c r="D10" s="3"/>
      <c r="F10" s="16"/>
      <c r="J10" s="37"/>
      <c r="K10" s="37"/>
      <c r="L10" s="37"/>
    </row>
    <row r="11" spans="1:12" x14ac:dyDescent="0.2">
      <c r="A11" s="5"/>
      <c r="B11" s="5"/>
      <c r="C11" s="5"/>
      <c r="D11" s="3"/>
      <c r="F11" s="16"/>
      <c r="J11" s="37"/>
      <c r="K11" s="37"/>
      <c r="L11" s="37"/>
    </row>
    <row r="12" spans="1:12" x14ac:dyDescent="0.2">
      <c r="A12" s="5"/>
      <c r="B12" s="5"/>
      <c r="C12" s="5"/>
      <c r="D12" s="3"/>
      <c r="F12" s="16"/>
      <c r="J12" s="37"/>
      <c r="K12" s="37"/>
      <c r="L12" s="37"/>
    </row>
    <row r="13" spans="1:12" x14ac:dyDescent="0.2">
      <c r="A13" s="5"/>
      <c r="B13" s="5"/>
      <c r="C13" s="5"/>
      <c r="D13" s="3"/>
      <c r="F13" s="16"/>
      <c r="J13" s="37"/>
      <c r="K13" s="37"/>
      <c r="L13" s="37"/>
    </row>
    <row r="14" spans="1:12" x14ac:dyDescent="0.2">
      <c r="A14" s="5"/>
      <c r="B14" s="5"/>
      <c r="C14" s="5"/>
      <c r="D14" s="3"/>
      <c r="F14" s="16"/>
      <c r="J14" s="37"/>
      <c r="K14" s="37"/>
      <c r="L14" s="37"/>
    </row>
    <row r="15" spans="1:12" x14ac:dyDescent="0.2">
      <c r="A15" s="5"/>
      <c r="B15" s="5"/>
      <c r="C15" s="5"/>
      <c r="D15" s="3"/>
      <c r="F15" s="16"/>
      <c r="J15" s="37"/>
      <c r="K15" s="37"/>
      <c r="L15" s="37"/>
    </row>
    <row r="16" spans="1:12" x14ac:dyDescent="0.2">
      <c r="A16" s="5"/>
      <c r="B16" s="5"/>
      <c r="C16" s="5"/>
      <c r="D16" s="3"/>
      <c r="F16" s="16"/>
      <c r="J16" s="37"/>
      <c r="K16" s="37"/>
      <c r="L16" s="37"/>
    </row>
    <row r="17" spans="1:12" x14ac:dyDescent="0.2">
      <c r="A17" s="5"/>
      <c r="B17" s="5"/>
      <c r="C17" s="5"/>
      <c r="D17" s="3"/>
      <c r="F17" s="16"/>
      <c r="J17" s="37"/>
      <c r="K17" s="37"/>
      <c r="L17" s="37"/>
    </row>
    <row r="18" spans="1:12" x14ac:dyDescent="0.2">
      <c r="A18" s="5"/>
      <c r="B18" s="5"/>
      <c r="C18" s="5"/>
      <c r="D18" s="3"/>
      <c r="F18" s="16"/>
      <c r="J18" s="37"/>
      <c r="K18" s="37"/>
      <c r="L18" s="37"/>
    </row>
    <row r="19" spans="1:12" x14ac:dyDescent="0.2">
      <c r="A19" s="5"/>
      <c r="B19" s="5"/>
      <c r="C19" s="5"/>
      <c r="D19" s="3"/>
      <c r="F19" s="16"/>
      <c r="J19" s="37"/>
      <c r="K19" s="37"/>
      <c r="L19" s="37"/>
    </row>
    <row r="20" spans="1:12" x14ac:dyDescent="0.2">
      <c r="A20" s="5"/>
      <c r="B20" s="5"/>
      <c r="C20" s="5"/>
      <c r="J20" s="37"/>
      <c r="K20" s="37"/>
      <c r="L20" s="37"/>
    </row>
    <row r="21" spans="1:12" x14ac:dyDescent="0.2">
      <c r="A21" s="5"/>
      <c r="B21" s="5"/>
      <c r="C21" s="5"/>
      <c r="J21" s="37"/>
      <c r="K21" s="37"/>
      <c r="L21" s="37"/>
    </row>
    <row r="22" spans="1:12" x14ac:dyDescent="0.2">
      <c r="A22" s="6"/>
      <c r="B22" s="1"/>
      <c r="C22" s="1"/>
      <c r="D22" s="3"/>
      <c r="F22" s="16"/>
    </row>
    <row r="23" spans="1:12" x14ac:dyDescent="0.2">
      <c r="A23" s="6"/>
      <c r="B23" s="1"/>
      <c r="C23" s="1"/>
      <c r="D23" s="3"/>
      <c r="F23" s="16"/>
    </row>
    <row r="24" spans="1:12" x14ac:dyDescent="0.2">
      <c r="A24" s="6"/>
      <c r="B24" s="1"/>
      <c r="C24" s="1"/>
      <c r="D24" s="3"/>
      <c r="F24" s="16"/>
    </row>
    <row r="25" spans="1:12" x14ac:dyDescent="0.2">
      <c r="A25" s="6"/>
      <c r="B25" s="1"/>
      <c r="C25" s="1"/>
      <c r="D25" s="3"/>
      <c r="F25" s="16"/>
    </row>
    <row r="26" spans="1:12" x14ac:dyDescent="0.2">
      <c r="A26" s="6"/>
      <c r="B26" s="1"/>
      <c r="C26" s="1"/>
      <c r="D26" s="3"/>
      <c r="F26" s="16"/>
    </row>
    <row r="27" spans="1:12" x14ac:dyDescent="0.2">
      <c r="A27" s="6"/>
      <c r="B27" s="1"/>
      <c r="C27" s="1"/>
      <c r="D27" s="3"/>
      <c r="F27" s="16"/>
    </row>
    <row r="28" spans="1:12" x14ac:dyDescent="0.2">
      <c r="A28" s="6"/>
      <c r="B28" s="1"/>
      <c r="C28" s="1"/>
      <c r="D28" s="3"/>
      <c r="F28" s="16"/>
    </row>
    <row r="29" spans="1:12" x14ac:dyDescent="0.2">
      <c r="A29" s="6"/>
      <c r="B29" s="1"/>
      <c r="C29" s="1"/>
      <c r="D29" s="3"/>
      <c r="F29" s="16"/>
    </row>
    <row r="30" spans="1:12" x14ac:dyDescent="0.2">
      <c r="A30" s="6"/>
      <c r="B30" s="1"/>
      <c r="C30" s="1"/>
      <c r="D30" s="3"/>
      <c r="F30" s="16"/>
    </row>
    <row r="31" spans="1:12" x14ac:dyDescent="0.2">
      <c r="A31" s="6"/>
      <c r="B31" s="1"/>
      <c r="C31" s="1"/>
      <c r="D31" s="3"/>
      <c r="F31" s="16"/>
    </row>
    <row r="32" spans="1:12" x14ac:dyDescent="0.2">
      <c r="A32" s="6"/>
      <c r="B32" s="1"/>
      <c r="C32" s="1"/>
      <c r="D32" s="3"/>
      <c r="F32" s="16"/>
    </row>
    <row r="33" spans="1:12" x14ac:dyDescent="0.2">
      <c r="A33" s="6"/>
      <c r="B33" s="1"/>
      <c r="C33" s="1"/>
      <c r="D33" s="3"/>
      <c r="F33" s="16"/>
    </row>
    <row r="34" spans="1:12" x14ac:dyDescent="0.2">
      <c r="A34" s="6"/>
      <c r="B34" s="1"/>
      <c r="C34" s="1"/>
      <c r="D34" s="3"/>
      <c r="F34" s="16"/>
    </row>
    <row r="35" spans="1:12" x14ac:dyDescent="0.2">
      <c r="A35" s="6"/>
      <c r="B35" s="1"/>
      <c r="C35" s="1"/>
      <c r="D35" s="3"/>
      <c r="F35" s="16"/>
    </row>
    <row r="36" spans="1:12" x14ac:dyDescent="0.2">
      <c r="A36" s="6"/>
      <c r="B36" s="1"/>
      <c r="C36" s="1"/>
      <c r="D36" s="3"/>
      <c r="F36" s="16"/>
    </row>
    <row r="37" spans="1:12" x14ac:dyDescent="0.2">
      <c r="A37" s="6"/>
      <c r="B37" s="1"/>
      <c r="C37" s="1"/>
      <c r="D37" s="3"/>
      <c r="F37" s="16"/>
    </row>
    <row r="38" spans="1:12" x14ac:dyDescent="0.2">
      <c r="A38" s="6"/>
      <c r="B38" s="1"/>
      <c r="C38" s="1"/>
      <c r="D38" s="3"/>
      <c r="F38" s="16"/>
    </row>
    <row r="39" spans="1:12" x14ac:dyDescent="0.2">
      <c r="A39" s="6"/>
      <c r="B39" s="1"/>
      <c r="C39" s="1"/>
      <c r="D39" s="3"/>
      <c r="F39" s="16"/>
    </row>
    <row r="40" spans="1:12" x14ac:dyDescent="0.2">
      <c r="A40" s="6"/>
      <c r="B40" s="1"/>
      <c r="C40" s="1"/>
      <c r="D40" s="3"/>
      <c r="F40" s="16"/>
    </row>
    <row r="41" spans="1:12" x14ac:dyDescent="0.2">
      <c r="A41" s="6"/>
      <c r="B41" s="1"/>
      <c r="C41" s="1"/>
      <c r="D41" s="3"/>
      <c r="F41" s="16"/>
    </row>
    <row r="42" spans="1:12" x14ac:dyDescent="0.2">
      <c r="A42" s="6"/>
      <c r="B42" s="1"/>
      <c r="C42" s="1"/>
      <c r="D42" s="3"/>
      <c r="F42" s="16"/>
    </row>
    <row r="43" spans="1:12" x14ac:dyDescent="0.2">
      <c r="A43" s="6"/>
      <c r="B43" s="1"/>
      <c r="C43" s="1"/>
      <c r="D43" s="3"/>
      <c r="F43" s="16"/>
      <c r="J43" s="37"/>
      <c r="K43" s="37"/>
      <c r="L43" s="37"/>
    </row>
    <row r="44" spans="1:12" x14ac:dyDescent="0.2">
      <c r="A44" s="6"/>
      <c r="B44" s="1"/>
      <c r="C44" s="1"/>
      <c r="D44" s="3"/>
      <c r="F44" s="16"/>
      <c r="J44" s="37"/>
      <c r="K44" s="37"/>
      <c r="L44" s="37"/>
    </row>
    <row r="45" spans="1:12" x14ac:dyDescent="0.2">
      <c r="A45" s="6"/>
      <c r="B45" s="1"/>
      <c r="C45" s="1"/>
      <c r="D45" s="3"/>
      <c r="F45" s="16"/>
      <c r="J45" s="37"/>
      <c r="K45" s="37"/>
      <c r="L45" s="37"/>
    </row>
    <row r="46" spans="1:12" x14ac:dyDescent="0.2">
      <c r="A46" s="6"/>
      <c r="B46" s="1"/>
      <c r="C46" s="1"/>
      <c r="D46" s="3"/>
      <c r="F46" s="16"/>
      <c r="J46" s="37"/>
      <c r="K46" s="37"/>
      <c r="L46" s="37"/>
    </row>
    <row r="47" spans="1:12" x14ac:dyDescent="0.2">
      <c r="A47" s="6"/>
      <c r="B47" s="1"/>
      <c r="C47" s="1"/>
      <c r="D47" s="3"/>
      <c r="F47" s="16"/>
      <c r="J47" s="37"/>
      <c r="K47" s="37"/>
      <c r="L47" s="37"/>
    </row>
    <row r="48" spans="1:12" x14ac:dyDescent="0.2">
      <c r="A48" s="6"/>
      <c r="B48" s="1"/>
      <c r="C48" s="1"/>
      <c r="D48" s="3"/>
      <c r="F48" s="16"/>
      <c r="J48" s="37"/>
      <c r="K48" s="37"/>
      <c r="L48" s="37"/>
    </row>
    <row r="49" spans="1:12" x14ac:dyDescent="0.2">
      <c r="A49" s="6"/>
      <c r="B49" s="1"/>
      <c r="C49" s="1"/>
      <c r="D49" s="3"/>
      <c r="F49" s="16"/>
      <c r="J49" s="37"/>
      <c r="K49" s="37"/>
      <c r="L49" s="37"/>
    </row>
    <row r="50" spans="1:12" x14ac:dyDescent="0.2">
      <c r="A50" s="6"/>
      <c r="B50" s="1"/>
      <c r="C50" s="1"/>
      <c r="D50" s="3"/>
      <c r="F50" s="16"/>
      <c r="J50" s="37"/>
      <c r="K50" s="37"/>
      <c r="L50" s="37"/>
    </row>
    <row r="51" spans="1:12" x14ac:dyDescent="0.2">
      <c r="A51" s="6"/>
      <c r="B51" s="1"/>
      <c r="C51" s="1"/>
      <c r="D51" s="3"/>
      <c r="F51" s="16"/>
      <c r="J51" s="37"/>
      <c r="K51" s="37"/>
      <c r="L51" s="37"/>
    </row>
    <row r="52" spans="1:12" x14ac:dyDescent="0.2">
      <c r="A52" s="6"/>
      <c r="B52" s="1"/>
      <c r="C52" s="1"/>
      <c r="D52" s="3"/>
      <c r="F52" s="16"/>
      <c r="J52" s="37"/>
      <c r="K52" s="37"/>
      <c r="L52" s="37"/>
    </row>
    <row r="53" spans="1:12" x14ac:dyDescent="0.2">
      <c r="A53" s="6"/>
      <c r="B53" s="1"/>
      <c r="C53" s="1"/>
      <c r="D53" s="3"/>
      <c r="F53" s="16"/>
      <c r="J53" s="37"/>
      <c r="K53" s="37"/>
      <c r="L53" s="37"/>
    </row>
    <row r="54" spans="1:12" x14ac:dyDescent="0.2">
      <c r="A54" s="6"/>
      <c r="B54" s="1"/>
      <c r="C54" s="1"/>
      <c r="D54" s="3"/>
      <c r="F54" s="16"/>
      <c r="J54" s="37"/>
      <c r="K54" s="37"/>
      <c r="L54" s="37"/>
    </row>
    <row r="55" spans="1:12" x14ac:dyDescent="0.2">
      <c r="A55" s="6"/>
      <c r="B55" s="1"/>
      <c r="C55" s="1"/>
      <c r="D55" s="3"/>
      <c r="F55" s="16"/>
      <c r="J55" s="37"/>
      <c r="K55" s="37"/>
      <c r="L55" s="37"/>
    </row>
    <row r="56" spans="1:12" x14ac:dyDescent="0.2">
      <c r="A56" s="6"/>
      <c r="B56" s="1"/>
      <c r="C56" s="1"/>
      <c r="D56" s="3"/>
      <c r="F56" s="16"/>
      <c r="J56" s="37"/>
      <c r="K56" s="37"/>
      <c r="L56" s="37"/>
    </row>
    <row r="57" spans="1:12" x14ac:dyDescent="0.2">
      <c r="A57" s="6"/>
      <c r="B57" s="1"/>
      <c r="C57" s="1"/>
      <c r="D57" s="3"/>
      <c r="F57" s="16"/>
      <c r="J57" s="37"/>
      <c r="K57" s="37"/>
      <c r="L57" s="37"/>
    </row>
    <row r="58" spans="1:12" x14ac:dyDescent="0.2">
      <c r="A58" s="6"/>
      <c r="B58" s="1"/>
      <c r="C58" s="1"/>
      <c r="D58" s="3"/>
      <c r="F58" s="16"/>
      <c r="J58" s="37"/>
      <c r="K58" s="37"/>
      <c r="L58" s="37"/>
    </row>
    <row r="59" spans="1:12" x14ac:dyDescent="0.2">
      <c r="A59" s="6"/>
      <c r="B59" s="1"/>
      <c r="C59" s="1"/>
      <c r="D59" s="3"/>
      <c r="F59" s="16"/>
      <c r="J59" s="37"/>
      <c r="K59" s="37"/>
      <c r="L59" s="37"/>
    </row>
    <row r="60" spans="1:12" x14ac:dyDescent="0.2">
      <c r="A60" s="6"/>
      <c r="B60" s="1"/>
      <c r="C60" s="1"/>
      <c r="D60" s="3"/>
      <c r="F60" s="16"/>
      <c r="J60" s="37"/>
      <c r="K60" s="37"/>
      <c r="L60" s="37"/>
    </row>
    <row r="61" spans="1:12" x14ac:dyDescent="0.2">
      <c r="A61" s="6"/>
      <c r="B61" s="1"/>
      <c r="C61" s="1"/>
      <c r="D61" s="3"/>
      <c r="F61" s="16"/>
      <c r="J61" s="37"/>
      <c r="K61" s="37"/>
      <c r="L61" s="37"/>
    </row>
    <row r="62" spans="1:12" x14ac:dyDescent="0.2">
      <c r="A62" s="6"/>
      <c r="B62" s="1"/>
      <c r="C62" s="1"/>
      <c r="D62" s="3"/>
      <c r="F62" s="16"/>
      <c r="J62" s="37"/>
      <c r="K62" s="37"/>
      <c r="L62" s="37"/>
    </row>
    <row r="63" spans="1:12" x14ac:dyDescent="0.2">
      <c r="A63" s="6"/>
      <c r="B63" s="1"/>
      <c r="C63" s="1"/>
      <c r="D63" s="3"/>
      <c r="F63" s="16"/>
      <c r="J63" s="37"/>
      <c r="K63" s="37"/>
      <c r="L63" s="37"/>
    </row>
    <row r="64" spans="1:12" x14ac:dyDescent="0.2">
      <c r="A64" s="6"/>
      <c r="B64" s="1"/>
      <c r="C64" s="1"/>
      <c r="D64" s="3"/>
      <c r="F64" s="16"/>
      <c r="J64" s="37"/>
      <c r="K64" s="37"/>
      <c r="L64" s="37"/>
    </row>
    <row r="65" spans="1:12" x14ac:dyDescent="0.2">
      <c r="A65" s="6"/>
      <c r="B65" s="1"/>
      <c r="C65" s="1"/>
      <c r="D65" s="3"/>
      <c r="F65" s="16"/>
      <c r="J65" s="37"/>
      <c r="K65" s="37"/>
      <c r="L65" s="37"/>
    </row>
    <row r="66" spans="1:12" x14ac:dyDescent="0.2">
      <c r="A66" s="6"/>
      <c r="B66" s="1"/>
      <c r="C66" s="1"/>
      <c r="D66" s="3"/>
      <c r="F66" s="16"/>
      <c r="J66" s="37"/>
      <c r="K66" s="37"/>
      <c r="L66" s="37"/>
    </row>
    <row r="67" spans="1:12" x14ac:dyDescent="0.2">
      <c r="A67" s="6"/>
      <c r="B67" s="1"/>
      <c r="C67" s="1"/>
      <c r="D67" s="3"/>
      <c r="F67" s="16"/>
      <c r="J67" s="37"/>
      <c r="K67" s="37"/>
      <c r="L67" s="37"/>
    </row>
    <row r="68" spans="1:12" x14ac:dyDescent="0.2">
      <c r="A68" s="6"/>
      <c r="B68" s="1"/>
      <c r="C68" s="1"/>
      <c r="D68" s="3"/>
      <c r="F68" s="16"/>
      <c r="J68" s="37"/>
      <c r="K68" s="37"/>
      <c r="L68" s="37"/>
    </row>
    <row r="69" spans="1:12" x14ac:dyDescent="0.2">
      <c r="A69" s="6"/>
      <c r="B69" s="1"/>
      <c r="C69" s="1"/>
      <c r="D69" s="3"/>
      <c r="F69" s="16"/>
      <c r="J69" s="37"/>
      <c r="K69" s="37"/>
      <c r="L69" s="37"/>
    </row>
    <row r="70" spans="1:12" x14ac:dyDescent="0.2">
      <c r="A70" s="6"/>
      <c r="B70" s="1"/>
      <c r="C70" s="1"/>
      <c r="D70" s="3"/>
      <c r="F70" s="16"/>
      <c r="J70" s="37"/>
      <c r="K70" s="37"/>
      <c r="L70" s="37"/>
    </row>
    <row r="71" spans="1:12" x14ac:dyDescent="0.2">
      <c r="A71" s="6"/>
      <c r="B71" s="1"/>
      <c r="C71" s="1"/>
      <c r="D71" s="3"/>
      <c r="F71" s="16"/>
      <c r="J71" s="37"/>
      <c r="K71" s="37"/>
      <c r="L71" s="37"/>
    </row>
    <row r="72" spans="1:12" x14ac:dyDescent="0.2">
      <c r="A72" s="6"/>
      <c r="B72" s="1"/>
      <c r="C72" s="1"/>
      <c r="D72" s="3"/>
      <c r="F72" s="16"/>
      <c r="J72" s="37"/>
      <c r="K72" s="37"/>
      <c r="L72" s="37"/>
    </row>
    <row r="73" spans="1:12" x14ac:dyDescent="0.2">
      <c r="A73" s="6"/>
      <c r="B73" s="1"/>
      <c r="C73" s="1"/>
      <c r="D73" s="3"/>
      <c r="F73" s="16"/>
      <c r="J73" s="37"/>
      <c r="K73" s="37"/>
      <c r="L73" s="37"/>
    </row>
    <row r="74" spans="1:12" x14ac:dyDescent="0.2">
      <c r="A74" s="6"/>
      <c r="B74" s="1"/>
      <c r="C74" s="1"/>
      <c r="D74" s="3"/>
      <c r="F74" s="16"/>
      <c r="J74" s="37"/>
      <c r="K74" s="37"/>
      <c r="L74" s="37"/>
    </row>
    <row r="75" spans="1:12" x14ac:dyDescent="0.2">
      <c r="A75" s="6"/>
      <c r="B75" s="1"/>
      <c r="C75" s="1"/>
      <c r="D75" s="3"/>
      <c r="F75" s="16"/>
      <c r="J75" s="37"/>
      <c r="K75" s="37"/>
      <c r="L75" s="37"/>
    </row>
    <row r="76" spans="1:12" x14ac:dyDescent="0.2">
      <c r="A76" s="6"/>
      <c r="B76" s="1"/>
      <c r="C76" s="1"/>
      <c r="D76" s="3"/>
      <c r="F76" s="16"/>
      <c r="J76" s="37"/>
      <c r="K76" s="37"/>
      <c r="L76" s="37"/>
    </row>
    <row r="77" spans="1:12" x14ac:dyDescent="0.2">
      <c r="A77" s="6"/>
      <c r="B77" s="1"/>
      <c r="C77" s="1"/>
      <c r="D77" s="3"/>
      <c r="F77" s="16"/>
      <c r="J77" s="37"/>
      <c r="K77" s="37"/>
      <c r="L77" s="37"/>
    </row>
    <row r="78" spans="1:12" x14ac:dyDescent="0.2">
      <c r="A78" s="6"/>
      <c r="B78" s="1"/>
      <c r="C78" s="1"/>
      <c r="D78" s="3"/>
      <c r="F78" s="16"/>
      <c r="J78" s="37"/>
      <c r="K78" s="37"/>
      <c r="L78" s="37"/>
    </row>
    <row r="79" spans="1:12" x14ac:dyDescent="0.2">
      <c r="A79" s="6"/>
      <c r="B79" s="1"/>
      <c r="C79" s="1"/>
      <c r="D79" s="3"/>
      <c r="F79" s="16"/>
      <c r="J79" s="37"/>
      <c r="K79" s="37"/>
      <c r="L79" s="37"/>
    </row>
    <row r="80" spans="1:12" x14ac:dyDescent="0.2">
      <c r="A80" s="6"/>
      <c r="B80" s="1"/>
      <c r="C80" s="1"/>
      <c r="D80" s="3"/>
      <c r="F80" s="16"/>
      <c r="J80" s="37"/>
      <c r="K80" s="37"/>
      <c r="L80" s="37"/>
    </row>
    <row r="81" spans="1:12" x14ac:dyDescent="0.2">
      <c r="A81" s="6"/>
      <c r="B81" s="1"/>
      <c r="C81" s="1"/>
      <c r="D81" s="3"/>
      <c r="F81" s="16"/>
      <c r="J81" s="37"/>
      <c r="K81" s="37"/>
      <c r="L81" s="37"/>
    </row>
    <row r="82" spans="1:12" x14ac:dyDescent="0.2">
      <c r="A82" s="6"/>
      <c r="B82" s="1"/>
      <c r="C82" s="1"/>
      <c r="D82" s="3"/>
      <c r="F82" s="16"/>
      <c r="J82" s="37"/>
      <c r="K82" s="37"/>
      <c r="L82" s="37"/>
    </row>
    <row r="83" spans="1:12" x14ac:dyDescent="0.2">
      <c r="A83" s="6"/>
      <c r="B83" s="1"/>
      <c r="C83" s="1"/>
      <c r="D83" s="3"/>
      <c r="F83" s="16"/>
      <c r="J83" s="37"/>
      <c r="K83" s="37"/>
      <c r="L83" s="37"/>
    </row>
    <row r="84" spans="1:12" x14ac:dyDescent="0.2">
      <c r="A84" s="6"/>
      <c r="B84" s="1"/>
      <c r="C84" s="1"/>
      <c r="D84" s="3"/>
      <c r="F84" s="16"/>
      <c r="J84" s="37"/>
      <c r="K84" s="37"/>
      <c r="L84" s="37"/>
    </row>
    <row r="85" spans="1:12" x14ac:dyDescent="0.2">
      <c r="A85" s="6"/>
      <c r="B85" s="1"/>
      <c r="C85" s="1"/>
      <c r="D85" s="3"/>
      <c r="F85" s="16"/>
      <c r="J85" s="37"/>
      <c r="K85" s="37"/>
      <c r="L85" s="37"/>
    </row>
    <row r="86" spans="1:12" x14ac:dyDescent="0.2">
      <c r="A86" s="6"/>
      <c r="B86" s="1"/>
      <c r="C86" s="1"/>
      <c r="D86" s="3"/>
      <c r="F86" s="16"/>
      <c r="J86" s="37"/>
      <c r="K86" s="37"/>
      <c r="L86" s="37"/>
    </row>
    <row r="87" spans="1:12" x14ac:dyDescent="0.2">
      <c r="A87" s="6"/>
      <c r="B87" s="1"/>
      <c r="C87" s="1"/>
      <c r="D87" s="3"/>
      <c r="F87" s="16"/>
      <c r="J87" s="37"/>
      <c r="K87" s="37"/>
      <c r="L87" s="37"/>
    </row>
    <row r="88" spans="1:12" x14ac:dyDescent="0.2">
      <c r="A88" s="6"/>
      <c r="B88" s="1"/>
      <c r="C88" s="1"/>
      <c r="D88" s="3"/>
      <c r="F88" s="16"/>
      <c r="J88" s="37"/>
      <c r="K88" s="37"/>
      <c r="L88" s="37"/>
    </row>
    <row r="89" spans="1:12" x14ac:dyDescent="0.2">
      <c r="A89" s="6"/>
      <c r="B89" s="1"/>
      <c r="C89" s="1"/>
      <c r="D89" s="3"/>
      <c r="F89" s="16"/>
      <c r="J89" s="37"/>
      <c r="K89" s="37"/>
      <c r="L89" s="37"/>
    </row>
    <row r="90" spans="1:12" x14ac:dyDescent="0.2">
      <c r="A90" s="6"/>
      <c r="B90" s="1"/>
      <c r="C90" s="1"/>
      <c r="D90" s="3"/>
      <c r="F90" s="16"/>
      <c r="J90" s="37"/>
      <c r="K90" s="37"/>
      <c r="L90" s="37"/>
    </row>
    <row r="91" spans="1:12" x14ac:dyDescent="0.2">
      <c r="A91" s="6"/>
      <c r="B91" s="1"/>
      <c r="C91" s="1"/>
      <c r="D91" s="3"/>
      <c r="F91" s="16"/>
      <c r="J91" s="37"/>
      <c r="K91" s="37"/>
      <c r="L91" s="37"/>
    </row>
    <row r="92" spans="1:12" x14ac:dyDescent="0.2">
      <c r="A92" s="6"/>
      <c r="B92" s="1"/>
      <c r="C92" s="1"/>
      <c r="D92" s="3"/>
      <c r="F92" s="16"/>
      <c r="J92" s="37"/>
      <c r="K92" s="37"/>
      <c r="L92" s="37"/>
    </row>
    <row r="93" spans="1:12" x14ac:dyDescent="0.2">
      <c r="A93" s="6"/>
      <c r="B93" s="1"/>
      <c r="C93" s="1"/>
      <c r="D93" s="3"/>
      <c r="F93" s="16"/>
      <c r="J93" s="37"/>
      <c r="K93" s="37"/>
      <c r="L93" s="37"/>
    </row>
    <row r="94" spans="1:12" x14ac:dyDescent="0.2">
      <c r="A94" s="6"/>
      <c r="B94" s="1"/>
      <c r="C94" s="1"/>
      <c r="D94" s="3"/>
      <c r="F94" s="16"/>
      <c r="J94" s="37"/>
      <c r="K94" s="37"/>
      <c r="L94" s="37"/>
    </row>
    <row r="95" spans="1:12" x14ac:dyDescent="0.2">
      <c r="A95" s="6"/>
      <c r="B95" s="1"/>
      <c r="C95" s="1"/>
      <c r="D95" s="3"/>
      <c r="F95" s="16"/>
      <c r="J95" s="37"/>
      <c r="K95" s="37"/>
      <c r="L95" s="37"/>
    </row>
    <row r="96" spans="1:12" x14ac:dyDescent="0.2">
      <c r="A96" s="6"/>
      <c r="B96" s="1"/>
      <c r="C96" s="1"/>
      <c r="D96" s="3"/>
      <c r="F96" s="16"/>
      <c r="J96" s="37"/>
      <c r="K96" s="37"/>
      <c r="L96" s="37"/>
    </row>
    <row r="97" spans="1:12" x14ac:dyDescent="0.2">
      <c r="A97" s="6"/>
      <c r="B97" s="1"/>
      <c r="C97" s="1"/>
      <c r="D97" s="3"/>
      <c r="F97" s="16"/>
      <c r="J97" s="37"/>
      <c r="K97" s="37"/>
      <c r="L97" s="37"/>
    </row>
    <row r="98" spans="1:12" x14ac:dyDescent="0.2">
      <c r="A98" s="6"/>
      <c r="B98" s="1"/>
      <c r="C98" s="1"/>
      <c r="D98" s="3"/>
      <c r="F98" s="16"/>
      <c r="J98" s="37"/>
      <c r="K98" s="37"/>
      <c r="L98" s="37"/>
    </row>
    <row r="99" spans="1:12" x14ac:dyDescent="0.2">
      <c r="A99" s="6"/>
      <c r="B99" s="1"/>
      <c r="C99" s="1"/>
      <c r="D99" s="3"/>
      <c r="F99" s="16"/>
      <c r="J99" s="37"/>
      <c r="K99" s="37"/>
      <c r="L99" s="37"/>
    </row>
    <row r="100" spans="1:12" x14ac:dyDescent="0.2">
      <c r="A100" s="6"/>
      <c r="B100" s="1"/>
      <c r="C100" s="1"/>
      <c r="D100" s="3"/>
      <c r="F100" s="16"/>
      <c r="J100" s="37"/>
      <c r="K100" s="37"/>
      <c r="L100" s="37"/>
    </row>
    <row r="101" spans="1:12" x14ac:dyDescent="0.2">
      <c r="A101" s="6"/>
      <c r="B101" s="1"/>
      <c r="C101" s="1"/>
      <c r="D101" s="3"/>
      <c r="F101" s="16"/>
      <c r="J101" s="37"/>
      <c r="K101" s="37"/>
      <c r="L101" s="37"/>
    </row>
    <row r="102" spans="1:12" x14ac:dyDescent="0.2">
      <c r="A102" s="6"/>
      <c r="B102" s="1"/>
      <c r="C102" s="1"/>
      <c r="D102" s="3"/>
      <c r="F102" s="16"/>
      <c r="J102" s="37"/>
      <c r="K102" s="37"/>
      <c r="L102" s="37"/>
    </row>
    <row r="103" spans="1:12" x14ac:dyDescent="0.2">
      <c r="A103" s="6"/>
      <c r="B103" s="1"/>
      <c r="C103" s="1"/>
      <c r="D103" s="3"/>
      <c r="F103" s="16"/>
      <c r="J103" s="37"/>
      <c r="K103" s="37"/>
      <c r="L103" s="37"/>
    </row>
    <row r="104" spans="1:12" x14ac:dyDescent="0.2">
      <c r="A104" s="6"/>
      <c r="B104" s="1"/>
      <c r="C104" s="1"/>
      <c r="D104" s="3"/>
      <c r="F104" s="16"/>
      <c r="J104" s="37"/>
      <c r="K104" s="37"/>
      <c r="L104" s="37"/>
    </row>
    <row r="105" spans="1:12" x14ac:dyDescent="0.2">
      <c r="A105" s="6"/>
      <c r="B105" s="1"/>
      <c r="C105" s="1"/>
      <c r="D105" s="3"/>
      <c r="F105" s="16"/>
      <c r="J105" s="37"/>
      <c r="K105" s="37"/>
      <c r="L105" s="37"/>
    </row>
    <row r="106" spans="1:12" x14ac:dyDescent="0.2">
      <c r="A106" s="6"/>
      <c r="B106" s="1"/>
      <c r="C106" s="1"/>
      <c r="D106" s="3"/>
      <c r="F106" s="16"/>
      <c r="J106" s="37"/>
      <c r="K106" s="37"/>
      <c r="L106" s="37"/>
    </row>
    <row r="107" spans="1:12" x14ac:dyDescent="0.2">
      <c r="A107" s="6"/>
      <c r="B107" s="1"/>
      <c r="C107" s="1"/>
      <c r="D107" s="3"/>
      <c r="F107" s="16"/>
      <c r="J107" s="37"/>
      <c r="K107" s="37"/>
      <c r="L107" s="37"/>
    </row>
    <row r="108" spans="1:12" x14ac:dyDescent="0.2">
      <c r="A108" s="6"/>
      <c r="B108" s="1"/>
      <c r="C108" s="1"/>
      <c r="D108" s="3"/>
      <c r="F108" s="16"/>
      <c r="J108" s="37"/>
      <c r="K108" s="37"/>
      <c r="L108" s="37"/>
    </row>
    <row r="109" spans="1:12" x14ac:dyDescent="0.2">
      <c r="A109" s="6"/>
      <c r="B109" s="1"/>
      <c r="C109" s="1"/>
      <c r="D109" s="3"/>
      <c r="F109" s="16"/>
      <c r="J109" s="37"/>
      <c r="K109" s="37"/>
      <c r="L109" s="37"/>
    </row>
    <row r="110" spans="1:12" x14ac:dyDescent="0.2">
      <c r="A110" s="6"/>
      <c r="B110" s="1"/>
      <c r="C110" s="1"/>
      <c r="D110" s="3"/>
      <c r="F110" s="16"/>
      <c r="J110" s="37"/>
      <c r="K110" s="37"/>
      <c r="L110" s="37"/>
    </row>
    <row r="111" spans="1:12" x14ac:dyDescent="0.2">
      <c r="A111" s="6"/>
      <c r="B111" s="1"/>
      <c r="C111" s="1"/>
      <c r="D111" s="3"/>
      <c r="F111" s="16"/>
      <c r="J111" s="37"/>
      <c r="K111" s="37"/>
      <c r="L111" s="37"/>
    </row>
    <row r="112" spans="1:12" x14ac:dyDescent="0.2">
      <c r="A112" s="6"/>
      <c r="B112" s="1"/>
      <c r="C112" s="1"/>
      <c r="D112" s="3"/>
      <c r="F112" s="16"/>
      <c r="J112" s="37"/>
      <c r="K112" s="37"/>
      <c r="L112" s="37"/>
    </row>
    <row r="113" spans="1:12" x14ac:dyDescent="0.2">
      <c r="A113" s="6"/>
      <c r="B113" s="1"/>
      <c r="C113" s="1"/>
      <c r="D113" s="3"/>
      <c r="F113" s="16"/>
      <c r="J113" s="37"/>
      <c r="K113" s="37"/>
      <c r="L113" s="37"/>
    </row>
    <row r="114" spans="1:12" x14ac:dyDescent="0.2">
      <c r="A114" s="6"/>
      <c r="B114" s="1"/>
      <c r="C114" s="1"/>
      <c r="D114" s="3"/>
      <c r="F114" s="16"/>
      <c r="J114" s="37"/>
      <c r="K114" s="37"/>
      <c r="L114" s="37"/>
    </row>
    <row r="115" spans="1:12" x14ac:dyDescent="0.2">
      <c r="A115" s="6"/>
      <c r="B115" s="1"/>
      <c r="C115" s="1"/>
      <c r="D115" s="3"/>
      <c r="F115" s="16"/>
      <c r="J115" s="37"/>
      <c r="K115" s="37"/>
      <c r="L115" s="37"/>
    </row>
    <row r="116" spans="1:12" x14ac:dyDescent="0.2">
      <c r="A116" s="6"/>
      <c r="B116" s="1"/>
      <c r="C116" s="1"/>
      <c r="D116" s="3"/>
      <c r="F116" s="16"/>
      <c r="J116" s="37"/>
      <c r="K116" s="37"/>
      <c r="L116" s="37"/>
    </row>
    <row r="117" spans="1:12" x14ac:dyDescent="0.2">
      <c r="A117" s="6"/>
      <c r="B117" s="1"/>
      <c r="C117" s="1"/>
      <c r="D117" s="3"/>
      <c r="F117" s="16"/>
      <c r="J117" s="37"/>
      <c r="K117" s="37"/>
      <c r="L117" s="37"/>
    </row>
    <row r="118" spans="1:12" x14ac:dyDescent="0.2">
      <c r="A118" s="6"/>
      <c r="B118" s="1"/>
      <c r="C118" s="1"/>
      <c r="D118" s="3"/>
      <c r="F118" s="16"/>
      <c r="J118" s="37"/>
      <c r="K118" s="37"/>
      <c r="L118" s="37"/>
    </row>
    <row r="119" spans="1:12" x14ac:dyDescent="0.2">
      <c r="A119" s="6"/>
      <c r="B119" s="1"/>
      <c r="C119" s="1"/>
      <c r="D119" s="3"/>
      <c r="F119" s="16"/>
      <c r="J119" s="37"/>
      <c r="K119" s="37"/>
      <c r="L119" s="37"/>
    </row>
    <row r="120" spans="1:12" x14ac:dyDescent="0.2">
      <c r="A120" s="6"/>
      <c r="B120" s="1"/>
      <c r="C120" s="1"/>
      <c r="D120" s="3"/>
      <c r="F120" s="16"/>
      <c r="J120" s="37"/>
      <c r="K120" s="37"/>
      <c r="L120" s="37"/>
    </row>
    <row r="121" spans="1:12" x14ac:dyDescent="0.2">
      <c r="A121" s="6"/>
      <c r="B121" s="1"/>
      <c r="C121" s="1"/>
      <c r="D121" s="3"/>
      <c r="F121" s="16"/>
      <c r="J121" s="37"/>
      <c r="K121" s="37"/>
      <c r="L121" s="37"/>
    </row>
    <row r="122" spans="1:12" x14ac:dyDescent="0.2">
      <c r="A122" s="6"/>
      <c r="B122" s="1"/>
      <c r="C122" s="1"/>
      <c r="D122" s="3"/>
      <c r="F122" s="16"/>
      <c r="J122" s="37"/>
      <c r="K122" s="37"/>
      <c r="L122" s="37"/>
    </row>
    <row r="123" spans="1:12" x14ac:dyDescent="0.2">
      <c r="A123" s="6"/>
      <c r="B123" s="1"/>
      <c r="C123" s="1"/>
      <c r="D123" s="3"/>
      <c r="F123" s="16"/>
      <c r="J123" s="37"/>
      <c r="K123" s="37"/>
      <c r="L123" s="37"/>
    </row>
    <row r="124" spans="1:12" x14ac:dyDescent="0.2">
      <c r="A124" s="6"/>
      <c r="B124" s="1"/>
      <c r="C124" s="1"/>
      <c r="D124" s="3"/>
      <c r="F124" s="16"/>
      <c r="J124" s="37"/>
      <c r="K124" s="37"/>
      <c r="L124" s="37"/>
    </row>
    <row r="125" spans="1:12" x14ac:dyDescent="0.2">
      <c r="A125" s="6"/>
      <c r="B125" s="1"/>
      <c r="C125" s="1"/>
      <c r="D125" s="3"/>
      <c r="F125" s="16"/>
      <c r="J125" s="37"/>
      <c r="K125" s="37"/>
      <c r="L125" s="37"/>
    </row>
    <row r="126" spans="1:12" x14ac:dyDescent="0.2">
      <c r="A126" s="6"/>
      <c r="B126" s="1"/>
      <c r="C126" s="1"/>
      <c r="D126" s="3"/>
      <c r="F126" s="16"/>
      <c r="J126" s="37"/>
      <c r="K126" s="37"/>
      <c r="L126" s="37"/>
    </row>
    <row r="127" spans="1:12" x14ac:dyDescent="0.2">
      <c r="A127" s="6"/>
      <c r="B127" s="1"/>
      <c r="C127" s="1"/>
      <c r="D127" s="3"/>
      <c r="F127" s="16"/>
      <c r="J127" s="37"/>
      <c r="K127" s="37"/>
      <c r="L127" s="37"/>
    </row>
    <row r="128" spans="1:12" x14ac:dyDescent="0.2">
      <c r="A128" s="6"/>
      <c r="B128" s="1"/>
      <c r="C128" s="1"/>
      <c r="D128" s="3"/>
      <c r="F128" s="16"/>
      <c r="J128" s="37"/>
      <c r="K128" s="37"/>
      <c r="L128" s="37"/>
    </row>
    <row r="129" spans="1:12" x14ac:dyDescent="0.2">
      <c r="A129" s="6"/>
      <c r="B129" s="1"/>
      <c r="C129" s="1"/>
      <c r="D129" s="3"/>
      <c r="F129" s="16"/>
      <c r="J129" s="37"/>
      <c r="K129" s="37"/>
      <c r="L129" s="37"/>
    </row>
    <row r="130" spans="1:12" x14ac:dyDescent="0.2">
      <c r="A130" s="6"/>
      <c r="B130" s="1"/>
      <c r="C130" s="1"/>
      <c r="D130" s="3"/>
      <c r="F130" s="16"/>
      <c r="J130" s="37"/>
      <c r="K130" s="37"/>
      <c r="L130" s="37"/>
    </row>
    <row r="131" spans="1:12" x14ac:dyDescent="0.2">
      <c r="A131" s="6"/>
      <c r="B131" s="1"/>
      <c r="C131" s="1"/>
      <c r="D131" s="3"/>
      <c r="F131" s="16"/>
      <c r="J131" s="37"/>
      <c r="K131" s="37"/>
      <c r="L131" s="37"/>
    </row>
    <row r="132" spans="1:12" x14ac:dyDescent="0.2">
      <c r="A132" s="6"/>
      <c r="B132" s="1"/>
      <c r="C132" s="1"/>
      <c r="D132" s="3"/>
      <c r="F132" s="16"/>
      <c r="J132" s="37"/>
      <c r="K132" s="37"/>
      <c r="L132" s="37"/>
    </row>
    <row r="133" spans="1:12" x14ac:dyDescent="0.2">
      <c r="A133" s="6"/>
      <c r="B133" s="1"/>
      <c r="C133" s="1"/>
      <c r="D133" s="3"/>
      <c r="F133" s="16"/>
      <c r="J133" s="37"/>
      <c r="K133" s="37"/>
      <c r="L133" s="37"/>
    </row>
    <row r="134" spans="1:12" x14ac:dyDescent="0.2">
      <c r="A134" s="6"/>
      <c r="B134" s="1"/>
      <c r="C134" s="1"/>
      <c r="D134" s="3"/>
      <c r="F134" s="16"/>
      <c r="J134" s="37"/>
      <c r="K134" s="37"/>
      <c r="L134" s="37"/>
    </row>
    <row r="135" spans="1:12" x14ac:dyDescent="0.2">
      <c r="A135" s="6"/>
      <c r="B135" s="1"/>
      <c r="C135" s="1"/>
      <c r="D135" s="3"/>
      <c r="F135" s="16"/>
      <c r="J135" s="37"/>
      <c r="K135" s="37"/>
      <c r="L135" s="37"/>
    </row>
    <row r="136" spans="1:12" x14ac:dyDescent="0.2">
      <c r="A136" s="6"/>
      <c r="B136" s="1"/>
      <c r="C136" s="1"/>
      <c r="D136" s="3"/>
      <c r="F136" s="16"/>
      <c r="J136" s="37"/>
      <c r="K136" s="37"/>
      <c r="L136" s="37"/>
    </row>
    <row r="137" spans="1:12" x14ac:dyDescent="0.2">
      <c r="A137" s="6"/>
      <c r="B137" s="1"/>
      <c r="C137" s="1"/>
      <c r="D137" s="3"/>
      <c r="F137" s="16"/>
      <c r="J137" s="37"/>
      <c r="K137" s="37"/>
      <c r="L137" s="37"/>
    </row>
    <row r="138" spans="1:12" x14ac:dyDescent="0.2">
      <c r="A138" s="6"/>
      <c r="B138" s="1"/>
      <c r="C138" s="1"/>
      <c r="D138" s="3"/>
      <c r="F138" s="16"/>
      <c r="J138" s="37"/>
      <c r="K138" s="37"/>
      <c r="L138" s="37"/>
    </row>
    <row r="139" spans="1:12" x14ac:dyDescent="0.2">
      <c r="A139" s="6"/>
      <c r="B139" s="1"/>
      <c r="C139" s="1"/>
      <c r="D139" s="3"/>
      <c r="F139" s="16"/>
      <c r="J139" s="37"/>
      <c r="K139" s="37"/>
      <c r="L139" s="37"/>
    </row>
    <row r="140" spans="1:12" x14ac:dyDescent="0.2">
      <c r="A140" s="6"/>
      <c r="B140" s="1"/>
      <c r="C140" s="1"/>
      <c r="D140" s="3"/>
      <c r="F140" s="16"/>
      <c r="J140" s="37"/>
      <c r="K140" s="37"/>
      <c r="L140" s="37"/>
    </row>
    <row r="141" spans="1:12" x14ac:dyDescent="0.2">
      <c r="A141" s="6"/>
      <c r="B141" s="1"/>
      <c r="C141" s="1"/>
      <c r="D141" s="3"/>
      <c r="F141" s="16"/>
      <c r="J141" s="37"/>
      <c r="K141" s="37"/>
      <c r="L141" s="37"/>
    </row>
    <row r="142" spans="1:12" x14ac:dyDescent="0.2">
      <c r="A142" s="6"/>
      <c r="B142" s="1"/>
      <c r="C142" s="1"/>
      <c r="D142" s="3"/>
      <c r="F142" s="16"/>
      <c r="J142" s="37"/>
      <c r="K142" s="37"/>
      <c r="L142" s="37"/>
    </row>
    <row r="143" spans="1:12" x14ac:dyDescent="0.2">
      <c r="A143" s="6"/>
      <c r="B143" s="1"/>
      <c r="C143" s="1"/>
      <c r="D143" s="3"/>
      <c r="F143" s="16"/>
      <c r="J143" s="37"/>
      <c r="K143" s="37"/>
      <c r="L143" s="37"/>
    </row>
    <row r="144" spans="1:12" x14ac:dyDescent="0.2">
      <c r="J144" s="37"/>
      <c r="K144" s="37"/>
      <c r="L144" s="37"/>
    </row>
    <row r="145" spans="10:12" x14ac:dyDescent="0.2">
      <c r="J145" s="37"/>
      <c r="K145" s="37"/>
      <c r="L145" s="37"/>
    </row>
    <row r="146" spans="10:12" x14ac:dyDescent="0.2">
      <c r="J146" s="37"/>
      <c r="K146" s="37"/>
      <c r="L146" s="37"/>
    </row>
    <row r="147" spans="10:12" x14ac:dyDescent="0.2">
      <c r="J147" s="37"/>
      <c r="K147" s="37"/>
      <c r="L147" s="37"/>
    </row>
    <row r="148" spans="10:12" x14ac:dyDescent="0.2">
      <c r="J148" s="37"/>
      <c r="K148" s="37"/>
      <c r="L148" s="37"/>
    </row>
    <row r="149" spans="10:12" x14ac:dyDescent="0.2">
      <c r="J149" s="37"/>
      <c r="K149" s="37"/>
      <c r="L149" s="37"/>
    </row>
    <row r="150" spans="10:12" x14ac:dyDescent="0.2">
      <c r="J150" s="37"/>
      <c r="K150" s="37"/>
      <c r="L150" s="37"/>
    </row>
    <row r="151" spans="10:12" x14ac:dyDescent="0.2">
      <c r="J151" s="37"/>
      <c r="K151" s="37"/>
      <c r="L151" s="37"/>
    </row>
    <row r="152" spans="10:12" x14ac:dyDescent="0.2">
      <c r="J152" s="37"/>
      <c r="K152" s="37"/>
      <c r="L152" s="37"/>
    </row>
    <row r="153" spans="10:12" x14ac:dyDescent="0.2">
      <c r="J153" s="37"/>
      <c r="K153" s="37"/>
      <c r="L153" s="37"/>
    </row>
    <row r="154" spans="10:12" x14ac:dyDescent="0.2">
      <c r="J154" s="37"/>
      <c r="K154" s="37"/>
      <c r="L154" s="37"/>
    </row>
    <row r="155" spans="10:12" x14ac:dyDescent="0.2">
      <c r="J155" s="37"/>
      <c r="K155" s="37"/>
      <c r="L155" s="37"/>
    </row>
    <row r="156" spans="10:12" x14ac:dyDescent="0.2">
      <c r="J156" s="37"/>
      <c r="K156" s="37"/>
      <c r="L156" s="37"/>
    </row>
    <row r="157" spans="10:12" x14ac:dyDescent="0.2">
      <c r="J157" s="37"/>
      <c r="K157" s="37"/>
      <c r="L157" s="37"/>
    </row>
    <row r="158" spans="10:12" ht="13.5" thickBot="1" x14ac:dyDescent="0.25">
      <c r="J158" s="38"/>
      <c r="K158" s="38"/>
      <c r="L158" s="38"/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1"/>
  <sheetViews>
    <sheetView zoomScale="75" workbookViewId="0">
      <pane ySplit="3" topLeftCell="A4" activePane="bottomLeft" state="frozen"/>
      <selection pane="bottomLeft" activeCell="W61" sqref="W61"/>
    </sheetView>
  </sheetViews>
  <sheetFormatPr defaultRowHeight="12.75" x14ac:dyDescent="0.2"/>
  <cols>
    <col min="1" max="1" width="11.42578125" style="3" customWidth="1"/>
    <col min="2" max="2" width="10.42578125" customWidth="1"/>
    <col min="3" max="3" width="16" customWidth="1"/>
    <col min="5" max="5" width="10.42578125" customWidth="1"/>
    <col min="14" max="14" width="11.28515625" style="2" customWidth="1"/>
    <col min="15" max="15" width="9.140625" style="21"/>
    <col min="19" max="19" width="9.140625" style="21"/>
    <col min="23" max="23" width="9.140625" style="21"/>
  </cols>
  <sheetData>
    <row r="1" spans="1:26" x14ac:dyDescent="0.2">
      <c r="H1" t="s">
        <v>70</v>
      </c>
      <c r="I1" t="s">
        <v>70</v>
      </c>
      <c r="J1" t="s">
        <v>65</v>
      </c>
      <c r="K1" t="s">
        <v>65</v>
      </c>
      <c r="P1" s="21" t="s">
        <v>75</v>
      </c>
      <c r="Q1" s="21"/>
      <c r="R1" s="21"/>
      <c r="T1" s="21" t="s">
        <v>25</v>
      </c>
      <c r="U1" s="21"/>
      <c r="X1" s="9" t="s">
        <v>68</v>
      </c>
    </row>
    <row r="2" spans="1:26" x14ac:dyDescent="0.2">
      <c r="F2" t="s">
        <v>62</v>
      </c>
      <c r="G2" t="s">
        <v>63</v>
      </c>
      <c r="H2" t="s">
        <v>64</v>
      </c>
      <c r="I2" t="s">
        <v>69</v>
      </c>
      <c r="J2" t="s">
        <v>64</v>
      </c>
      <c r="K2" t="s">
        <v>66</v>
      </c>
      <c r="L2" t="s">
        <v>67</v>
      </c>
      <c r="P2" s="9" t="s">
        <v>24</v>
      </c>
      <c r="Q2" s="9"/>
      <c r="R2" s="9"/>
      <c r="T2" s="9" t="s">
        <v>24</v>
      </c>
      <c r="U2" s="9"/>
      <c r="X2" s="9" t="s">
        <v>24</v>
      </c>
      <c r="Y2" s="9"/>
    </row>
    <row r="3" spans="1:26" x14ac:dyDescent="0.2">
      <c r="N3" s="2" t="s">
        <v>40</v>
      </c>
      <c r="O3" s="21" t="s">
        <v>19</v>
      </c>
      <c r="P3" s="9" t="s">
        <v>20</v>
      </c>
      <c r="Q3" s="9" t="s">
        <v>21</v>
      </c>
      <c r="R3" s="9" t="s">
        <v>127</v>
      </c>
      <c r="S3" s="21" t="s">
        <v>19</v>
      </c>
      <c r="T3" s="9" t="s">
        <v>20</v>
      </c>
      <c r="U3" s="9" t="s">
        <v>21</v>
      </c>
      <c r="V3" s="9" t="s">
        <v>127</v>
      </c>
      <c r="W3" s="21" t="s">
        <v>19</v>
      </c>
      <c r="X3" s="21" t="s">
        <v>20</v>
      </c>
      <c r="Y3" s="21" t="s">
        <v>21</v>
      </c>
      <c r="Z3" s="21" t="s">
        <v>127</v>
      </c>
    </row>
    <row r="4" spans="1:26" x14ac:dyDescent="0.2">
      <c r="A4" s="34">
        <v>39451</v>
      </c>
      <c r="B4" s="2" t="s">
        <v>85</v>
      </c>
      <c r="C4" s="4" t="s">
        <v>54</v>
      </c>
      <c r="D4" s="3">
        <v>306570</v>
      </c>
      <c r="E4">
        <v>1</v>
      </c>
      <c r="F4" s="16">
        <v>0.26005784126984133</v>
      </c>
      <c r="G4" s="13">
        <v>0.1360839987301587</v>
      </c>
      <c r="H4" s="16">
        <v>22.112817539682542</v>
      </c>
      <c r="I4" s="16">
        <v>16.22258162031746</v>
      </c>
      <c r="J4" s="16">
        <v>13.228016761904763</v>
      </c>
      <c r="K4" s="16">
        <v>6.2929727980952377</v>
      </c>
      <c r="L4" s="23">
        <v>4</v>
      </c>
      <c r="N4" s="23">
        <v>4</v>
      </c>
      <c r="O4" s="25">
        <v>799.77049999999986</v>
      </c>
      <c r="P4" s="40">
        <v>935.26675</v>
      </c>
      <c r="Q4" s="40">
        <v>109.01275</v>
      </c>
      <c r="R4" s="40"/>
      <c r="S4" s="25">
        <v>206.80674999999999</v>
      </c>
      <c r="T4" s="40">
        <v>255.03425000000001</v>
      </c>
      <c r="U4" s="40">
        <v>34.599000000000004</v>
      </c>
      <c r="W4" s="25">
        <f>(O4-S4)</f>
        <v>592.96374999999989</v>
      </c>
      <c r="X4" s="40">
        <f>(P4-T4)</f>
        <v>680.23249999999996</v>
      </c>
      <c r="Y4" s="40">
        <f>(Q4-U4)</f>
        <v>74.413749999999993</v>
      </c>
      <c r="Z4" s="40">
        <f>(R4-V4)</f>
        <v>0</v>
      </c>
    </row>
    <row r="5" spans="1:26" x14ac:dyDescent="0.2">
      <c r="A5" s="34">
        <v>39483</v>
      </c>
      <c r="B5" s="2" t="s">
        <v>86</v>
      </c>
      <c r="C5" s="4" t="s">
        <v>54</v>
      </c>
      <c r="D5" s="23">
        <v>306580</v>
      </c>
      <c r="E5">
        <v>1</v>
      </c>
      <c r="F5" s="16">
        <v>0.46767875000000003</v>
      </c>
      <c r="G5" s="13">
        <v>0.30679725999999996</v>
      </c>
      <c r="H5" s="16">
        <v>35.532639694444448</v>
      </c>
      <c r="I5" s="3">
        <v>31.956004908055551</v>
      </c>
      <c r="J5" s="18">
        <v>21.248865726190481</v>
      </c>
      <c r="K5" s="18">
        <v>15.269801076309516</v>
      </c>
      <c r="L5" s="23">
        <v>36</v>
      </c>
      <c r="N5" s="23">
        <v>36</v>
      </c>
      <c r="O5" s="25">
        <v>0</v>
      </c>
      <c r="P5" s="40">
        <v>0</v>
      </c>
      <c r="Q5" s="40">
        <v>0</v>
      </c>
      <c r="R5" s="40"/>
      <c r="S5" s="25">
        <v>0</v>
      </c>
      <c r="T5" s="40">
        <v>0</v>
      </c>
      <c r="U5" s="40">
        <v>0</v>
      </c>
      <c r="W5" s="25">
        <f t="shared" ref="W5:W22" si="0">(O5-S5)</f>
        <v>0</v>
      </c>
      <c r="X5" s="40">
        <f t="shared" ref="X5:X22" si="1">(P5-T5)</f>
        <v>0</v>
      </c>
      <c r="Y5" s="40">
        <f t="shared" ref="Y5:Y22" si="2">(Q5-U5)</f>
        <v>0</v>
      </c>
      <c r="Z5" s="40">
        <f t="shared" ref="Z5:Z21" si="3">(R5-V5)</f>
        <v>0</v>
      </c>
    </row>
    <row r="6" spans="1:26" x14ac:dyDescent="0.2">
      <c r="A6" s="34">
        <v>39510</v>
      </c>
      <c r="B6" s="2" t="s">
        <v>88</v>
      </c>
      <c r="C6" s="4" t="s">
        <v>81</v>
      </c>
      <c r="D6" s="23">
        <v>321010</v>
      </c>
      <c r="E6">
        <v>1</v>
      </c>
      <c r="F6" s="16">
        <v>0.26782076190476195</v>
      </c>
      <c r="G6" s="13">
        <v>9.8101333333333304E-2</v>
      </c>
      <c r="H6" s="16">
        <v>22.969081317460319</v>
      </c>
      <c r="I6" s="18">
        <v>13.561402808888889</v>
      </c>
      <c r="J6" s="18">
        <v>15.132734000000003</v>
      </c>
      <c r="K6" s="18">
        <v>5.1472780799999978</v>
      </c>
      <c r="L6" s="23">
        <v>63</v>
      </c>
      <c r="N6" s="23">
        <v>63</v>
      </c>
      <c r="O6" s="25">
        <v>1068.74</v>
      </c>
      <c r="P6" s="40">
        <v>1187.8989999999999</v>
      </c>
      <c r="Q6" s="40">
        <v>128.92400000000001</v>
      </c>
      <c r="R6" s="40"/>
      <c r="S6" s="25">
        <v>298.49250000000001</v>
      </c>
      <c r="T6" s="40">
        <v>351.23025000000001</v>
      </c>
      <c r="U6" s="40">
        <v>41.550249999999998</v>
      </c>
      <c r="W6" s="25">
        <f t="shared" si="0"/>
        <v>770.24749999999995</v>
      </c>
      <c r="X6" s="40">
        <f t="shared" si="1"/>
        <v>836.66874999999982</v>
      </c>
      <c r="Y6" s="40">
        <f t="shared" si="2"/>
        <v>87.373750000000001</v>
      </c>
      <c r="Z6" s="40">
        <f t="shared" si="3"/>
        <v>0</v>
      </c>
    </row>
    <row r="7" spans="1:26" x14ac:dyDescent="0.2">
      <c r="A7" s="34">
        <v>39526</v>
      </c>
      <c r="B7" s="2" t="s">
        <v>87</v>
      </c>
      <c r="C7" s="4" t="s">
        <v>84</v>
      </c>
      <c r="D7" s="3">
        <v>301319</v>
      </c>
      <c r="E7">
        <v>1</v>
      </c>
      <c r="F7" s="16">
        <v>4.8467686567164242E-2</v>
      </c>
      <c r="G7" s="13">
        <v>1.4267502134328356</v>
      </c>
      <c r="H7" s="16">
        <v>55.172630669776119</v>
      </c>
      <c r="I7" s="18">
        <v>34.235980945186554</v>
      </c>
      <c r="J7" s="18">
        <v>28.087024365671638</v>
      </c>
      <c r="K7" s="18">
        <v>30.878278435074613</v>
      </c>
      <c r="L7" s="23">
        <v>79</v>
      </c>
      <c r="N7" s="23">
        <v>79</v>
      </c>
      <c r="O7" s="25">
        <v>1056.51</v>
      </c>
      <c r="P7" s="40">
        <v>1172.8010000000002</v>
      </c>
      <c r="Q7" s="40">
        <v>164.108</v>
      </c>
      <c r="R7" s="40"/>
      <c r="S7" s="25">
        <v>314.20249999999999</v>
      </c>
      <c r="T7" s="40">
        <v>360.14350000000002</v>
      </c>
      <c r="U7" s="40">
        <v>41.234999999999999</v>
      </c>
      <c r="W7" s="25">
        <f t="shared" si="0"/>
        <v>742.3075</v>
      </c>
      <c r="X7" s="40">
        <f t="shared" si="1"/>
        <v>812.65750000000014</v>
      </c>
      <c r="Y7" s="40">
        <f t="shared" si="2"/>
        <v>122.873</v>
      </c>
      <c r="Z7" s="40">
        <f t="shared" si="3"/>
        <v>0</v>
      </c>
    </row>
    <row r="8" spans="1:26" x14ac:dyDescent="0.2">
      <c r="A8" s="34">
        <v>39529</v>
      </c>
      <c r="B8" s="2" t="s">
        <v>89</v>
      </c>
      <c r="C8" s="4" t="s">
        <v>81</v>
      </c>
      <c r="D8" s="3">
        <v>321140</v>
      </c>
      <c r="E8">
        <v>1</v>
      </c>
      <c r="F8" s="16">
        <v>0.84182175000000015</v>
      </c>
      <c r="G8" s="13">
        <v>0.25031160000000002</v>
      </c>
      <c r="H8" s="16">
        <v>49.418970690476193</v>
      </c>
      <c r="I8" s="18">
        <v>20.891591973333334</v>
      </c>
      <c r="J8" s="18">
        <v>31.52154775</v>
      </c>
      <c r="K8" s="18">
        <v>10.033786839999999</v>
      </c>
      <c r="L8" s="23">
        <v>82</v>
      </c>
      <c r="N8" s="23">
        <v>82</v>
      </c>
      <c r="O8" s="25">
        <v>957.80024999999989</v>
      </c>
      <c r="P8" s="40">
        <v>1128.6489999999999</v>
      </c>
      <c r="Q8" s="40">
        <v>120.03049999999999</v>
      </c>
      <c r="R8" s="40"/>
      <c r="S8" s="25">
        <v>308.95650000000001</v>
      </c>
      <c r="T8" s="40">
        <v>381.70150000000001</v>
      </c>
      <c r="U8" s="40">
        <v>41.241750000000003</v>
      </c>
      <c r="W8" s="25">
        <f t="shared" si="0"/>
        <v>648.84374999999989</v>
      </c>
      <c r="X8" s="40">
        <f t="shared" si="1"/>
        <v>746.94749999999988</v>
      </c>
      <c r="Y8" s="40">
        <f t="shared" si="2"/>
        <v>78.788749999999993</v>
      </c>
      <c r="Z8" s="40">
        <f t="shared" si="3"/>
        <v>0</v>
      </c>
    </row>
    <row r="9" spans="1:26" x14ac:dyDescent="0.2">
      <c r="A9" s="34">
        <v>39553</v>
      </c>
      <c r="B9" s="2" t="s">
        <v>90</v>
      </c>
      <c r="C9" s="4" t="s">
        <v>82</v>
      </c>
      <c r="D9" s="3">
        <v>329026</v>
      </c>
      <c r="E9">
        <v>4</v>
      </c>
      <c r="F9" s="46">
        <v>3.7369450746268651</v>
      </c>
      <c r="G9" s="47">
        <v>0.74894607537313396</v>
      </c>
      <c r="H9" s="16">
        <v>266.97313208955228</v>
      </c>
      <c r="I9" s="18">
        <v>143.0747350354477</v>
      </c>
      <c r="J9" s="18">
        <v>171.48436791044776</v>
      </c>
      <c r="K9" s="18">
        <v>52.142251214552189</v>
      </c>
      <c r="L9" s="23">
        <v>106</v>
      </c>
      <c r="N9" s="23">
        <v>106</v>
      </c>
      <c r="O9" s="25">
        <v>959.40724999999998</v>
      </c>
      <c r="P9" s="40">
        <v>1038.4877500000002</v>
      </c>
      <c r="Q9" s="40">
        <v>138.44075000000001</v>
      </c>
      <c r="R9" s="40"/>
      <c r="S9" s="25">
        <v>124.98925</v>
      </c>
      <c r="T9" s="40">
        <v>192.71350000000001</v>
      </c>
      <c r="U9" s="40">
        <v>29.955249999999999</v>
      </c>
      <c r="W9" s="25">
        <f t="shared" si="0"/>
        <v>834.41800000000001</v>
      </c>
      <c r="X9" s="40">
        <f t="shared" si="1"/>
        <v>845.77425000000017</v>
      </c>
      <c r="Y9" s="40">
        <f t="shared" si="2"/>
        <v>108.4855</v>
      </c>
      <c r="Z9" s="40">
        <f t="shared" si="3"/>
        <v>0</v>
      </c>
    </row>
    <row r="10" spans="1:26" x14ac:dyDescent="0.2">
      <c r="A10" s="34">
        <v>39557</v>
      </c>
      <c r="B10" s="2" t="s">
        <v>91</v>
      </c>
      <c r="C10" s="4" t="s">
        <v>82</v>
      </c>
      <c r="D10" s="3">
        <v>329252</v>
      </c>
      <c r="E10">
        <v>2</v>
      </c>
      <c r="F10" s="46">
        <v>0.24926238805970161</v>
      </c>
      <c r="G10" s="47">
        <v>0.30742361194029832</v>
      </c>
      <c r="H10" s="16">
        <v>153.40568507462689</v>
      </c>
      <c r="I10" s="18">
        <v>120.00519417910446</v>
      </c>
      <c r="J10" s="18">
        <v>92.001814925373139</v>
      </c>
      <c r="K10" s="18">
        <v>28.032771820895508</v>
      </c>
      <c r="L10" s="23">
        <v>110</v>
      </c>
      <c r="N10" s="23">
        <v>110</v>
      </c>
      <c r="O10" s="25">
        <v>656.31825000000003</v>
      </c>
      <c r="P10" s="40">
        <v>722.68949999999995</v>
      </c>
      <c r="Q10" s="40">
        <v>146.97999999999999</v>
      </c>
      <c r="R10" s="40"/>
      <c r="S10" s="25">
        <v>42.821750000000002</v>
      </c>
      <c r="T10" s="40">
        <v>95.138249999999985</v>
      </c>
      <c r="U10" s="40">
        <v>33.290499999999994</v>
      </c>
      <c r="W10" s="25">
        <f t="shared" si="0"/>
        <v>613.49650000000008</v>
      </c>
      <c r="X10" s="40">
        <f t="shared" si="1"/>
        <v>627.55124999999998</v>
      </c>
      <c r="Y10" s="40">
        <f t="shared" si="2"/>
        <v>113.6895</v>
      </c>
      <c r="Z10" s="40">
        <f t="shared" si="3"/>
        <v>0</v>
      </c>
    </row>
    <row r="11" spans="1:26" x14ac:dyDescent="0.2">
      <c r="A11" s="34">
        <v>39577</v>
      </c>
      <c r="B11" s="2"/>
      <c r="C11" s="69" t="s">
        <v>82</v>
      </c>
      <c r="D11" s="71">
        <v>331010</v>
      </c>
      <c r="E11" s="70">
        <v>2</v>
      </c>
      <c r="F11" s="16">
        <v>0.32365779850746268</v>
      </c>
      <c r="G11" s="13">
        <v>9.2341551492537186E-2</v>
      </c>
      <c r="H11" s="16">
        <v>12.003773255597018</v>
      </c>
      <c r="I11" s="18">
        <v>20.719242751902978</v>
      </c>
      <c r="J11" s="18">
        <v>6.830552770522389</v>
      </c>
      <c r="K11" s="18">
        <v>4.1586777869776101</v>
      </c>
      <c r="L11" s="23">
        <v>130</v>
      </c>
      <c r="N11" s="23">
        <v>130</v>
      </c>
      <c r="O11" s="25">
        <v>750.51299999999992</v>
      </c>
      <c r="P11" s="40">
        <v>620.95000000000005</v>
      </c>
      <c r="Q11" s="40">
        <v>121.479</v>
      </c>
      <c r="R11" s="40"/>
      <c r="S11" s="25">
        <v>68.930499999999995</v>
      </c>
      <c r="T11" s="40">
        <v>42.25</v>
      </c>
      <c r="U11" s="40">
        <v>27.632999999999999</v>
      </c>
      <c r="W11" s="25">
        <f t="shared" si="0"/>
        <v>681.58249999999998</v>
      </c>
      <c r="X11" s="40">
        <f t="shared" si="1"/>
        <v>578.70000000000005</v>
      </c>
      <c r="Y11" s="40">
        <f t="shared" si="2"/>
        <v>93.846000000000004</v>
      </c>
      <c r="Z11" s="40">
        <f t="shared" si="3"/>
        <v>0</v>
      </c>
    </row>
    <row r="12" spans="1:26" x14ac:dyDescent="0.2">
      <c r="A12" s="34">
        <v>39603</v>
      </c>
      <c r="B12" s="2"/>
      <c r="C12" s="4" t="s">
        <v>82</v>
      </c>
      <c r="D12" s="3">
        <v>332355</v>
      </c>
      <c r="E12" s="72">
        <v>3.0760000000000001</v>
      </c>
      <c r="F12" s="16">
        <v>0.93870671641791059</v>
      </c>
      <c r="G12" s="13">
        <v>0.36753978358208911</v>
      </c>
      <c r="H12" s="16">
        <v>49.116975447761192</v>
      </c>
      <c r="I12" s="18">
        <v>36.224731652238788</v>
      </c>
      <c r="J12" s="18">
        <v>44.888940335820891</v>
      </c>
      <c r="K12" s="18">
        <v>24.648389214179087</v>
      </c>
      <c r="L12" s="23">
        <v>156</v>
      </c>
      <c r="N12" s="23">
        <v>156</v>
      </c>
      <c r="O12" s="25">
        <v>892.75760450000007</v>
      </c>
      <c r="P12" s="40">
        <v>799.19221199999993</v>
      </c>
      <c r="Q12" s="40">
        <v>118.6648995</v>
      </c>
      <c r="R12" s="40"/>
      <c r="S12" s="25">
        <v>33.954108999999995</v>
      </c>
      <c r="T12" s="40">
        <v>55.548010749999996</v>
      </c>
      <c r="U12" s="40">
        <v>23.068725499999999</v>
      </c>
      <c r="W12" s="25">
        <f t="shared" si="0"/>
        <v>858.80349550000005</v>
      </c>
      <c r="X12" s="40">
        <f t="shared" si="1"/>
        <v>743.64420124999992</v>
      </c>
      <c r="Y12" s="40">
        <f t="shared" si="2"/>
        <v>95.596174000000005</v>
      </c>
      <c r="Z12" s="40">
        <f t="shared" si="3"/>
        <v>0</v>
      </c>
    </row>
    <row r="13" spans="1:26" x14ac:dyDescent="0.2">
      <c r="A13" s="34">
        <v>39618</v>
      </c>
      <c r="B13" s="2" t="s">
        <v>92</v>
      </c>
      <c r="C13" s="4" t="s">
        <v>54</v>
      </c>
      <c r="D13" s="3">
        <v>306590</v>
      </c>
      <c r="E13">
        <v>1</v>
      </c>
      <c r="F13" s="16">
        <v>0.25099992537313431</v>
      </c>
      <c r="G13" s="13">
        <v>0.17385047462686562</v>
      </c>
      <c r="H13" s="16">
        <v>25.008172639925366</v>
      </c>
      <c r="I13" s="18">
        <v>29.594029397574623</v>
      </c>
      <c r="J13" s="18">
        <v>21.432022891791039</v>
      </c>
      <c r="K13" s="18">
        <v>17.178208183208952</v>
      </c>
      <c r="L13" s="23">
        <v>171</v>
      </c>
      <c r="N13" s="23">
        <v>171</v>
      </c>
      <c r="O13" s="25">
        <v>686.91250000000002</v>
      </c>
      <c r="P13" s="40">
        <v>669.33</v>
      </c>
      <c r="Q13" s="40">
        <v>136.96575000000001</v>
      </c>
      <c r="R13" s="40"/>
      <c r="S13" s="25">
        <v>26.24</v>
      </c>
      <c r="T13" s="40">
        <v>48.496250000000003</v>
      </c>
      <c r="U13" s="40">
        <v>21.518250000000002</v>
      </c>
      <c r="W13" s="25">
        <f t="shared" si="0"/>
        <v>660.67250000000001</v>
      </c>
      <c r="X13" s="40">
        <f t="shared" si="1"/>
        <v>620.83375000000001</v>
      </c>
      <c r="Y13" s="40">
        <f t="shared" si="2"/>
        <v>115.44750000000002</v>
      </c>
      <c r="Z13" s="40">
        <f t="shared" si="3"/>
        <v>0</v>
      </c>
    </row>
    <row r="14" spans="1:26" x14ac:dyDescent="0.2">
      <c r="A14" s="34">
        <v>39635</v>
      </c>
      <c r="B14" s="2" t="s">
        <v>93</v>
      </c>
      <c r="C14" s="4" t="s">
        <v>81</v>
      </c>
      <c r="D14" s="23">
        <v>321150</v>
      </c>
      <c r="E14" s="73">
        <v>1</v>
      </c>
      <c r="F14" s="16">
        <v>0.19600000000000001</v>
      </c>
      <c r="G14" s="3">
        <v>7.1999999999999995E-2</v>
      </c>
      <c r="H14" s="21">
        <v>27.638000000000002</v>
      </c>
      <c r="I14" s="18">
        <v>17.609499999999997</v>
      </c>
      <c r="J14" s="23">
        <v>24.193000000000001</v>
      </c>
      <c r="K14" s="18">
        <v>11.634499999999999</v>
      </c>
      <c r="L14" s="23">
        <v>188</v>
      </c>
      <c r="N14" s="23">
        <v>188</v>
      </c>
      <c r="O14" s="25">
        <v>0</v>
      </c>
      <c r="P14" s="40">
        <v>0</v>
      </c>
      <c r="Q14" s="40">
        <v>0</v>
      </c>
      <c r="R14" s="40"/>
      <c r="S14" s="25">
        <v>0</v>
      </c>
      <c r="T14" s="40">
        <v>0</v>
      </c>
      <c r="U14" s="40">
        <v>0</v>
      </c>
      <c r="W14" s="25">
        <f t="shared" si="0"/>
        <v>0</v>
      </c>
      <c r="X14" s="40">
        <f t="shared" si="1"/>
        <v>0</v>
      </c>
      <c r="Y14" s="40">
        <f t="shared" si="2"/>
        <v>0</v>
      </c>
      <c r="Z14" s="40">
        <f t="shared" si="3"/>
        <v>0</v>
      </c>
    </row>
    <row r="15" spans="1:26" x14ac:dyDescent="0.2">
      <c r="A15" s="34">
        <v>39647</v>
      </c>
      <c r="B15" s="2" t="s">
        <v>94</v>
      </c>
      <c r="C15" s="4" t="s">
        <v>81</v>
      </c>
      <c r="D15" s="33">
        <v>321499</v>
      </c>
      <c r="E15" s="73">
        <v>1</v>
      </c>
      <c r="F15" s="16">
        <v>0.40400000000000003</v>
      </c>
      <c r="G15" s="13">
        <v>9.7000000000000003E-2</v>
      </c>
      <c r="H15" s="16">
        <v>43.606000000000002</v>
      </c>
      <c r="I15" s="18">
        <v>30.482999999999993</v>
      </c>
      <c r="J15" s="18">
        <v>29.116</v>
      </c>
      <c r="K15" s="23">
        <v>19.127999999999997</v>
      </c>
      <c r="L15" s="23">
        <v>200</v>
      </c>
      <c r="N15" s="23">
        <v>200</v>
      </c>
      <c r="O15" s="25">
        <v>0</v>
      </c>
      <c r="P15" s="40">
        <v>0</v>
      </c>
      <c r="Q15" s="40">
        <v>0</v>
      </c>
      <c r="R15" s="40"/>
      <c r="S15" s="25">
        <v>0</v>
      </c>
      <c r="T15" s="40">
        <v>0</v>
      </c>
      <c r="U15" s="40">
        <v>0</v>
      </c>
      <c r="W15" s="25">
        <f t="shared" si="0"/>
        <v>0</v>
      </c>
      <c r="X15" s="40">
        <f t="shared" si="1"/>
        <v>0</v>
      </c>
      <c r="Y15" s="40">
        <f t="shared" si="2"/>
        <v>0</v>
      </c>
      <c r="Z15" s="40">
        <f t="shared" si="3"/>
        <v>0</v>
      </c>
    </row>
    <row r="16" spans="1:26" x14ac:dyDescent="0.2">
      <c r="A16" s="34">
        <v>39661</v>
      </c>
      <c r="B16" s="2" t="s">
        <v>95</v>
      </c>
      <c r="C16" s="4" t="s">
        <v>81</v>
      </c>
      <c r="D16" s="3">
        <v>321814</v>
      </c>
      <c r="E16" s="73">
        <v>1</v>
      </c>
      <c r="F16" s="16">
        <v>0.374</v>
      </c>
      <c r="G16" s="13">
        <v>0.11799999999999999</v>
      </c>
      <c r="H16" s="16">
        <v>34.306000000000004</v>
      </c>
      <c r="I16" s="18">
        <v>33.932499999999997</v>
      </c>
      <c r="J16" s="18">
        <v>25.5685</v>
      </c>
      <c r="K16" s="18">
        <v>18.6325</v>
      </c>
      <c r="L16" s="23">
        <v>214</v>
      </c>
      <c r="N16" s="23">
        <v>214</v>
      </c>
      <c r="O16" s="25">
        <v>0</v>
      </c>
      <c r="P16" s="40">
        <v>0</v>
      </c>
      <c r="Q16" s="40">
        <v>0</v>
      </c>
      <c r="R16" s="40"/>
      <c r="S16" s="25">
        <v>0</v>
      </c>
      <c r="T16" s="40">
        <v>0</v>
      </c>
      <c r="U16" s="40">
        <v>0</v>
      </c>
      <c r="W16" s="25">
        <f t="shared" si="0"/>
        <v>0</v>
      </c>
      <c r="X16" s="40">
        <f t="shared" si="1"/>
        <v>0</v>
      </c>
      <c r="Y16" s="40">
        <f t="shared" si="2"/>
        <v>0</v>
      </c>
      <c r="Z16" s="40">
        <f t="shared" si="3"/>
        <v>0</v>
      </c>
    </row>
    <row r="17" spans="1:26" x14ac:dyDescent="0.2">
      <c r="A17" s="34">
        <v>39719</v>
      </c>
      <c r="B17" s="2" t="s">
        <v>96</v>
      </c>
      <c r="C17" s="4" t="s">
        <v>82</v>
      </c>
      <c r="D17" s="3">
        <v>337010</v>
      </c>
      <c r="E17">
        <v>2</v>
      </c>
      <c r="F17" s="46">
        <v>0.56776432835820889</v>
      </c>
      <c r="G17" s="47">
        <v>0.24870847164179094</v>
      </c>
      <c r="H17" s="75">
        <v>35.208789481343274</v>
      </c>
      <c r="I17" s="18">
        <v>24.996501898656707</v>
      </c>
      <c r="J17" s="47">
        <v>31.293160522388057</v>
      </c>
      <c r="K17" s="18">
        <v>16.089066577611931</v>
      </c>
      <c r="L17" s="23">
        <v>272</v>
      </c>
      <c r="N17" s="23">
        <v>272</v>
      </c>
      <c r="O17" s="25">
        <v>973.53424999999993</v>
      </c>
      <c r="P17" s="40">
        <v>1074.62175</v>
      </c>
      <c r="Q17" s="40">
        <v>137.7285</v>
      </c>
      <c r="R17" s="40"/>
      <c r="S17" s="25">
        <v>163.5215</v>
      </c>
      <c r="T17" s="40">
        <v>191.05125000000001</v>
      </c>
      <c r="U17" s="40">
        <v>33.90475</v>
      </c>
      <c r="W17" s="25">
        <f t="shared" si="0"/>
        <v>810.01274999999987</v>
      </c>
      <c r="X17" s="40">
        <f t="shared" si="1"/>
        <v>883.57050000000004</v>
      </c>
      <c r="Y17" s="40">
        <f t="shared" si="2"/>
        <v>103.82374999999999</v>
      </c>
      <c r="Z17" s="40">
        <f t="shared" si="3"/>
        <v>0</v>
      </c>
    </row>
    <row r="18" spans="1:26" x14ac:dyDescent="0.2">
      <c r="A18" s="34">
        <v>39727</v>
      </c>
      <c r="B18" s="2" t="s">
        <v>97</v>
      </c>
      <c r="C18" s="4" t="s">
        <v>82</v>
      </c>
      <c r="D18" s="3">
        <v>337192</v>
      </c>
      <c r="E18">
        <v>3</v>
      </c>
      <c r="F18" s="46">
        <v>0.83087462686567159</v>
      </c>
      <c r="G18" s="47">
        <v>0.70928997313432807</v>
      </c>
      <c r="H18" s="75">
        <v>34.485458373134328</v>
      </c>
      <c r="I18" s="18">
        <v>36.250869041865656</v>
      </c>
      <c r="J18" s="47">
        <v>31.448316492537316</v>
      </c>
      <c r="K18" s="18">
        <v>29.033195507462676</v>
      </c>
      <c r="L18" s="23">
        <v>280</v>
      </c>
      <c r="N18" s="23">
        <v>280</v>
      </c>
      <c r="O18" s="25">
        <v>1400.1705000000002</v>
      </c>
      <c r="P18" s="40">
        <v>1248.4715000000001</v>
      </c>
      <c r="Q18" s="40">
        <v>133.02125000000001</v>
      </c>
      <c r="R18" s="40"/>
      <c r="S18" s="25">
        <v>213.93150000000003</v>
      </c>
      <c r="T18" s="40">
        <v>236.84350000000001</v>
      </c>
      <c r="U18" s="40">
        <v>36.360249999999994</v>
      </c>
      <c r="W18" s="25">
        <f t="shared" si="0"/>
        <v>1186.239</v>
      </c>
      <c r="X18" s="40">
        <f t="shared" si="1"/>
        <v>1011.6280000000002</v>
      </c>
      <c r="Y18" s="40">
        <f t="shared" si="2"/>
        <v>96.661000000000016</v>
      </c>
      <c r="Z18" s="40">
        <f t="shared" si="3"/>
        <v>0</v>
      </c>
    </row>
    <row r="19" spans="1:26" x14ac:dyDescent="0.2">
      <c r="A19" s="34">
        <v>39730</v>
      </c>
      <c r="B19" s="2" t="s">
        <v>99</v>
      </c>
      <c r="C19" s="4" t="s">
        <v>82</v>
      </c>
      <c r="D19" s="52">
        <v>337211</v>
      </c>
      <c r="E19">
        <v>2</v>
      </c>
      <c r="F19" s="46">
        <v>0.73393925373134339</v>
      </c>
      <c r="G19" s="47">
        <v>0.50932614626865635</v>
      </c>
      <c r="H19" s="75">
        <v>22.252250955223882</v>
      </c>
      <c r="I19" s="18">
        <v>27.787737029776114</v>
      </c>
      <c r="J19" s="47">
        <v>19.885971358208955</v>
      </c>
      <c r="K19" s="18">
        <v>20.181608791791042</v>
      </c>
      <c r="L19" s="23">
        <v>283</v>
      </c>
      <c r="N19" s="23">
        <v>283</v>
      </c>
      <c r="O19" s="25">
        <v>1249.7935</v>
      </c>
      <c r="P19" s="40">
        <v>1174.0462499999999</v>
      </c>
      <c r="Q19" s="40">
        <v>120.64025000000001</v>
      </c>
      <c r="R19" s="40"/>
      <c r="S19" s="25">
        <v>279.92024999999995</v>
      </c>
      <c r="T19" s="40">
        <v>311.685</v>
      </c>
      <c r="U19" s="40">
        <v>39.180499999999995</v>
      </c>
      <c r="W19" s="25">
        <f t="shared" si="0"/>
        <v>969.8732500000001</v>
      </c>
      <c r="X19" s="40">
        <f t="shared" si="1"/>
        <v>862.36124999999993</v>
      </c>
      <c r="Y19" s="40">
        <f t="shared" si="2"/>
        <v>81.459750000000014</v>
      </c>
      <c r="Z19" s="40">
        <f t="shared" si="3"/>
        <v>0</v>
      </c>
    </row>
    <row r="20" spans="1:26" x14ac:dyDescent="0.2">
      <c r="A20" s="34">
        <v>39741</v>
      </c>
      <c r="B20" s="2" t="s">
        <v>98</v>
      </c>
      <c r="C20" s="4" t="s">
        <v>82</v>
      </c>
      <c r="D20" s="62">
        <v>337772</v>
      </c>
      <c r="E20">
        <v>3</v>
      </c>
      <c r="F20" s="46">
        <v>0.9555058208955225</v>
      </c>
      <c r="G20" s="47">
        <v>0.60321497910447719</v>
      </c>
      <c r="H20" s="75">
        <v>30.541685238805975</v>
      </c>
      <c r="I20" s="18">
        <v>36.292388561194024</v>
      </c>
      <c r="J20" s="47">
        <v>24.172398638059704</v>
      </c>
      <c r="K20" s="18">
        <v>20.533084911940289</v>
      </c>
      <c r="L20" s="23">
        <v>295</v>
      </c>
      <c r="N20" s="23">
        <v>295</v>
      </c>
      <c r="O20" s="25">
        <v>970.0764999999999</v>
      </c>
      <c r="P20" s="40">
        <v>1049.69075</v>
      </c>
      <c r="Q20" s="40">
        <v>143.21424999999999</v>
      </c>
      <c r="R20" s="40"/>
      <c r="S20" s="25">
        <v>218.75125</v>
      </c>
      <c r="T20" s="40">
        <v>270.03525000000002</v>
      </c>
      <c r="U20" s="40">
        <v>38.790750000000003</v>
      </c>
      <c r="W20" s="25">
        <f t="shared" si="0"/>
        <v>751.32524999999987</v>
      </c>
      <c r="X20" s="40">
        <f t="shared" si="1"/>
        <v>779.65549999999996</v>
      </c>
      <c r="Y20" s="40">
        <f t="shared" si="2"/>
        <v>104.42349999999999</v>
      </c>
      <c r="Z20" s="40">
        <f t="shared" si="3"/>
        <v>0</v>
      </c>
    </row>
    <row r="21" spans="1:26" x14ac:dyDescent="0.2">
      <c r="A21" s="34">
        <v>39765</v>
      </c>
      <c r="B21" s="2" t="s">
        <v>100</v>
      </c>
      <c r="C21" s="4" t="s">
        <v>101</v>
      </c>
      <c r="D21" s="52">
        <v>306600</v>
      </c>
      <c r="E21">
        <v>1</v>
      </c>
      <c r="F21" s="16">
        <v>0.89171026119402996</v>
      </c>
      <c r="G21" s="18">
        <v>0.63067033880597001</v>
      </c>
      <c r="H21" s="75">
        <v>31.33807673507463</v>
      </c>
      <c r="I21" s="18">
        <v>33.416591164925357</v>
      </c>
      <c r="J21" s="47">
        <v>27.288687089552241</v>
      </c>
      <c r="K21" s="18">
        <v>24.77797431044775</v>
      </c>
      <c r="L21" s="23">
        <v>318</v>
      </c>
      <c r="N21" s="23">
        <v>318</v>
      </c>
      <c r="O21" s="25">
        <v>1023.0692500000001</v>
      </c>
      <c r="P21" s="40">
        <v>1083.338</v>
      </c>
      <c r="Q21" s="40">
        <v>132.459</v>
      </c>
      <c r="R21" s="40"/>
      <c r="S21" s="25">
        <v>83.817999999999998</v>
      </c>
      <c r="T21" s="40">
        <v>118.703</v>
      </c>
      <c r="U21" s="40">
        <v>24.858999999999998</v>
      </c>
      <c r="W21" s="25">
        <f t="shared" si="0"/>
        <v>939.25125000000014</v>
      </c>
      <c r="X21" s="40">
        <f t="shared" si="1"/>
        <v>964.63499999999999</v>
      </c>
      <c r="Y21" s="40">
        <f t="shared" si="2"/>
        <v>107.60000000000001</v>
      </c>
      <c r="Z21" s="40">
        <f t="shared" si="3"/>
        <v>0</v>
      </c>
    </row>
    <row r="22" spans="1:26" x14ac:dyDescent="0.2">
      <c r="A22" s="6"/>
      <c r="B22" s="2"/>
      <c r="C22" s="4"/>
      <c r="D22" s="3"/>
      <c r="F22" s="16"/>
      <c r="G22" s="13"/>
      <c r="H22" s="16"/>
      <c r="I22" s="18"/>
      <c r="J22" s="16"/>
      <c r="K22" s="18"/>
      <c r="L22" s="23"/>
      <c r="N22" s="23"/>
      <c r="W22" s="21">
        <f t="shared" si="0"/>
        <v>0</v>
      </c>
      <c r="X22">
        <f t="shared" si="1"/>
        <v>0</v>
      </c>
      <c r="Y22">
        <f t="shared" si="2"/>
        <v>0</v>
      </c>
    </row>
    <row r="23" spans="1:26" x14ac:dyDescent="0.2">
      <c r="A23" s="6"/>
      <c r="B23" s="2"/>
      <c r="C23" s="4"/>
      <c r="D23" s="3"/>
      <c r="F23" s="16"/>
      <c r="G23" s="13"/>
      <c r="H23" s="16"/>
      <c r="I23" s="16"/>
      <c r="J23" s="16"/>
      <c r="K23" s="3"/>
      <c r="L23" s="23"/>
      <c r="N23" s="23"/>
    </row>
    <row r="24" spans="1:26" x14ac:dyDescent="0.2">
      <c r="A24" s="34">
        <v>39840</v>
      </c>
      <c r="B24" s="2" t="s">
        <v>103</v>
      </c>
      <c r="C24" s="4" t="s">
        <v>101</v>
      </c>
      <c r="D24" s="3">
        <v>308610</v>
      </c>
      <c r="E24" s="3">
        <v>1</v>
      </c>
      <c r="F24" s="16">
        <v>0.34561567584745762</v>
      </c>
      <c r="G24" s="13">
        <v>0.29402798865254243</v>
      </c>
      <c r="H24" s="16">
        <v>28.390334098516956</v>
      </c>
      <c r="I24" s="18">
        <v>29.94181887723304</v>
      </c>
      <c r="J24" s="18">
        <v>15.843750192796612</v>
      </c>
      <c r="K24" s="18">
        <v>13.354480572953385</v>
      </c>
      <c r="L24" s="23">
        <v>27</v>
      </c>
      <c r="N24" s="23">
        <v>27</v>
      </c>
      <c r="O24" s="25">
        <v>992.6557499999999</v>
      </c>
      <c r="P24" s="40">
        <v>1122.14275</v>
      </c>
      <c r="Q24" s="40">
        <v>117.76174999999999</v>
      </c>
      <c r="R24" s="40">
        <v>120.501</v>
      </c>
      <c r="S24" s="25">
        <v>309.43575000000004</v>
      </c>
      <c r="T24" s="40">
        <v>360.42899999999997</v>
      </c>
      <c r="U24" s="40">
        <v>38.980500000000006</v>
      </c>
      <c r="V24" s="40">
        <v>49.037249999999993</v>
      </c>
      <c r="W24" s="22">
        <f>(O24-S24)</f>
        <v>683.2199999999998</v>
      </c>
      <c r="X24" s="14">
        <f>(P24-T24)</f>
        <v>761.71375</v>
      </c>
      <c r="Y24" s="14">
        <f>(Q24-U24)</f>
        <v>78.781249999999986</v>
      </c>
      <c r="Z24" s="14">
        <f>(R24-V24)</f>
        <v>71.463750000000005</v>
      </c>
    </row>
    <row r="25" spans="1:26" x14ac:dyDescent="0.2">
      <c r="A25" s="34">
        <v>39855</v>
      </c>
      <c r="B25" s="2" t="s">
        <v>105</v>
      </c>
      <c r="C25" s="4" t="s">
        <v>107</v>
      </c>
      <c r="D25" s="23">
        <v>326510</v>
      </c>
      <c r="E25" s="66">
        <v>2</v>
      </c>
      <c r="F25" s="16">
        <v>0.327425377118644</v>
      </c>
      <c r="G25" s="13">
        <v>-2.6921642118643993E-2</v>
      </c>
      <c r="H25" s="64">
        <v>23.136306330084743</v>
      </c>
      <c r="I25" s="18">
        <v>4.7865637771652612</v>
      </c>
      <c r="J25" s="65">
        <v>13.202518817372878</v>
      </c>
      <c r="K25" s="18">
        <v>-0.52984702137287687</v>
      </c>
      <c r="L25" s="23">
        <v>42</v>
      </c>
      <c r="N25" s="23">
        <v>42</v>
      </c>
      <c r="O25" s="25">
        <v>986.91975000000002</v>
      </c>
      <c r="P25" s="40">
        <v>1056.2522499999998</v>
      </c>
      <c r="Q25" s="40">
        <v>105.41600000000001</v>
      </c>
      <c r="R25" s="40">
        <v>151.26974999999999</v>
      </c>
      <c r="S25" s="25">
        <v>327.48849999999999</v>
      </c>
      <c r="T25" s="40">
        <v>378.04074999999995</v>
      </c>
      <c r="U25" s="40">
        <v>37.35275</v>
      </c>
      <c r="V25" s="40">
        <v>52.006999999999998</v>
      </c>
      <c r="W25" s="22">
        <f t="shared" ref="W25:W41" si="4">(O25-S25)</f>
        <v>659.43125000000009</v>
      </c>
      <c r="X25" s="14">
        <f t="shared" ref="X25:X41" si="5">(P25-T25)</f>
        <v>678.21149999999989</v>
      </c>
      <c r="Y25" s="14">
        <f t="shared" ref="Y25:Y41" si="6">(Q25-U25)</f>
        <v>68.063250000000011</v>
      </c>
      <c r="Z25" s="14">
        <f t="shared" ref="Z25:Z41" si="7">(R25-V25)</f>
        <v>99.262749999999983</v>
      </c>
    </row>
    <row r="26" spans="1:26" x14ac:dyDescent="0.2">
      <c r="A26" s="34">
        <v>39499</v>
      </c>
      <c r="B26" s="2" t="s">
        <v>108</v>
      </c>
      <c r="C26" s="4" t="s">
        <v>107</v>
      </c>
      <c r="D26" s="23">
        <v>326574</v>
      </c>
      <c r="E26" s="66">
        <v>3</v>
      </c>
      <c r="F26" s="16">
        <v>0.24738806271186434</v>
      </c>
      <c r="G26" s="13">
        <v>2.7358209288135656E-2</v>
      </c>
      <c r="H26" s="64">
        <v>23.154994333898294</v>
      </c>
      <c r="I26" s="18">
        <v>3.3188433438516967</v>
      </c>
      <c r="J26" s="65">
        <v>13.662733375211861</v>
      </c>
      <c r="K26" s="18">
        <v>1.5363162500381371</v>
      </c>
      <c r="L26" s="23">
        <v>52</v>
      </c>
      <c r="N26" s="23">
        <v>52</v>
      </c>
      <c r="O26" s="25">
        <v>1018.2845</v>
      </c>
      <c r="P26" s="40">
        <v>1103.48425</v>
      </c>
      <c r="Q26" s="40">
        <v>119.61724999999998</v>
      </c>
      <c r="R26" s="40">
        <v>106.02525</v>
      </c>
      <c r="S26" s="25">
        <v>308.75074999999998</v>
      </c>
      <c r="T26" s="40">
        <v>346.68124999999998</v>
      </c>
      <c r="U26" s="40">
        <v>36.018749999999997</v>
      </c>
      <c r="V26" s="40">
        <v>41.814000000000007</v>
      </c>
      <c r="W26" s="22">
        <f t="shared" si="4"/>
        <v>709.53375000000005</v>
      </c>
      <c r="X26" s="14">
        <f t="shared" si="5"/>
        <v>756.803</v>
      </c>
      <c r="Y26" s="14">
        <f t="shared" si="6"/>
        <v>83.598499999999987</v>
      </c>
      <c r="Z26" s="14">
        <f t="shared" si="7"/>
        <v>64.211249999999993</v>
      </c>
    </row>
    <row r="27" spans="1:26" x14ac:dyDescent="0.2">
      <c r="A27" s="34">
        <v>39889</v>
      </c>
      <c r="B27" s="2" t="s">
        <v>109</v>
      </c>
      <c r="C27" s="4" t="s">
        <v>101</v>
      </c>
      <c r="D27" s="3">
        <v>306620</v>
      </c>
      <c r="E27" s="3">
        <v>1</v>
      </c>
      <c r="F27" s="16">
        <v>0.75840297118644084</v>
      </c>
      <c r="G27" s="13">
        <v>0.22453701081355928</v>
      </c>
      <c r="H27" s="16">
        <v>51.80540201673729</v>
      </c>
      <c r="I27" s="18">
        <v>25.597561843762708</v>
      </c>
      <c r="J27" s="18">
        <v>34.720436147033894</v>
      </c>
      <c r="K27" s="18">
        <v>11.888312870966104</v>
      </c>
      <c r="L27" s="23">
        <v>76</v>
      </c>
      <c r="N27" s="23">
        <v>76</v>
      </c>
      <c r="O27" s="25">
        <v>1197.9349999999999</v>
      </c>
      <c r="P27" s="40">
        <v>1246.5899999999999</v>
      </c>
      <c r="Q27" s="40">
        <v>116.46899999999999</v>
      </c>
      <c r="R27" s="40">
        <v>99.682500000000005</v>
      </c>
      <c r="S27" s="25">
        <v>315.51249999999999</v>
      </c>
      <c r="T27" s="40">
        <v>354.49</v>
      </c>
      <c r="U27" s="40">
        <v>37.734000000000002</v>
      </c>
      <c r="V27" s="40">
        <v>32.707500000000003</v>
      </c>
      <c r="W27" s="22">
        <f t="shared" si="4"/>
        <v>882.4224999999999</v>
      </c>
      <c r="X27" s="14">
        <f t="shared" si="5"/>
        <v>892.09999999999991</v>
      </c>
      <c r="Y27" s="14">
        <f t="shared" si="6"/>
        <v>78.734999999999985</v>
      </c>
      <c r="Z27" s="14">
        <f t="shared" si="7"/>
        <v>66.974999999999994</v>
      </c>
    </row>
    <row r="28" spans="1:26" x14ac:dyDescent="0.2">
      <c r="A28" s="34">
        <v>39899</v>
      </c>
      <c r="B28" s="2" t="s">
        <v>110</v>
      </c>
      <c r="C28" s="4" t="s">
        <v>107</v>
      </c>
      <c r="D28" s="3">
        <v>326592</v>
      </c>
      <c r="E28" s="66">
        <v>2</v>
      </c>
      <c r="F28" s="16">
        <v>6.8262728270676689</v>
      </c>
      <c r="G28" s="18">
        <v>0.43781897479699328</v>
      </c>
      <c r="H28" s="16">
        <v>668.0621223022556</v>
      </c>
      <c r="I28" s="18">
        <v>71.413359300469907</v>
      </c>
      <c r="J28" s="18">
        <v>398.14236263872175</v>
      </c>
      <c r="K28" s="18">
        <v>45.696714615817655</v>
      </c>
      <c r="L28" s="23">
        <v>86</v>
      </c>
      <c r="N28" s="23">
        <v>86</v>
      </c>
      <c r="O28" s="25">
        <v>917.79449999999997</v>
      </c>
      <c r="P28" s="40">
        <v>1003.9065000000001</v>
      </c>
      <c r="Q28" s="40">
        <v>106.70425</v>
      </c>
      <c r="R28" s="40">
        <v>81.501249999999999</v>
      </c>
      <c r="S28" s="25">
        <v>137.28049999999999</v>
      </c>
      <c r="T28" s="40">
        <v>214.5275</v>
      </c>
      <c r="U28" s="40">
        <v>24.385000000000002</v>
      </c>
      <c r="V28" s="40">
        <v>25.625250000000001</v>
      </c>
      <c r="W28" s="22">
        <f t="shared" si="4"/>
        <v>780.51400000000001</v>
      </c>
      <c r="X28" s="14">
        <f t="shared" si="5"/>
        <v>789.37900000000002</v>
      </c>
      <c r="Y28" s="14">
        <f t="shared" si="6"/>
        <v>82.319249999999997</v>
      </c>
      <c r="Z28" s="14">
        <f t="shared" si="7"/>
        <v>55.875999999999998</v>
      </c>
    </row>
    <row r="29" spans="1:26" x14ac:dyDescent="0.2">
      <c r="A29" s="34">
        <v>39913</v>
      </c>
      <c r="B29" s="2" t="s">
        <v>111</v>
      </c>
      <c r="C29" s="4" t="s">
        <v>82</v>
      </c>
      <c r="D29" s="3">
        <v>337811</v>
      </c>
      <c r="E29" s="76">
        <v>2</v>
      </c>
      <c r="F29" s="46">
        <v>8.3621842131578923</v>
      </c>
      <c r="G29" s="47">
        <v>1.400803186836467</v>
      </c>
      <c r="H29" s="16">
        <v>486.33993436390978</v>
      </c>
      <c r="I29" s="18">
        <v>108.066813620266</v>
      </c>
      <c r="J29" s="18">
        <v>321.56386502500004</v>
      </c>
      <c r="K29" s="18">
        <v>52.190271866260353</v>
      </c>
      <c r="L29" s="78">
        <v>99</v>
      </c>
      <c r="N29" s="78">
        <v>99</v>
      </c>
      <c r="O29" s="25">
        <v>1147.7180000000001</v>
      </c>
      <c r="P29" s="40">
        <v>1068.47075</v>
      </c>
      <c r="Q29" s="40">
        <v>193.64400000000001</v>
      </c>
      <c r="R29" s="40">
        <v>202.25550000000001</v>
      </c>
      <c r="S29" s="25">
        <v>165.09274999999997</v>
      </c>
      <c r="T29" s="40">
        <v>180.38449999999997</v>
      </c>
      <c r="U29" s="40">
        <v>47.09174999999999</v>
      </c>
      <c r="V29" s="40">
        <v>53.73075</v>
      </c>
      <c r="W29" s="22">
        <f t="shared" si="4"/>
        <v>982.62525000000005</v>
      </c>
      <c r="X29" s="14">
        <f t="shared" si="5"/>
        <v>888.08624999999995</v>
      </c>
      <c r="Y29" s="14">
        <f t="shared" si="6"/>
        <v>146.55225000000002</v>
      </c>
      <c r="Z29" s="14">
        <f t="shared" si="7"/>
        <v>148.52475000000001</v>
      </c>
    </row>
    <row r="30" spans="1:26" x14ac:dyDescent="0.2">
      <c r="A30" s="34">
        <v>39927</v>
      </c>
      <c r="B30" s="2" t="s">
        <v>112</v>
      </c>
      <c r="C30" s="4" t="s">
        <v>82</v>
      </c>
      <c r="D30" s="3">
        <v>338293</v>
      </c>
      <c r="E30" s="76">
        <v>3</v>
      </c>
      <c r="F30" s="46">
        <v>0.54183580201127823</v>
      </c>
      <c r="G30" s="47">
        <v>0.13578243456372188</v>
      </c>
      <c r="H30" s="16">
        <v>97.578131311409777</v>
      </c>
      <c r="I30" s="18">
        <v>62.51669943346522</v>
      </c>
      <c r="J30" s="47">
        <v>67.870663598552639</v>
      </c>
      <c r="K30" s="47">
        <v>18.860918743672372</v>
      </c>
      <c r="L30" s="78">
        <v>114</v>
      </c>
      <c r="N30" s="78">
        <v>114</v>
      </c>
      <c r="O30" s="25">
        <v>863.04349999999999</v>
      </c>
      <c r="P30" s="40">
        <v>761.90750000000003</v>
      </c>
      <c r="Q30" s="40">
        <v>141.90924999999999</v>
      </c>
      <c r="R30" s="40">
        <v>156.32825</v>
      </c>
      <c r="S30" s="25">
        <v>85.131500000000003</v>
      </c>
      <c r="T30" s="40">
        <v>60.870749999999994</v>
      </c>
      <c r="U30" s="40">
        <v>44.910999999999994</v>
      </c>
      <c r="V30" s="40">
        <v>75.881</v>
      </c>
      <c r="W30" s="22">
        <f t="shared" si="4"/>
        <v>777.91200000000003</v>
      </c>
      <c r="X30" s="14">
        <f t="shared" si="5"/>
        <v>701.03674999999998</v>
      </c>
      <c r="Y30" s="14">
        <f t="shared" si="6"/>
        <v>96.998249999999985</v>
      </c>
      <c r="Z30" s="14">
        <f t="shared" si="7"/>
        <v>80.447249999999997</v>
      </c>
    </row>
    <row r="31" spans="1:26" x14ac:dyDescent="0.2">
      <c r="A31" s="34">
        <v>39932</v>
      </c>
      <c r="B31" s="2" t="s">
        <v>113</v>
      </c>
      <c r="C31" s="69" t="s">
        <v>82</v>
      </c>
      <c r="D31" s="71">
        <v>339684</v>
      </c>
      <c r="E31" s="76">
        <v>3</v>
      </c>
      <c r="F31" s="46">
        <v>0.4286163806954888</v>
      </c>
      <c r="G31" s="47">
        <v>0.10917587055451114</v>
      </c>
      <c r="H31" s="46">
        <v>51.12764063382518</v>
      </c>
      <c r="I31" s="47">
        <v>46.434710958999823</v>
      </c>
      <c r="J31" s="18">
        <v>42.169991963430448</v>
      </c>
      <c r="K31" s="18">
        <v>18.19709683639455</v>
      </c>
      <c r="L31" s="23">
        <v>119</v>
      </c>
      <c r="N31" s="23">
        <v>119</v>
      </c>
      <c r="O31" s="25">
        <v>902.76050000000009</v>
      </c>
      <c r="P31" s="40">
        <v>775.90750000000003</v>
      </c>
      <c r="Q31" s="40">
        <v>122.76075</v>
      </c>
      <c r="R31" s="40">
        <v>144.989</v>
      </c>
      <c r="S31" s="25">
        <v>50.779250000000005</v>
      </c>
      <c r="T31" s="40">
        <v>31.846999999999998</v>
      </c>
      <c r="U31" s="40">
        <v>24.506250000000001</v>
      </c>
      <c r="V31" s="40">
        <v>58.87299999999999</v>
      </c>
      <c r="W31" s="22">
        <f t="shared" si="4"/>
        <v>851.98125000000005</v>
      </c>
      <c r="X31" s="14">
        <f t="shared" si="5"/>
        <v>744.06050000000005</v>
      </c>
      <c r="Y31" s="14">
        <f t="shared" si="6"/>
        <v>98.254500000000007</v>
      </c>
      <c r="Z31" s="14">
        <f t="shared" si="7"/>
        <v>86.116000000000014</v>
      </c>
    </row>
    <row r="32" spans="1:26" x14ac:dyDescent="0.2">
      <c r="A32" s="34">
        <v>39603</v>
      </c>
      <c r="B32" s="2" t="s">
        <v>114</v>
      </c>
      <c r="C32" s="4" t="s">
        <v>101</v>
      </c>
      <c r="D32" s="3">
        <v>306630</v>
      </c>
      <c r="E32" s="3">
        <v>1</v>
      </c>
      <c r="F32" s="16">
        <v>0.31539695937969925</v>
      </c>
      <c r="G32" s="13">
        <v>0.26541867197030078</v>
      </c>
      <c r="H32" s="46">
        <v>24.45785619372181</v>
      </c>
      <c r="I32" s="47">
        <v>35.629198142653195</v>
      </c>
      <c r="J32" s="47">
        <v>19.147721045695491</v>
      </c>
      <c r="K32" s="47">
        <v>22.256812975054515</v>
      </c>
      <c r="L32" s="23">
        <v>155</v>
      </c>
      <c r="N32" s="23">
        <v>155</v>
      </c>
      <c r="O32" s="25">
        <v>1012.7812499999999</v>
      </c>
      <c r="P32" s="40">
        <v>867.92949999999996</v>
      </c>
      <c r="Q32" s="40">
        <v>112.18549999999999</v>
      </c>
      <c r="R32" s="40">
        <v>117.75824999999999</v>
      </c>
      <c r="S32" s="25">
        <v>58.467500000000001</v>
      </c>
      <c r="T32" s="40">
        <v>75.853250000000003</v>
      </c>
      <c r="U32" s="40">
        <v>21.863000000000003</v>
      </c>
      <c r="V32" s="40">
        <v>41.030750000000005</v>
      </c>
      <c r="W32" s="22">
        <f t="shared" si="4"/>
        <v>954.31374999999991</v>
      </c>
      <c r="X32" s="14">
        <f t="shared" si="5"/>
        <v>792.07624999999996</v>
      </c>
      <c r="Y32" s="14">
        <f t="shared" si="6"/>
        <v>90.322499999999991</v>
      </c>
      <c r="Z32" s="14">
        <f t="shared" si="7"/>
        <v>76.727499999999992</v>
      </c>
    </row>
    <row r="33" spans="1:26" x14ac:dyDescent="0.2">
      <c r="A33" s="34">
        <v>39980</v>
      </c>
      <c r="B33" s="2" t="s">
        <v>115</v>
      </c>
      <c r="C33" s="4" t="s">
        <v>116</v>
      </c>
      <c r="D33" s="3">
        <v>306640</v>
      </c>
      <c r="E33" s="3">
        <v>1</v>
      </c>
      <c r="F33" s="16">
        <v>0.45287768526315786</v>
      </c>
      <c r="G33" s="13">
        <v>0.23549639633684227</v>
      </c>
      <c r="H33" s="16">
        <v>38.833935396719923</v>
      </c>
      <c r="I33" s="18">
        <v>39.458034771830093</v>
      </c>
      <c r="J33" s="18">
        <v>27.176704666550751</v>
      </c>
      <c r="K33" s="18">
        <v>18.153804191311753</v>
      </c>
      <c r="L33" s="23">
        <v>167</v>
      </c>
      <c r="N33" s="23">
        <v>167</v>
      </c>
      <c r="O33" s="25">
        <v>761.96749999999997</v>
      </c>
      <c r="P33" s="40">
        <v>645.7672500000001</v>
      </c>
      <c r="Q33" s="40">
        <v>98.032749999999993</v>
      </c>
      <c r="R33" s="40">
        <v>99.462749999999986</v>
      </c>
      <c r="S33" s="25">
        <v>26.3125</v>
      </c>
      <c r="T33" s="40">
        <v>70.188500000000005</v>
      </c>
      <c r="U33" s="40">
        <v>20.085250000000002</v>
      </c>
      <c r="V33" s="40">
        <v>34.483999999999995</v>
      </c>
      <c r="W33" s="22">
        <f t="shared" si="4"/>
        <v>735.65499999999997</v>
      </c>
      <c r="X33" s="14">
        <f t="shared" si="5"/>
        <v>575.57875000000013</v>
      </c>
      <c r="Y33" s="14">
        <f t="shared" si="6"/>
        <v>77.947499999999991</v>
      </c>
      <c r="Z33" s="14">
        <f t="shared" si="7"/>
        <v>64.978749999999991</v>
      </c>
    </row>
    <row r="34" spans="1:26" x14ac:dyDescent="0.2">
      <c r="A34" s="34">
        <v>39995</v>
      </c>
      <c r="B34" s="2" t="s">
        <v>118</v>
      </c>
      <c r="C34" s="4" t="s">
        <v>107</v>
      </c>
      <c r="D34" s="23">
        <v>326760</v>
      </c>
      <c r="E34" s="3">
        <v>1</v>
      </c>
      <c r="F34" s="16">
        <v>0.19281716652542372</v>
      </c>
      <c r="G34" s="13">
        <v>0</v>
      </c>
      <c r="H34" s="16">
        <v>41.839027060381355</v>
      </c>
      <c r="I34" s="18">
        <v>15.291502041042378</v>
      </c>
      <c r="J34" s="18">
        <v>26.397322443855927</v>
      </c>
      <c r="K34" s="18">
        <v>7.4718379350677999</v>
      </c>
      <c r="L34" s="23">
        <v>182</v>
      </c>
      <c r="N34" s="23">
        <v>182</v>
      </c>
      <c r="O34" s="25">
        <v>939.1087500000001</v>
      </c>
      <c r="P34" s="40">
        <v>868.06725000000006</v>
      </c>
      <c r="Q34" s="40">
        <v>106.67100000000001</v>
      </c>
      <c r="R34" s="40">
        <v>88.655000000000001</v>
      </c>
      <c r="S34" s="25">
        <v>4.1900000000000004</v>
      </c>
      <c r="T34" s="40">
        <v>44.966000000000001</v>
      </c>
      <c r="U34" s="40">
        <v>18.57225</v>
      </c>
      <c r="V34" s="40">
        <v>23.576250000000002</v>
      </c>
      <c r="W34" s="22">
        <f t="shared" si="4"/>
        <v>934.91875000000005</v>
      </c>
      <c r="X34" s="14">
        <f t="shared" si="5"/>
        <v>823.10125000000005</v>
      </c>
      <c r="Y34" s="14">
        <f t="shared" si="6"/>
        <v>88.09875000000001</v>
      </c>
      <c r="Z34" s="14">
        <f t="shared" si="7"/>
        <v>65.078749999999999</v>
      </c>
    </row>
    <row r="35" spans="1:26" x14ac:dyDescent="0.2">
      <c r="A35" s="34">
        <v>40007</v>
      </c>
      <c r="B35" s="2" t="s">
        <v>119</v>
      </c>
      <c r="C35" s="4" t="s">
        <v>107</v>
      </c>
      <c r="D35" s="33">
        <v>330850</v>
      </c>
      <c r="E35" s="3">
        <v>1</v>
      </c>
      <c r="F35" s="16">
        <v>0.14552238983050844</v>
      </c>
      <c r="G35" s="13">
        <v>0</v>
      </c>
      <c r="H35" s="16">
        <v>36.11493826991525</v>
      </c>
      <c r="I35" s="18">
        <v>9.9053288505084787</v>
      </c>
      <c r="J35" s="18">
        <v>20.433003426694913</v>
      </c>
      <c r="K35" s="18">
        <v>3.7982312737288133</v>
      </c>
      <c r="L35" s="23">
        <v>194</v>
      </c>
      <c r="N35" s="23">
        <v>194</v>
      </c>
      <c r="O35" s="25">
        <v>1530.6577499999999</v>
      </c>
      <c r="P35" s="40">
        <v>1441.74</v>
      </c>
      <c r="Q35" s="40">
        <v>161.36875000000001</v>
      </c>
      <c r="R35" s="40">
        <v>156.423</v>
      </c>
      <c r="S35" s="25">
        <v>81.412499999999994</v>
      </c>
      <c r="T35" s="40">
        <v>107.349</v>
      </c>
      <c r="U35" s="40">
        <v>22.366749999999996</v>
      </c>
      <c r="V35" s="40">
        <v>44.875750000000004</v>
      </c>
      <c r="W35" s="22">
        <f t="shared" si="4"/>
        <v>1449.2452499999999</v>
      </c>
      <c r="X35" s="14">
        <f t="shared" si="5"/>
        <v>1334.3910000000001</v>
      </c>
      <c r="Y35" s="14">
        <f t="shared" si="6"/>
        <v>139.00200000000001</v>
      </c>
      <c r="Z35" s="14">
        <f t="shared" si="7"/>
        <v>111.54724999999999</v>
      </c>
    </row>
    <row r="36" spans="1:26" x14ac:dyDescent="0.2">
      <c r="A36" s="34">
        <v>40022</v>
      </c>
      <c r="B36" s="2" t="s">
        <v>117</v>
      </c>
      <c r="C36" s="4" t="s">
        <v>107</v>
      </c>
      <c r="D36" s="3">
        <v>336294</v>
      </c>
      <c r="E36" s="3">
        <v>1</v>
      </c>
      <c r="F36" s="16">
        <v>0.18554104703389829</v>
      </c>
      <c r="G36" s="13">
        <v>-1.8117537533898269E-2</v>
      </c>
      <c r="H36" s="16">
        <v>17.537898650211865</v>
      </c>
      <c r="I36" s="18">
        <v>47.177327481398301</v>
      </c>
      <c r="J36" s="18">
        <v>14.269486770974574</v>
      </c>
      <c r="K36" s="18">
        <v>26.305393548135591</v>
      </c>
      <c r="L36" s="23">
        <v>209</v>
      </c>
      <c r="N36" s="23">
        <v>209</v>
      </c>
      <c r="O36" s="25">
        <v>1186.75875</v>
      </c>
      <c r="P36" s="40">
        <v>1147.4925000000001</v>
      </c>
      <c r="Q36" s="40">
        <v>132.08800000000002</v>
      </c>
      <c r="R36" s="40">
        <v>134.31300000000002</v>
      </c>
      <c r="S36" s="25">
        <v>54.642499999999998</v>
      </c>
      <c r="T36" s="40">
        <v>100.9225</v>
      </c>
      <c r="U36" s="40">
        <v>22.211500000000001</v>
      </c>
      <c r="V36" s="40">
        <v>76.974500000000006</v>
      </c>
      <c r="W36" s="22">
        <f t="shared" si="4"/>
        <v>1132.11625</v>
      </c>
      <c r="X36" s="14">
        <f t="shared" si="5"/>
        <v>1046.5700000000002</v>
      </c>
      <c r="Y36" s="14">
        <f t="shared" si="6"/>
        <v>109.87650000000002</v>
      </c>
      <c r="Z36" s="14">
        <f t="shared" si="7"/>
        <v>57.33850000000001</v>
      </c>
    </row>
    <row r="37" spans="1:26" x14ac:dyDescent="0.2">
      <c r="A37" s="34">
        <v>40050</v>
      </c>
      <c r="B37" s="2" t="s">
        <v>120</v>
      </c>
      <c r="C37" s="4" t="s">
        <v>101</v>
      </c>
      <c r="D37" s="3">
        <v>306650</v>
      </c>
      <c r="E37" s="3">
        <v>1</v>
      </c>
      <c r="F37" s="16">
        <v>0.25321235582706769</v>
      </c>
      <c r="G37" s="13">
        <v>0.13644169917293231</v>
      </c>
      <c r="H37" s="75">
        <v>28.955193403768799</v>
      </c>
      <c r="I37" s="18">
        <v>31.682468242106204</v>
      </c>
      <c r="J37" s="18">
        <v>19.424667381541354</v>
      </c>
      <c r="K37" s="18">
        <v>17.157914528271149</v>
      </c>
      <c r="L37" s="23">
        <v>237</v>
      </c>
      <c r="N37" s="23">
        <v>237</v>
      </c>
      <c r="O37" s="25">
        <v>1207.8097499999999</v>
      </c>
      <c r="P37" s="40">
        <v>1171.1365000000001</v>
      </c>
      <c r="Q37" s="40">
        <v>150.06149999999997</v>
      </c>
      <c r="R37" s="40">
        <v>134.20875000000001</v>
      </c>
      <c r="S37" s="25">
        <v>128.17099999999999</v>
      </c>
      <c r="T37" s="40">
        <v>145.80275</v>
      </c>
      <c r="U37" s="40">
        <v>30.831499999999998</v>
      </c>
      <c r="V37" s="40">
        <v>57.258749999999999</v>
      </c>
      <c r="W37" s="22">
        <f t="shared" si="4"/>
        <v>1079.6387499999998</v>
      </c>
      <c r="X37" s="14">
        <f t="shared" si="5"/>
        <v>1025.33375</v>
      </c>
      <c r="Y37" s="14">
        <f t="shared" si="6"/>
        <v>119.22999999999996</v>
      </c>
      <c r="Z37" s="14">
        <f t="shared" si="7"/>
        <v>76.950000000000017</v>
      </c>
    </row>
    <row r="38" spans="1:26" x14ac:dyDescent="0.2">
      <c r="A38" s="34">
        <v>40083</v>
      </c>
      <c r="B38" s="2" t="s">
        <v>121</v>
      </c>
      <c r="C38" s="4" t="s">
        <v>82</v>
      </c>
      <c r="D38" s="3">
        <v>359768</v>
      </c>
      <c r="E38" s="3">
        <v>2</v>
      </c>
      <c r="F38" s="46">
        <v>0.61461971571428575</v>
      </c>
      <c r="G38" s="47">
        <v>0.28956057898759402</v>
      </c>
      <c r="H38" s="75">
        <v>32.075714781109028</v>
      </c>
      <c r="I38" s="18">
        <v>27.337712913394746</v>
      </c>
      <c r="J38" s="18">
        <v>27.584387160056398</v>
      </c>
      <c r="K38" s="18">
        <v>17.199126187691732</v>
      </c>
      <c r="L38" s="23">
        <v>270</v>
      </c>
      <c r="N38" s="23">
        <v>270</v>
      </c>
      <c r="O38" s="25">
        <v>1430.799</v>
      </c>
      <c r="P38" s="40">
        <v>1436.079</v>
      </c>
      <c r="Q38" s="40">
        <v>135.23475000000002</v>
      </c>
      <c r="R38" s="40">
        <v>99.167500000000004</v>
      </c>
      <c r="S38" s="25">
        <v>70.896500000000003</v>
      </c>
      <c r="T38" s="40">
        <v>106.5825</v>
      </c>
      <c r="U38" s="40">
        <v>17.790749999999999</v>
      </c>
      <c r="V38" s="40">
        <v>36.155000000000001</v>
      </c>
      <c r="W38" s="22">
        <f t="shared" si="4"/>
        <v>1359.9024999999999</v>
      </c>
      <c r="X38" s="14">
        <f t="shared" si="5"/>
        <v>1329.4965</v>
      </c>
      <c r="Y38" s="14">
        <f t="shared" si="6"/>
        <v>117.44400000000002</v>
      </c>
      <c r="Z38" s="14">
        <f t="shared" si="7"/>
        <v>63.012500000000003</v>
      </c>
    </row>
    <row r="39" spans="1:26" x14ac:dyDescent="0.2">
      <c r="A39" s="34">
        <v>40091</v>
      </c>
      <c r="B39" s="2" t="s">
        <v>123</v>
      </c>
      <c r="C39" s="4" t="s">
        <v>82</v>
      </c>
      <c r="D39" s="52">
        <v>359970</v>
      </c>
      <c r="E39" s="3">
        <v>2</v>
      </c>
      <c r="F39" s="46">
        <v>0.87340696443609045</v>
      </c>
      <c r="G39" s="47">
        <v>0.30973598831390953</v>
      </c>
      <c r="H39" s="75">
        <v>35.90954743452069</v>
      </c>
      <c r="I39" s="18">
        <v>26.382628079141824</v>
      </c>
      <c r="J39" s="18">
        <v>31.128244743919179</v>
      </c>
      <c r="K39" s="18">
        <v>17.400819576993328</v>
      </c>
      <c r="L39" s="23">
        <v>278</v>
      </c>
      <c r="N39" s="23">
        <v>278</v>
      </c>
      <c r="O39" s="25">
        <v>1426.2919999999999</v>
      </c>
      <c r="P39" s="40">
        <v>1385.3542500000001</v>
      </c>
      <c r="Q39" s="40">
        <v>57.748750000000001</v>
      </c>
      <c r="R39" s="40">
        <v>80.641750000000002</v>
      </c>
      <c r="S39" s="25">
        <v>36.698250000000002</v>
      </c>
      <c r="T39" s="40">
        <v>93.727249999999998</v>
      </c>
      <c r="U39" s="40">
        <v>5.0724999999999998</v>
      </c>
      <c r="V39" s="40">
        <v>31.885249999999999</v>
      </c>
      <c r="W39" s="22">
        <f t="shared" si="4"/>
        <v>1389.59375</v>
      </c>
      <c r="X39" s="14">
        <f t="shared" si="5"/>
        <v>1291.6270000000002</v>
      </c>
      <c r="Y39" s="14">
        <f t="shared" si="6"/>
        <v>52.676250000000003</v>
      </c>
      <c r="Z39" s="14">
        <f t="shared" si="7"/>
        <v>48.756500000000003</v>
      </c>
    </row>
    <row r="40" spans="1:26" x14ac:dyDescent="0.2">
      <c r="A40" s="34">
        <v>40105</v>
      </c>
      <c r="B40" s="2" t="s">
        <v>124</v>
      </c>
      <c r="C40" s="4" t="s">
        <v>82</v>
      </c>
      <c r="D40" s="62">
        <v>360767</v>
      </c>
      <c r="E40" s="3">
        <v>3</v>
      </c>
      <c r="F40" s="46">
        <v>0.81679725377819579</v>
      </c>
      <c r="G40" s="47">
        <v>0.51692752932180408</v>
      </c>
      <c r="H40" s="75">
        <v>37.507537251494369</v>
      </c>
      <c r="I40" s="18">
        <v>36.229190185968129</v>
      </c>
      <c r="J40" s="18">
        <v>31.506020174238728</v>
      </c>
      <c r="K40" s="18">
        <v>22.407282613473775</v>
      </c>
      <c r="L40" s="23">
        <v>292</v>
      </c>
      <c r="N40" s="23">
        <v>292</v>
      </c>
      <c r="O40" s="25">
        <v>785.13400000000001</v>
      </c>
      <c r="P40" s="40">
        <v>857.67650000000003</v>
      </c>
      <c r="Q40" s="40">
        <v>106.76025000000001</v>
      </c>
      <c r="R40" s="40">
        <v>63.068750000000001</v>
      </c>
      <c r="S40" s="25">
        <v>44.40475</v>
      </c>
      <c r="T40" s="40">
        <v>73.618499999999997</v>
      </c>
      <c r="U40" s="40">
        <v>17.893249999999998</v>
      </c>
      <c r="V40" s="40">
        <v>26.614750000000001</v>
      </c>
      <c r="W40" s="22">
        <f t="shared" si="4"/>
        <v>740.72924999999998</v>
      </c>
      <c r="X40" s="14">
        <f t="shared" si="5"/>
        <v>784.05799999999999</v>
      </c>
      <c r="Y40" s="14">
        <f t="shared" si="6"/>
        <v>88.867000000000019</v>
      </c>
      <c r="Z40" s="14">
        <f t="shared" si="7"/>
        <v>36.454000000000001</v>
      </c>
    </row>
    <row r="41" spans="1:26" x14ac:dyDescent="0.2">
      <c r="A41" s="34">
        <v>40126</v>
      </c>
      <c r="B41" s="2" t="s">
        <v>122</v>
      </c>
      <c r="C41" s="4" t="s">
        <v>101</v>
      </c>
      <c r="D41" s="52">
        <v>306660</v>
      </c>
      <c r="E41" s="3">
        <v>1</v>
      </c>
      <c r="F41" s="16">
        <v>1.29739305263158E-2</v>
      </c>
      <c r="G41" s="13">
        <v>6.5907567073684198E-2</v>
      </c>
      <c r="H41" s="75">
        <v>40.977033424060153</v>
      </c>
      <c r="I41" s="18">
        <v>42.207383025814856</v>
      </c>
      <c r="J41" s="18">
        <v>36.21435895206767</v>
      </c>
      <c r="K41" s="18">
        <v>29.669314440682335</v>
      </c>
      <c r="L41" s="23">
        <v>313</v>
      </c>
      <c r="N41" s="23">
        <v>313</v>
      </c>
      <c r="O41" s="25">
        <v>879.07425000000001</v>
      </c>
      <c r="P41" s="40">
        <v>1007.3175</v>
      </c>
      <c r="Q41" s="40">
        <v>108.25900000000001</v>
      </c>
      <c r="R41" s="40">
        <v>126.50875000000001</v>
      </c>
      <c r="S41" s="25">
        <v>51.970500000000001</v>
      </c>
      <c r="T41" s="40">
        <v>117.95</v>
      </c>
      <c r="U41" s="40">
        <v>20.320250000000001</v>
      </c>
      <c r="V41" s="40">
        <v>48.002499999999998</v>
      </c>
      <c r="W41" s="22">
        <f t="shared" si="4"/>
        <v>827.10374999999999</v>
      </c>
      <c r="X41" s="14">
        <f t="shared" si="5"/>
        <v>889.36749999999995</v>
      </c>
      <c r="Y41" s="14">
        <f t="shared" si="6"/>
        <v>87.938750000000013</v>
      </c>
      <c r="Z41" s="14">
        <f t="shared" si="7"/>
        <v>78.506250000000009</v>
      </c>
    </row>
    <row r="42" spans="1:26" x14ac:dyDescent="0.2">
      <c r="A42" s="6"/>
      <c r="B42" s="2"/>
      <c r="C42" s="4"/>
      <c r="D42" s="3"/>
      <c r="E42" s="3"/>
      <c r="F42" s="16"/>
      <c r="G42" s="13"/>
      <c r="H42" s="16"/>
      <c r="I42" s="18"/>
      <c r="J42" s="16"/>
      <c r="K42" s="18"/>
      <c r="L42" s="23"/>
      <c r="N42" s="23"/>
    </row>
    <row r="43" spans="1:26" x14ac:dyDescent="0.2">
      <c r="A43" s="6"/>
      <c r="B43" s="2"/>
      <c r="C43" s="4"/>
      <c r="D43" s="3"/>
      <c r="E43" s="3"/>
      <c r="F43" s="16"/>
      <c r="G43" s="13"/>
      <c r="H43" s="16"/>
      <c r="I43" s="16"/>
      <c r="J43" s="16"/>
      <c r="K43" s="3"/>
      <c r="L43" s="23"/>
      <c r="N43" s="23"/>
    </row>
    <row r="44" spans="1:26" x14ac:dyDescent="0.2">
      <c r="A44" s="34">
        <v>40184</v>
      </c>
      <c r="B44" s="2" t="s">
        <v>128</v>
      </c>
      <c r="C44" s="4" t="s">
        <v>101</v>
      </c>
      <c r="D44" s="3">
        <v>306670</v>
      </c>
      <c r="E44" s="3">
        <v>1</v>
      </c>
      <c r="F44" s="16">
        <v>0.45287768526315791</v>
      </c>
      <c r="G44" s="13">
        <v>0.22474055131184223</v>
      </c>
      <c r="H44" s="16">
        <v>35.499540089351513</v>
      </c>
      <c r="I44" s="18">
        <v>27.626653769185999</v>
      </c>
      <c r="J44" s="18">
        <v>19.437348509464289</v>
      </c>
      <c r="K44" s="18">
        <v>12.469865757198219</v>
      </c>
      <c r="L44" s="23">
        <v>6</v>
      </c>
      <c r="N44" s="23">
        <v>6</v>
      </c>
      <c r="O44" s="25">
        <v>712.5497499999999</v>
      </c>
      <c r="P44" s="42">
        <v>864.38349999999991</v>
      </c>
      <c r="Q44" s="42">
        <v>108.00075</v>
      </c>
      <c r="R44" s="42">
        <v>89.29025</v>
      </c>
      <c r="S44" s="25">
        <v>192.35475</v>
      </c>
      <c r="T44" s="42">
        <v>251.58599999999996</v>
      </c>
      <c r="U44" s="42">
        <v>34.394499999999994</v>
      </c>
      <c r="V44" s="42">
        <v>31.277750000000001</v>
      </c>
      <c r="W44" s="22">
        <f t="shared" ref="W44:W60" si="8">(O44-S44)</f>
        <v>520.19499999999994</v>
      </c>
      <c r="X44" s="14">
        <f t="shared" ref="X44:X60" si="9">(P44-T44)</f>
        <v>612.7974999999999</v>
      </c>
      <c r="Y44" s="14">
        <f t="shared" ref="Y44:Y60" si="10">(Q44-U44)</f>
        <v>73.606250000000003</v>
      </c>
      <c r="Z44" s="14">
        <f t="shared" ref="Z44:Z60" si="11">(R44-V44)</f>
        <v>58.012500000000003</v>
      </c>
    </row>
    <row r="45" spans="1:26" x14ac:dyDescent="0.2">
      <c r="A45" s="34">
        <v>40225</v>
      </c>
      <c r="B45" s="2" t="s">
        <v>130</v>
      </c>
      <c r="C45" s="4" t="s">
        <v>131</v>
      </c>
      <c r="D45" s="23">
        <v>306680</v>
      </c>
      <c r="E45" s="66">
        <v>2</v>
      </c>
      <c r="F45" s="16">
        <v>0.43670348221804522</v>
      </c>
      <c r="G45" s="13">
        <v>1.015335596156955</v>
      </c>
      <c r="H45" s="64">
        <v>26.439295523148498</v>
      </c>
      <c r="I45" s="18">
        <v>34.192266144864007</v>
      </c>
      <c r="J45" s="18">
        <v>18.449105423430453</v>
      </c>
      <c r="K45" s="18">
        <v>20.836676232832055</v>
      </c>
      <c r="L45" s="23">
        <v>47</v>
      </c>
      <c r="N45" s="23">
        <v>47</v>
      </c>
      <c r="O45" s="25">
        <v>881.69174999999996</v>
      </c>
      <c r="P45" s="42">
        <v>1153.2304999999999</v>
      </c>
      <c r="Q45" s="42">
        <v>123.911</v>
      </c>
      <c r="R45" s="42">
        <v>81.569999999999993</v>
      </c>
      <c r="S45" s="25">
        <v>229.25549999999998</v>
      </c>
      <c r="T45" s="42">
        <v>362.56300000000005</v>
      </c>
      <c r="U45" s="42">
        <v>39.327250000000006</v>
      </c>
      <c r="V45" s="42">
        <v>29.963750000000001</v>
      </c>
      <c r="W45" s="22">
        <f t="shared" si="8"/>
        <v>652.43624999999997</v>
      </c>
      <c r="X45" s="14">
        <f t="shared" si="9"/>
        <v>790.66749999999979</v>
      </c>
      <c r="Y45" s="14">
        <f t="shared" si="10"/>
        <v>84.583749999999995</v>
      </c>
      <c r="Z45" s="14">
        <f t="shared" si="11"/>
        <v>51.606249999999989</v>
      </c>
    </row>
    <row r="46" spans="1:26" x14ac:dyDescent="0.2">
      <c r="A46" s="34">
        <v>40232</v>
      </c>
      <c r="B46" s="2" t="s">
        <v>132</v>
      </c>
      <c r="C46" s="4" t="s">
        <v>107</v>
      </c>
      <c r="D46" s="3">
        <v>336780</v>
      </c>
      <c r="E46" s="66">
        <v>2</v>
      </c>
      <c r="F46" s="16">
        <v>0.56609710657894741</v>
      </c>
      <c r="G46" s="13">
        <v>0.36966141059605273</v>
      </c>
      <c r="H46" s="16">
        <v>31.643701560422929</v>
      </c>
      <c r="I46" s="18">
        <v>27.836923751677077</v>
      </c>
      <c r="J46" s="18">
        <v>21.568299760657897</v>
      </c>
      <c r="K46" s="18">
        <v>13.404330338129611</v>
      </c>
      <c r="L46" s="23">
        <v>54</v>
      </c>
      <c r="N46" s="23">
        <v>54</v>
      </c>
      <c r="O46" s="25">
        <v>893.00575000000003</v>
      </c>
      <c r="P46" s="42">
        <v>1205.627</v>
      </c>
      <c r="Q46" s="42">
        <v>133.17375000000001</v>
      </c>
      <c r="R46" s="42">
        <v>84.303249999999991</v>
      </c>
      <c r="S46" s="25">
        <v>240.75975</v>
      </c>
      <c r="T46" s="42">
        <v>346.93650000000002</v>
      </c>
      <c r="U46" s="42">
        <v>39.434499999999993</v>
      </c>
      <c r="V46" s="42">
        <v>25.721999999999998</v>
      </c>
      <c r="W46" s="22">
        <f t="shared" si="8"/>
        <v>652.24600000000009</v>
      </c>
      <c r="X46" s="14">
        <f t="shared" si="9"/>
        <v>858.69049999999993</v>
      </c>
      <c r="Y46" s="14">
        <f t="shared" si="10"/>
        <v>93.739250000000027</v>
      </c>
      <c r="Z46" s="14">
        <f t="shared" si="11"/>
        <v>58.581249999999997</v>
      </c>
    </row>
    <row r="47" spans="1:26" x14ac:dyDescent="0.2">
      <c r="A47" s="34">
        <v>40246</v>
      </c>
      <c r="B47" s="2" t="s">
        <v>133</v>
      </c>
      <c r="C47" s="4" t="s">
        <v>107</v>
      </c>
      <c r="D47" s="3">
        <v>336858</v>
      </c>
      <c r="E47" s="3">
        <v>1</v>
      </c>
      <c r="F47" s="16">
        <v>0.61461971571428586</v>
      </c>
      <c r="G47" s="13">
        <v>0.10602190096071429</v>
      </c>
      <c r="H47" s="16">
        <v>317.57060901523494</v>
      </c>
      <c r="I47" s="18">
        <v>54.091876774427561</v>
      </c>
      <c r="J47" s="18">
        <v>124.32662015141916</v>
      </c>
      <c r="K47" s="18">
        <v>24.196924636868328</v>
      </c>
      <c r="L47" s="23">
        <v>68</v>
      </c>
      <c r="N47" s="23">
        <v>68</v>
      </c>
      <c r="O47" s="25">
        <v>1016.6569999999999</v>
      </c>
      <c r="P47" s="42">
        <v>1083.7620000000002</v>
      </c>
      <c r="Q47" s="42">
        <v>127.41075000000001</v>
      </c>
      <c r="R47" s="42">
        <v>92.558999999999997</v>
      </c>
      <c r="S47" s="25">
        <v>184.13349999999997</v>
      </c>
      <c r="T47" s="42">
        <v>234.90099999999998</v>
      </c>
      <c r="U47" s="42">
        <v>33.660249999999998</v>
      </c>
      <c r="V47" s="42">
        <v>36.096000000000004</v>
      </c>
      <c r="W47" s="22">
        <f t="shared" si="8"/>
        <v>832.52350000000001</v>
      </c>
      <c r="X47" s="14">
        <f t="shared" si="9"/>
        <v>848.86100000000022</v>
      </c>
      <c r="Y47" s="14">
        <f t="shared" si="10"/>
        <v>93.750500000000017</v>
      </c>
      <c r="Z47" s="14">
        <f t="shared" si="11"/>
        <v>56.462999999999994</v>
      </c>
    </row>
    <row r="48" spans="1:26" x14ac:dyDescent="0.2">
      <c r="A48" s="34">
        <v>40258</v>
      </c>
      <c r="B48" s="2" t="s">
        <v>136</v>
      </c>
      <c r="C48" s="4" t="s">
        <v>107</v>
      </c>
      <c r="D48" s="3">
        <v>357600</v>
      </c>
      <c r="E48" s="66">
        <v>2</v>
      </c>
      <c r="F48" s="16">
        <v>0.74401334007518805</v>
      </c>
      <c r="G48" s="13">
        <v>0.24552440222481203</v>
      </c>
      <c r="H48" s="16">
        <v>132.69231424898496</v>
      </c>
      <c r="I48" s="18">
        <v>92.470816500840044</v>
      </c>
      <c r="J48" s="18">
        <v>42.308510356127819</v>
      </c>
      <c r="K48" s="18">
        <v>25.25967283219719</v>
      </c>
      <c r="L48" s="23">
        <v>80</v>
      </c>
      <c r="N48" s="23">
        <v>80</v>
      </c>
      <c r="O48" s="25">
        <v>867.33425</v>
      </c>
      <c r="P48" s="42">
        <v>905.07650000000001</v>
      </c>
      <c r="Q48" s="42">
        <v>121.79125000000001</v>
      </c>
      <c r="R48" s="42">
        <v>157.59225000000001</v>
      </c>
      <c r="S48" s="25">
        <v>213.30775</v>
      </c>
      <c r="T48" s="42">
        <v>252.88225</v>
      </c>
      <c r="U48" s="42">
        <v>36.112999999999992</v>
      </c>
      <c r="V48" s="42">
        <v>52.258000000000003</v>
      </c>
      <c r="W48" s="22">
        <f t="shared" si="8"/>
        <v>654.02649999999994</v>
      </c>
      <c r="X48" s="14">
        <f t="shared" si="9"/>
        <v>652.19425000000001</v>
      </c>
      <c r="Y48" s="14">
        <f t="shared" si="10"/>
        <v>85.67825000000002</v>
      </c>
      <c r="Z48" s="14">
        <f t="shared" si="11"/>
        <v>105.33425</v>
      </c>
    </row>
    <row r="49" spans="1:26" x14ac:dyDescent="0.2">
      <c r="A49" s="34">
        <v>39913</v>
      </c>
      <c r="B49" s="2" t="s">
        <v>135</v>
      </c>
      <c r="C49" s="4" t="s">
        <v>82</v>
      </c>
      <c r="D49" s="33">
        <v>367034</v>
      </c>
      <c r="E49" s="93">
        <v>2</v>
      </c>
      <c r="F49" s="30">
        <v>0.46096478678571429</v>
      </c>
      <c r="G49" s="31">
        <v>8.7754075753195493E-2</v>
      </c>
      <c r="H49" s="30">
        <v>36.068753382603383</v>
      </c>
      <c r="I49" s="18">
        <v>36.382263759576034</v>
      </c>
      <c r="J49" s="31">
        <v>17.017033798392859</v>
      </c>
      <c r="K49" s="18">
        <v>7.571837560636185</v>
      </c>
      <c r="L49" s="32">
        <v>100</v>
      </c>
      <c r="N49" s="32">
        <v>100</v>
      </c>
      <c r="O49" s="25">
        <v>1256.98</v>
      </c>
      <c r="P49" s="42">
        <v>1100.076</v>
      </c>
      <c r="Q49" s="42">
        <v>171.52300000000002</v>
      </c>
      <c r="R49" s="42">
        <v>142.17600000000002</v>
      </c>
      <c r="S49" s="25">
        <v>55.725499999999997</v>
      </c>
      <c r="T49" s="42">
        <v>65.517250000000004</v>
      </c>
      <c r="U49" s="42">
        <v>26.057750000000002</v>
      </c>
      <c r="V49" s="42">
        <v>29.421000000000003</v>
      </c>
      <c r="W49" s="22">
        <f t="shared" si="8"/>
        <v>1201.2545</v>
      </c>
      <c r="X49" s="14">
        <f t="shared" si="9"/>
        <v>1034.5587499999999</v>
      </c>
      <c r="Y49" s="14">
        <f t="shared" si="10"/>
        <v>145.46525000000003</v>
      </c>
      <c r="Z49" s="14">
        <f t="shared" si="11"/>
        <v>112.75500000000001</v>
      </c>
    </row>
    <row r="50" spans="1:26" x14ac:dyDescent="0.2">
      <c r="A50" s="34">
        <v>40293</v>
      </c>
      <c r="B50" s="2" t="s">
        <v>134</v>
      </c>
      <c r="C50" s="4" t="s">
        <v>82</v>
      </c>
      <c r="D50" s="23">
        <v>368414</v>
      </c>
      <c r="E50" s="93">
        <v>1</v>
      </c>
      <c r="F50" s="30">
        <v>0.17787644830827071</v>
      </c>
      <c r="G50" s="31">
        <v>5.3227315488721824E-2</v>
      </c>
      <c r="H50" s="30">
        <v>10.504924959962407</v>
      </c>
      <c r="I50" s="31">
        <v>21.371347222737782</v>
      </c>
      <c r="J50" s="31">
        <v>5.5641148271616547</v>
      </c>
      <c r="K50" s="31">
        <v>2.4149159508796991</v>
      </c>
      <c r="L50" s="32">
        <v>115</v>
      </c>
      <c r="N50" s="32">
        <v>115</v>
      </c>
      <c r="O50" s="25">
        <v>611.30274999999995</v>
      </c>
      <c r="P50" s="42">
        <v>517.09175000000005</v>
      </c>
      <c r="Q50" s="42">
        <v>125.9935</v>
      </c>
      <c r="R50" s="42">
        <v>181.59399999999999</v>
      </c>
      <c r="S50" s="25">
        <v>65.878</v>
      </c>
      <c r="T50" s="42">
        <v>52.516500000000001</v>
      </c>
      <c r="U50" s="42">
        <v>39.747749999999996</v>
      </c>
      <c r="V50" s="42">
        <v>86.481999999999999</v>
      </c>
      <c r="W50" s="22">
        <f t="shared" si="8"/>
        <v>545.4247499999999</v>
      </c>
      <c r="X50" s="14">
        <f t="shared" si="9"/>
        <v>464.57525000000004</v>
      </c>
      <c r="Y50" s="14">
        <f t="shared" si="10"/>
        <v>86.245750000000001</v>
      </c>
      <c r="Z50" s="14">
        <f t="shared" si="11"/>
        <v>95.111999999999995</v>
      </c>
    </row>
    <row r="51" spans="1:26" x14ac:dyDescent="0.2">
      <c r="A51" s="34">
        <v>40309</v>
      </c>
      <c r="B51" s="2" t="s">
        <v>137</v>
      </c>
      <c r="C51" s="69" t="s">
        <v>101</v>
      </c>
      <c r="D51" s="71">
        <v>306690</v>
      </c>
      <c r="E51" s="93">
        <v>1</v>
      </c>
      <c r="F51" s="16">
        <v>0.29113565481203013</v>
      </c>
      <c r="G51" s="13">
        <v>0.24665659643796978</v>
      </c>
      <c r="H51" s="92">
        <v>22.115266051860903</v>
      </c>
      <c r="I51" s="91">
        <v>20.905937807751602</v>
      </c>
      <c r="J51" s="18">
        <v>15.264567007030076</v>
      </c>
      <c r="K51" s="18">
        <v>10.603962557707428</v>
      </c>
      <c r="L51" s="23">
        <v>131</v>
      </c>
      <c r="N51" s="23">
        <v>131</v>
      </c>
      <c r="O51" s="25">
        <v>574.77975000000004</v>
      </c>
      <c r="P51" s="42">
        <v>542.71825000000001</v>
      </c>
      <c r="Q51" s="42">
        <v>103.61699999999999</v>
      </c>
      <c r="R51" s="42">
        <v>203.49824999999998</v>
      </c>
      <c r="S51" s="25">
        <v>57.327249999999999</v>
      </c>
      <c r="T51" s="42">
        <v>68.698250000000002</v>
      </c>
      <c r="U51" s="42">
        <v>21.876999999999999</v>
      </c>
      <c r="V51" s="42">
        <v>47.20825</v>
      </c>
      <c r="W51" s="22">
        <f t="shared" si="8"/>
        <v>517.45249999999999</v>
      </c>
      <c r="X51" s="14">
        <f t="shared" si="9"/>
        <v>474.02</v>
      </c>
      <c r="Y51" s="14">
        <f t="shared" si="10"/>
        <v>81.739999999999995</v>
      </c>
      <c r="Z51" s="14">
        <f t="shared" si="11"/>
        <v>156.29</v>
      </c>
    </row>
    <row r="52" spans="1:26" x14ac:dyDescent="0.2">
      <c r="A52" s="34">
        <v>40327</v>
      </c>
      <c r="B52" s="2" t="s">
        <v>139</v>
      </c>
      <c r="C52" s="4" t="s">
        <v>82</v>
      </c>
      <c r="D52" s="3">
        <v>369962</v>
      </c>
      <c r="E52" s="3">
        <v>2</v>
      </c>
      <c r="F52" s="16">
        <v>0.69549073093984948</v>
      </c>
      <c r="G52" s="13">
        <v>0.28329116633515072</v>
      </c>
      <c r="H52" s="92">
        <v>38.554077399586468</v>
      </c>
      <c r="I52" s="31">
        <v>25.985609112426044</v>
      </c>
      <c r="J52" s="18">
        <v>29.503305176842108</v>
      </c>
      <c r="K52" s="18">
        <v>14.9149242592954</v>
      </c>
      <c r="L52" s="23">
        <v>149</v>
      </c>
      <c r="N52" s="23">
        <v>149</v>
      </c>
      <c r="O52" s="25">
        <v>971.51850000000002</v>
      </c>
      <c r="P52" s="42">
        <v>897.87200000000007</v>
      </c>
      <c r="Q52" s="42">
        <v>159.76750000000001</v>
      </c>
      <c r="R52" s="42">
        <v>146.51849999999996</v>
      </c>
      <c r="S52" s="25">
        <v>109.16350000000001</v>
      </c>
      <c r="T52" s="42">
        <v>107.32200000000002</v>
      </c>
      <c r="U52" s="42">
        <v>38.954999999999998</v>
      </c>
      <c r="V52" s="42">
        <v>31.345999999999997</v>
      </c>
      <c r="W52" s="22">
        <f t="shared" si="8"/>
        <v>862.35500000000002</v>
      </c>
      <c r="X52" s="14">
        <f t="shared" si="9"/>
        <v>790.55000000000007</v>
      </c>
      <c r="Y52" s="14">
        <f t="shared" si="10"/>
        <v>120.81250000000001</v>
      </c>
      <c r="Z52" s="14">
        <f t="shared" si="11"/>
        <v>115.17249999999996</v>
      </c>
    </row>
    <row r="53" spans="1:26" x14ac:dyDescent="0.2">
      <c r="A53" s="34">
        <v>40352</v>
      </c>
      <c r="B53" s="2" t="s">
        <v>140</v>
      </c>
      <c r="C53" s="4" t="s">
        <v>101</v>
      </c>
      <c r="D53" s="3">
        <v>306700</v>
      </c>
      <c r="E53" s="3">
        <v>1</v>
      </c>
      <c r="F53" s="16">
        <v>0.38009377156015045</v>
      </c>
      <c r="G53" s="13">
        <v>0.20072185978984974</v>
      </c>
      <c r="H53" s="16">
        <v>26.180462570075189</v>
      </c>
      <c r="I53" s="18">
        <v>27.355104100987319</v>
      </c>
      <c r="J53" s="18">
        <v>21.379822543759399</v>
      </c>
      <c r="K53" s="18">
        <v>15.203134554303107</v>
      </c>
      <c r="L53" s="23">
        <v>174</v>
      </c>
      <c r="N53" s="23">
        <v>174</v>
      </c>
      <c r="O53" s="25">
        <v>626.07000000000005</v>
      </c>
      <c r="P53" s="42">
        <v>703.81649999999991</v>
      </c>
      <c r="Q53" s="42">
        <v>109.58725000000001</v>
      </c>
      <c r="R53" s="42">
        <v>151.68075000000002</v>
      </c>
      <c r="S53" s="25">
        <v>30.497499999999999</v>
      </c>
      <c r="T53" s="42">
        <v>75.364000000000004</v>
      </c>
      <c r="U53" s="42">
        <v>24.832250000000002</v>
      </c>
      <c r="V53" s="42">
        <v>39.072000000000003</v>
      </c>
      <c r="W53" s="22">
        <f t="shared" si="8"/>
        <v>595.5725000000001</v>
      </c>
      <c r="X53" s="14">
        <f t="shared" si="9"/>
        <v>628.45249999999987</v>
      </c>
      <c r="Y53" s="14">
        <f t="shared" si="10"/>
        <v>84.75500000000001</v>
      </c>
      <c r="Z53" s="14">
        <f t="shared" si="11"/>
        <v>112.60875000000001</v>
      </c>
    </row>
    <row r="54" spans="1:26" x14ac:dyDescent="0.2">
      <c r="A54" s="34">
        <v>40361</v>
      </c>
      <c r="B54" s="2" t="s">
        <v>141</v>
      </c>
      <c r="C54" s="4" t="s">
        <v>107</v>
      </c>
      <c r="D54" s="23">
        <v>357661</v>
      </c>
      <c r="E54" s="3">
        <v>2</v>
      </c>
      <c r="F54" s="16">
        <v>0.25102612245762712</v>
      </c>
      <c r="G54" s="13">
        <v>1.0841418042372923E-2</v>
      </c>
      <c r="H54" s="16">
        <v>26.368249580508476</v>
      </c>
      <c r="I54" s="18">
        <v>12.351742865991527</v>
      </c>
      <c r="J54" s="18">
        <v>19.508719082627117</v>
      </c>
      <c r="K54" s="18">
        <v>5.8375025588728828</v>
      </c>
      <c r="L54" s="23">
        <v>183</v>
      </c>
      <c r="N54" s="23">
        <v>183</v>
      </c>
      <c r="O54" s="25">
        <v>923.02724999999998</v>
      </c>
      <c r="P54" s="42">
        <v>1066.3625</v>
      </c>
      <c r="Q54" s="42">
        <v>135.04424999999998</v>
      </c>
      <c r="R54" s="42">
        <v>153.29174999999998</v>
      </c>
      <c r="S54" s="25">
        <v>49.575000000000003</v>
      </c>
      <c r="T54" s="42">
        <v>122.46474999999998</v>
      </c>
      <c r="U54" s="42">
        <v>30.766999999999999</v>
      </c>
      <c r="V54" s="42">
        <v>69.905249999999995</v>
      </c>
      <c r="W54" s="22">
        <f t="shared" si="8"/>
        <v>873.45224999999994</v>
      </c>
      <c r="X54" s="14">
        <f t="shared" si="9"/>
        <v>943.89774999999997</v>
      </c>
      <c r="Y54" s="14">
        <f t="shared" si="10"/>
        <v>104.27724999999998</v>
      </c>
      <c r="Z54" s="14">
        <f t="shared" si="11"/>
        <v>83.386499999999984</v>
      </c>
    </row>
    <row r="55" spans="1:26" x14ac:dyDescent="0.2">
      <c r="A55" s="34">
        <v>40378</v>
      </c>
      <c r="B55" s="2" t="s">
        <v>142</v>
      </c>
      <c r="C55" s="4" t="s">
        <v>107</v>
      </c>
      <c r="D55" s="33">
        <v>358065</v>
      </c>
      <c r="E55" s="3">
        <v>2</v>
      </c>
      <c r="F55" s="16">
        <v>2.3462527118644071E-2</v>
      </c>
      <c r="G55" s="18">
        <v>-8.0815371186440683E-3</v>
      </c>
      <c r="H55" s="16">
        <v>104.24806888474579</v>
      </c>
      <c r="I55" s="18">
        <v>21.657063319254231</v>
      </c>
      <c r="J55" s="18">
        <v>45.37859235084747</v>
      </c>
      <c r="K55" s="18">
        <v>13.26116944315255</v>
      </c>
      <c r="L55" s="23">
        <v>200</v>
      </c>
      <c r="N55" s="23">
        <v>200</v>
      </c>
      <c r="O55" s="25">
        <v>1058.9915000000001</v>
      </c>
      <c r="P55" s="42">
        <v>1091.8294999999998</v>
      </c>
      <c r="Q55" s="42">
        <v>130.20375000000001</v>
      </c>
      <c r="R55" s="42">
        <v>79.583500000000001</v>
      </c>
      <c r="S55" s="25">
        <v>34.008000000000003</v>
      </c>
      <c r="T55" s="42">
        <v>88.081499999999991</v>
      </c>
      <c r="U55" s="42">
        <v>23.03425</v>
      </c>
      <c r="V55" s="42">
        <v>29.528250000000003</v>
      </c>
      <c r="W55" s="22">
        <f t="shared" si="8"/>
        <v>1024.9835</v>
      </c>
      <c r="X55" s="14">
        <f t="shared" si="9"/>
        <v>1003.7479999999998</v>
      </c>
      <c r="Y55" s="14">
        <f t="shared" si="10"/>
        <v>107.16950000000001</v>
      </c>
      <c r="Z55" s="14">
        <f t="shared" si="11"/>
        <v>50.055250000000001</v>
      </c>
    </row>
    <row r="56" spans="1:26" x14ac:dyDescent="0.2">
      <c r="A56" s="34">
        <v>40391</v>
      </c>
      <c r="B56" s="2" t="s">
        <v>146</v>
      </c>
      <c r="C56" s="4" t="s">
        <v>107</v>
      </c>
      <c r="D56" s="3">
        <v>358423</v>
      </c>
      <c r="E56" s="3">
        <v>1</v>
      </c>
      <c r="F56" s="16">
        <v>1.9552105932203391E-2</v>
      </c>
      <c r="G56" s="18">
        <v>2.1976567067796618E-2</v>
      </c>
      <c r="H56" s="16">
        <v>75.66600907457628</v>
      </c>
      <c r="I56" s="18">
        <v>25.837571842423735</v>
      </c>
      <c r="J56" s="18">
        <v>17.144703943220339</v>
      </c>
      <c r="K56" s="23">
        <v>9.7788713587796643</v>
      </c>
      <c r="L56" s="23">
        <v>213</v>
      </c>
      <c r="N56" s="23">
        <v>213</v>
      </c>
      <c r="O56" s="25">
        <v>1115.3995</v>
      </c>
      <c r="P56" s="42">
        <v>1164.54</v>
      </c>
      <c r="Q56" s="42">
        <v>164.78575000000001</v>
      </c>
      <c r="R56" s="42">
        <v>47.165500000000002</v>
      </c>
      <c r="S56" s="25">
        <v>93.227249999999998</v>
      </c>
      <c r="T56" s="42">
        <v>115.629</v>
      </c>
      <c r="U56" s="42">
        <v>30.919249999999998</v>
      </c>
      <c r="V56" s="42">
        <v>25.574750000000002</v>
      </c>
      <c r="W56" s="22">
        <f t="shared" si="8"/>
        <v>1022.17225</v>
      </c>
      <c r="X56" s="14">
        <f t="shared" si="9"/>
        <v>1048.9110000000001</v>
      </c>
      <c r="Y56" s="14">
        <f t="shared" si="10"/>
        <v>133.8665</v>
      </c>
      <c r="Z56" s="14">
        <f t="shared" si="11"/>
        <v>21.59075</v>
      </c>
    </row>
    <row r="57" spans="1:26" x14ac:dyDescent="0.2">
      <c r="A57" s="34">
        <v>40421</v>
      </c>
      <c r="B57" s="2" t="s">
        <v>144</v>
      </c>
      <c r="C57" s="4" t="s">
        <v>101</v>
      </c>
      <c r="D57" s="3">
        <v>297336</v>
      </c>
      <c r="E57" s="3">
        <v>1</v>
      </c>
      <c r="F57" s="16">
        <v>5.8594594736842101E-2</v>
      </c>
      <c r="G57" s="13">
        <v>-2.9297297368421019E-3</v>
      </c>
      <c r="H57" s="30">
        <v>6.4556407415413526</v>
      </c>
      <c r="I57" s="18">
        <v>4.4693533201015052</v>
      </c>
      <c r="J57" s="18">
        <v>5.0164068295112783</v>
      </c>
      <c r="K57" s="18">
        <v>4.1038591629887229</v>
      </c>
      <c r="L57" s="23">
        <v>243</v>
      </c>
      <c r="N57" s="23">
        <v>243</v>
      </c>
      <c r="O57" s="25">
        <v>1242.5889999999999</v>
      </c>
      <c r="P57" s="42">
        <v>1138.89625</v>
      </c>
      <c r="Q57" s="42">
        <v>160.54599999999999</v>
      </c>
      <c r="R57" s="42">
        <v>92.171250000000001</v>
      </c>
      <c r="S57" s="25">
        <v>53.131499999999996</v>
      </c>
      <c r="T57" s="42">
        <v>72.668750000000003</v>
      </c>
      <c r="U57" s="42">
        <v>23.297250000000002</v>
      </c>
      <c r="V57" s="42">
        <v>26.532499999999999</v>
      </c>
      <c r="W57" s="22">
        <f t="shared" si="8"/>
        <v>1189.4575</v>
      </c>
      <c r="X57" s="14">
        <f t="shared" si="9"/>
        <v>1066.2275</v>
      </c>
      <c r="Y57" s="14">
        <f t="shared" si="10"/>
        <v>137.24875</v>
      </c>
      <c r="Z57" s="14">
        <f t="shared" si="11"/>
        <v>65.638750000000002</v>
      </c>
    </row>
    <row r="58" spans="1:26" x14ac:dyDescent="0.2">
      <c r="A58" s="34">
        <v>40464</v>
      </c>
      <c r="B58" s="2" t="s">
        <v>145</v>
      </c>
      <c r="C58" s="4" t="s">
        <v>101</v>
      </c>
      <c r="D58" s="3">
        <v>306710</v>
      </c>
      <c r="E58" s="3">
        <v>1</v>
      </c>
      <c r="F58" s="16">
        <v>0.84543282033898304</v>
      </c>
      <c r="G58" s="13">
        <v>0.26954387566101684</v>
      </c>
      <c r="H58" s="16">
        <v>35.048781973728815</v>
      </c>
      <c r="I58" s="13">
        <v>7.5284963687711892</v>
      </c>
      <c r="J58" s="13">
        <v>29.731425274576271</v>
      </c>
      <c r="K58" s="13">
        <v>7.0467116254237316</v>
      </c>
      <c r="L58" s="23">
        <v>286</v>
      </c>
      <c r="N58" s="23">
        <v>286</v>
      </c>
      <c r="O58" s="25">
        <v>1122.5125</v>
      </c>
      <c r="P58" s="42">
        <v>1146.5842499999999</v>
      </c>
      <c r="Q58" s="42">
        <v>140.53025</v>
      </c>
      <c r="R58" s="42">
        <v>42.079499999999996</v>
      </c>
      <c r="S58" s="25">
        <v>54.744999999999997</v>
      </c>
      <c r="T58" s="42">
        <v>86.580500000000001</v>
      </c>
      <c r="U58" s="42">
        <v>17.940250000000002</v>
      </c>
      <c r="V58" s="42">
        <v>17.652000000000001</v>
      </c>
      <c r="W58" s="22">
        <f t="shared" si="8"/>
        <v>1067.7675000000002</v>
      </c>
      <c r="X58" s="14">
        <f t="shared" si="9"/>
        <v>1060.0037499999999</v>
      </c>
      <c r="Y58" s="14">
        <f t="shared" si="10"/>
        <v>122.58999999999999</v>
      </c>
      <c r="Z58" s="14">
        <f t="shared" si="11"/>
        <v>24.427499999999995</v>
      </c>
    </row>
    <row r="59" spans="1:26" x14ac:dyDescent="0.2">
      <c r="A59" s="34">
        <v>40489</v>
      </c>
      <c r="B59" s="2" t="s">
        <v>147</v>
      </c>
      <c r="C59" s="95" t="s">
        <v>152</v>
      </c>
      <c r="D59" s="33">
        <v>344668</v>
      </c>
      <c r="E59" s="3">
        <v>2</v>
      </c>
      <c r="F59" s="30">
        <v>1.0349999999999999</v>
      </c>
      <c r="G59" s="47"/>
      <c r="H59" s="30">
        <v>50.287500000000001</v>
      </c>
      <c r="I59" s="18"/>
      <c r="J59" s="18">
        <v>38.357500000000002</v>
      </c>
      <c r="K59" s="18"/>
      <c r="L59" s="23">
        <v>311</v>
      </c>
      <c r="N59" s="23">
        <v>311</v>
      </c>
      <c r="O59" s="25">
        <v>1255.2</v>
      </c>
      <c r="P59" s="42">
        <v>1377.06</v>
      </c>
      <c r="Q59" s="42">
        <v>148.20500000000001</v>
      </c>
      <c r="R59" s="42">
        <v>5.7549999999999999</v>
      </c>
      <c r="S59" s="25">
        <v>184.7</v>
      </c>
      <c r="T59" s="42">
        <v>264.70999999999998</v>
      </c>
      <c r="U59" s="42">
        <v>33.104999999999997</v>
      </c>
      <c r="V59" s="42">
        <v>4.3550000000000004</v>
      </c>
      <c r="W59" s="22">
        <f t="shared" si="8"/>
        <v>1070.5</v>
      </c>
      <c r="X59" s="14">
        <f t="shared" si="9"/>
        <v>1112.3499999999999</v>
      </c>
      <c r="Y59" s="14">
        <f t="shared" si="10"/>
        <v>115.10000000000002</v>
      </c>
      <c r="Z59" s="14">
        <f t="shared" si="11"/>
        <v>1.3999999999999995</v>
      </c>
    </row>
    <row r="60" spans="1:26" x14ac:dyDescent="0.2">
      <c r="A60" s="34">
        <v>40504</v>
      </c>
      <c r="B60" s="2" t="s">
        <v>148</v>
      </c>
      <c r="C60" s="4" t="s">
        <v>101</v>
      </c>
      <c r="D60" s="23">
        <v>306720</v>
      </c>
      <c r="E60" s="3">
        <v>1</v>
      </c>
      <c r="F60" s="16">
        <v>0.39969686498257839</v>
      </c>
      <c r="G60" s="13">
        <v>0.37609414701742172</v>
      </c>
      <c r="H60" s="30">
        <v>23.863203193379793</v>
      </c>
      <c r="I60" s="18">
        <v>28.804987554120213</v>
      </c>
      <c r="J60" s="18">
        <v>19.117459846254359</v>
      </c>
      <c r="K60" s="18">
        <v>18.643221576245644</v>
      </c>
      <c r="L60" s="23">
        <v>326</v>
      </c>
      <c r="N60" s="23">
        <v>326</v>
      </c>
      <c r="O60" s="25">
        <v>1057.95325</v>
      </c>
      <c r="P60" s="42">
        <v>1131.2280000000001</v>
      </c>
      <c r="Q60" s="42">
        <v>145.27250000000001</v>
      </c>
      <c r="R60" s="42">
        <v>82.930500000000009</v>
      </c>
      <c r="S60" s="25">
        <v>70.750749999999996</v>
      </c>
      <c r="T60" s="42">
        <v>110.523</v>
      </c>
      <c r="U60" s="42">
        <v>21.408750000000001</v>
      </c>
      <c r="V60" s="42">
        <v>31.831750000000003</v>
      </c>
      <c r="W60" s="22">
        <f t="shared" si="8"/>
        <v>987.20249999999999</v>
      </c>
      <c r="X60" s="14">
        <f t="shared" si="9"/>
        <v>1020.705</v>
      </c>
      <c r="Y60" s="14">
        <f t="shared" si="10"/>
        <v>123.86375000000001</v>
      </c>
      <c r="Z60" s="14">
        <f t="shared" si="11"/>
        <v>51.09875000000001</v>
      </c>
    </row>
    <row r="61" spans="1:26" x14ac:dyDescent="0.2">
      <c r="A61" s="34">
        <v>40528</v>
      </c>
      <c r="B61" s="2" t="s">
        <v>149</v>
      </c>
      <c r="C61" s="4" t="s">
        <v>82</v>
      </c>
      <c r="D61" s="33">
        <v>374260</v>
      </c>
      <c r="E61" s="76">
        <v>3</v>
      </c>
      <c r="F61" s="30">
        <v>0.37909393379790945</v>
      </c>
      <c r="G61" s="31">
        <v>0.13179283020209059</v>
      </c>
      <c r="H61" s="30">
        <v>24.628815974738671</v>
      </c>
      <c r="I61" s="18">
        <v>18.119367597261331</v>
      </c>
      <c r="J61" s="18">
        <v>19.630472832752613</v>
      </c>
      <c r="K61" s="18">
        <v>8.1844732072473896</v>
      </c>
      <c r="L61" s="23">
        <v>350</v>
      </c>
      <c r="N61" s="23">
        <v>350</v>
      </c>
      <c r="O61" s="21">
        <v>999.08200000000011</v>
      </c>
      <c r="P61">
        <v>1087.5172499999999</v>
      </c>
      <c r="Q61">
        <v>122.64149999999999</v>
      </c>
      <c r="R61">
        <v>59.312583333333336</v>
      </c>
      <c r="S61" s="21">
        <v>115.83949999999999</v>
      </c>
      <c r="T61">
        <v>173.00099999999998</v>
      </c>
      <c r="U61">
        <v>27.495000000000001</v>
      </c>
      <c r="V61">
        <v>34.301000000000002</v>
      </c>
      <c r="W61" s="22">
        <f>(O61-S61)</f>
        <v>883.24250000000006</v>
      </c>
      <c r="X61" s="14">
        <f>(P61-T61)</f>
        <v>914.5162499999999</v>
      </c>
      <c r="Y61" s="14">
        <f>(Q61-U61)</f>
        <v>95.146499999999989</v>
      </c>
      <c r="Z61" s="14">
        <f>(R61-V61)</f>
        <v>25.011583333333334</v>
      </c>
    </row>
    <row r="62" spans="1:26" x14ac:dyDescent="0.2">
      <c r="A62" s="34"/>
      <c r="B62" s="2"/>
      <c r="C62" s="4"/>
      <c r="D62" s="3"/>
      <c r="E62" s="3"/>
      <c r="F62" s="16"/>
      <c r="G62" s="13"/>
      <c r="H62" s="16"/>
      <c r="I62" s="18"/>
      <c r="J62" s="16"/>
      <c r="K62" s="18"/>
      <c r="L62" s="23"/>
      <c r="N62" s="23"/>
    </row>
    <row r="63" spans="1:26" x14ac:dyDescent="0.2">
      <c r="A63" s="34">
        <v>40560</v>
      </c>
      <c r="B63" s="2" t="s">
        <v>156</v>
      </c>
      <c r="C63" s="4" t="s">
        <v>101</v>
      </c>
      <c r="D63" s="3">
        <v>306730</v>
      </c>
      <c r="E63" s="3">
        <v>1</v>
      </c>
      <c r="F63" s="16">
        <v>0.46150565853658543</v>
      </c>
      <c r="G63" s="13">
        <v>0.18183322946341465</v>
      </c>
      <c r="H63" s="16">
        <v>45.438155832752614</v>
      </c>
      <c r="I63" s="18">
        <v>24.218921066247397</v>
      </c>
      <c r="J63" s="18">
        <v>20.281525458188153</v>
      </c>
      <c r="K63" s="18">
        <v>8.5646549758118518</v>
      </c>
      <c r="L63" s="23">
        <v>17</v>
      </c>
      <c r="N63" s="23">
        <v>17</v>
      </c>
      <c r="O63" s="21">
        <v>807.04224999999997</v>
      </c>
      <c r="P63">
        <v>1018.9125</v>
      </c>
      <c r="Q63">
        <v>128.23675</v>
      </c>
      <c r="R63">
        <v>111.06025000000001</v>
      </c>
      <c r="S63" s="21">
        <v>234.62974999999997</v>
      </c>
      <c r="T63">
        <v>323.8175</v>
      </c>
      <c r="U63">
        <v>42.748000000000005</v>
      </c>
      <c r="V63">
        <v>41.386500000000005</v>
      </c>
      <c r="W63" s="22">
        <f>(O63-S63)</f>
        <v>572.41250000000002</v>
      </c>
      <c r="X63" s="14">
        <f>(P63-T63)</f>
        <v>695.09500000000003</v>
      </c>
      <c r="Y63" s="14">
        <f>(Q63-U63)</f>
        <v>85.488749999999996</v>
      </c>
      <c r="Z63" s="14">
        <f>(R63-V63)</f>
        <v>69.673750000000013</v>
      </c>
    </row>
    <row r="64" spans="1:26" x14ac:dyDescent="0.2">
      <c r="A64" s="34">
        <v>40579</v>
      </c>
      <c r="B64" s="2" t="s">
        <v>158</v>
      </c>
      <c r="C64" s="4" t="s">
        <v>107</v>
      </c>
      <c r="D64" s="23">
        <v>353010</v>
      </c>
      <c r="E64" s="66">
        <v>2</v>
      </c>
      <c r="F64" s="16">
        <v>0.469746831010453</v>
      </c>
      <c r="G64" s="13">
        <v>0.10736599498954705</v>
      </c>
      <c r="H64" s="64">
        <v>42.67512758101045</v>
      </c>
      <c r="I64" s="18">
        <v>24.862636394989547</v>
      </c>
      <c r="J64" s="18">
        <v>17.465104765243904</v>
      </c>
      <c r="K64" s="18">
        <v>7.2963467732560972</v>
      </c>
      <c r="L64" s="23">
        <v>36</v>
      </c>
      <c r="N64" s="23">
        <v>36</v>
      </c>
      <c r="O64" s="21">
        <v>680.62900000000002</v>
      </c>
      <c r="P64">
        <v>852.2952499999999</v>
      </c>
      <c r="Q64">
        <v>139.11225000000002</v>
      </c>
      <c r="R64">
        <v>76.547499999999999</v>
      </c>
      <c r="S64" s="21">
        <v>199.334</v>
      </c>
      <c r="T64">
        <v>288.35649999999998</v>
      </c>
      <c r="U64">
        <v>46.274750000000004</v>
      </c>
      <c r="V64">
        <v>27.285</v>
      </c>
      <c r="W64" s="22">
        <f t="shared" ref="W64:W76" si="12">(O64-S64)</f>
        <v>481.29500000000002</v>
      </c>
      <c r="X64" s="14">
        <f t="shared" ref="X64:X76" si="13">(P64-T64)</f>
        <v>563.93874999999991</v>
      </c>
      <c r="Y64" s="14">
        <f t="shared" ref="Y64:Y76" si="14">(Q64-U64)</f>
        <v>92.837500000000006</v>
      </c>
      <c r="Z64" s="14">
        <f t="shared" ref="Z64:Z76" si="15">(R64-V64)</f>
        <v>49.262500000000003</v>
      </c>
    </row>
    <row r="65" spans="1:26" x14ac:dyDescent="0.2">
      <c r="A65" s="34">
        <v>40592</v>
      </c>
      <c r="B65" s="2" t="s">
        <v>161</v>
      </c>
      <c r="C65" s="4" t="s">
        <v>107</v>
      </c>
      <c r="D65" s="14">
        <v>353020</v>
      </c>
      <c r="E65" s="66">
        <v>2</v>
      </c>
      <c r="F65" s="16">
        <v>0.40799999999999997</v>
      </c>
      <c r="G65" s="18">
        <v>0.193</v>
      </c>
      <c r="H65" s="16">
        <v>26.745999999999999</v>
      </c>
      <c r="I65" s="18">
        <v>19.222999999999999</v>
      </c>
      <c r="J65" s="18">
        <v>14.946</v>
      </c>
      <c r="K65" s="18">
        <v>7.7305000000000001</v>
      </c>
      <c r="L65" s="23">
        <v>49</v>
      </c>
      <c r="N65" s="23">
        <v>49</v>
      </c>
      <c r="O65" s="21">
        <v>736.10299999999984</v>
      </c>
      <c r="P65">
        <v>853.21149999999989</v>
      </c>
      <c r="Q65">
        <v>119.74775000000001</v>
      </c>
      <c r="R65">
        <v>52.440750000000001</v>
      </c>
      <c r="S65" s="21">
        <v>224.09800000000001</v>
      </c>
      <c r="T65">
        <v>288.09774999999996</v>
      </c>
      <c r="U65">
        <v>41.140250000000002</v>
      </c>
      <c r="V65">
        <v>21.626999999999999</v>
      </c>
      <c r="W65" s="22">
        <f t="shared" si="12"/>
        <v>512.00499999999988</v>
      </c>
      <c r="X65" s="14">
        <f t="shared" si="13"/>
        <v>565.11374999999998</v>
      </c>
      <c r="Y65" s="14">
        <f t="shared" si="14"/>
        <v>78.607500000000016</v>
      </c>
      <c r="Z65" s="14">
        <f t="shared" si="15"/>
        <v>30.813750000000002</v>
      </c>
    </row>
    <row r="66" spans="1:26" x14ac:dyDescent="0.2">
      <c r="A66" s="34">
        <v>40609</v>
      </c>
      <c r="B66" s="2" t="s">
        <v>166</v>
      </c>
      <c r="C66" s="4" t="s">
        <v>107</v>
      </c>
      <c r="D66" s="3">
        <v>353098</v>
      </c>
      <c r="E66" s="3">
        <v>1</v>
      </c>
      <c r="F66" s="16">
        <v>0.35849100261324041</v>
      </c>
      <c r="G66" s="13">
        <v>0.13820446238675954</v>
      </c>
      <c r="H66" s="16">
        <v>30.629749109320556</v>
      </c>
      <c r="I66" s="18">
        <v>18.668893101679444</v>
      </c>
      <c r="J66" s="18">
        <v>16.29691856707317</v>
      </c>
      <c r="K66" s="18">
        <v>7.49479420642683</v>
      </c>
      <c r="L66" s="23">
        <v>66</v>
      </c>
      <c r="N66" s="23">
        <v>66</v>
      </c>
      <c r="O66" s="21">
        <v>722.00874999999996</v>
      </c>
      <c r="P66">
        <v>915.34249999999997</v>
      </c>
      <c r="Q66">
        <v>125.57025000000002</v>
      </c>
      <c r="R66">
        <v>84.329000000000008</v>
      </c>
      <c r="S66" s="21">
        <v>207.74424999999999</v>
      </c>
      <c r="T66">
        <v>307.64749999999998</v>
      </c>
      <c r="U66">
        <v>42.240750000000006</v>
      </c>
      <c r="V66">
        <v>28.270500000000002</v>
      </c>
      <c r="W66" s="22">
        <f t="shared" si="12"/>
        <v>514.2645</v>
      </c>
      <c r="X66" s="14">
        <f t="shared" si="13"/>
        <v>607.69499999999994</v>
      </c>
      <c r="Y66" s="14">
        <f t="shared" si="14"/>
        <v>83.32950000000001</v>
      </c>
      <c r="Z66" s="14">
        <f t="shared" si="15"/>
        <v>56.058500000000009</v>
      </c>
    </row>
    <row r="67" spans="1:26" x14ac:dyDescent="0.2">
      <c r="A67" s="34">
        <v>40633</v>
      </c>
      <c r="B67" s="2" t="s">
        <v>170</v>
      </c>
      <c r="C67" s="4" t="s">
        <v>101</v>
      </c>
      <c r="D67" s="3">
        <v>306740</v>
      </c>
      <c r="E67" s="66">
        <v>1</v>
      </c>
      <c r="F67" s="16">
        <v>0.18954696689895467</v>
      </c>
      <c r="G67" s="13">
        <v>6.1165982101045409E-2</v>
      </c>
      <c r="H67" s="16">
        <v>37.559143549651573</v>
      </c>
      <c r="I67" s="18">
        <v>29.203822595848436</v>
      </c>
      <c r="J67" s="18">
        <v>13.731853634581881</v>
      </c>
      <c r="K67" s="18">
        <v>7.3824340609181203</v>
      </c>
      <c r="L67" s="23">
        <v>90</v>
      </c>
      <c r="N67" s="23">
        <v>90</v>
      </c>
      <c r="O67" s="21">
        <v>768.3125</v>
      </c>
      <c r="P67">
        <v>877.4079999999999</v>
      </c>
      <c r="Q67">
        <v>111.81450000000001</v>
      </c>
      <c r="R67">
        <v>149.93200000000002</v>
      </c>
      <c r="S67" s="21">
        <v>225.64625000000001</v>
      </c>
      <c r="T67">
        <v>290.05549999999999</v>
      </c>
      <c r="U67">
        <v>36.948250000000002</v>
      </c>
      <c r="V67">
        <v>50.469500000000004</v>
      </c>
      <c r="W67" s="22">
        <f t="shared" si="12"/>
        <v>542.66624999999999</v>
      </c>
      <c r="X67" s="14">
        <f t="shared" si="13"/>
        <v>587.35249999999996</v>
      </c>
      <c r="Y67" s="14">
        <f t="shared" si="14"/>
        <v>74.866250000000008</v>
      </c>
      <c r="Z67" s="14">
        <f t="shared" si="15"/>
        <v>99.462500000000006</v>
      </c>
    </row>
    <row r="68" spans="1:26" x14ac:dyDescent="0.2">
      <c r="A68" s="34">
        <v>40641</v>
      </c>
      <c r="B68" s="2" t="s">
        <v>172</v>
      </c>
      <c r="C68" s="4" t="s">
        <v>82</v>
      </c>
      <c r="D68" s="33">
        <v>372768</v>
      </c>
      <c r="E68" s="93">
        <v>3</v>
      </c>
      <c r="F68" s="30">
        <v>0.58100265940766549</v>
      </c>
      <c r="G68" s="31">
        <v>0.1758666205923346</v>
      </c>
      <c r="H68" s="16">
        <v>65.561889594512195</v>
      </c>
      <c r="I68" s="76">
        <v>36.713201232987814</v>
      </c>
      <c r="J68" s="18">
        <v>19.939572699041811</v>
      </c>
      <c r="K68" s="76">
        <v>7.7338416209581915</v>
      </c>
      <c r="L68" s="32">
        <v>98</v>
      </c>
      <c r="N68" s="23">
        <v>98</v>
      </c>
      <c r="O68" s="21">
        <v>865.70425</v>
      </c>
      <c r="P68">
        <v>938.96374999999989</v>
      </c>
      <c r="Q68">
        <v>125.71574999999999</v>
      </c>
      <c r="R68">
        <v>71.574000000000012</v>
      </c>
      <c r="S68" s="21">
        <v>245.35274999999999</v>
      </c>
      <c r="T68">
        <v>299.97474999999991</v>
      </c>
      <c r="U68">
        <v>38.964750000000002</v>
      </c>
      <c r="V68">
        <v>14.509</v>
      </c>
      <c r="W68" s="22">
        <f t="shared" si="12"/>
        <v>620.35149999999999</v>
      </c>
      <c r="X68" s="14">
        <f t="shared" si="13"/>
        <v>638.98900000000003</v>
      </c>
      <c r="Y68" s="14">
        <f t="shared" si="14"/>
        <v>86.750999999999976</v>
      </c>
      <c r="Z68" s="14">
        <f t="shared" si="15"/>
        <v>57.065000000000012</v>
      </c>
    </row>
    <row r="69" spans="1:26" x14ac:dyDescent="0.2">
      <c r="A69" s="34">
        <v>40656</v>
      </c>
      <c r="B69" s="2" t="s">
        <v>173</v>
      </c>
      <c r="C69" s="4" t="s">
        <v>82</v>
      </c>
      <c r="D69" s="33">
        <v>373747</v>
      </c>
      <c r="E69" s="23">
        <v>3</v>
      </c>
      <c r="F69" s="30">
        <v>1.6453296428571429</v>
      </c>
      <c r="G69" s="31">
        <v>0.14496069514285698</v>
      </c>
      <c r="H69" s="16">
        <v>151.12859247648086</v>
      </c>
      <c r="I69" s="3">
        <v>91.410956078519177</v>
      </c>
      <c r="J69" s="18">
        <v>105.62055834930315</v>
      </c>
      <c r="K69" s="31">
        <v>19.327817093696872</v>
      </c>
      <c r="L69" s="32">
        <v>113</v>
      </c>
      <c r="N69" s="23">
        <v>113</v>
      </c>
      <c r="O69" s="21">
        <v>821.62900000000002</v>
      </c>
      <c r="P69">
        <v>744.01274999999998</v>
      </c>
      <c r="Q69">
        <v>113.759</v>
      </c>
      <c r="R69">
        <v>148.1095</v>
      </c>
      <c r="S69" s="21">
        <v>220.89049999999997</v>
      </c>
      <c r="T69">
        <v>182.37450000000001</v>
      </c>
      <c r="U69">
        <v>46.557749999999999</v>
      </c>
      <c r="V69">
        <v>62.437750000000008</v>
      </c>
      <c r="W69" s="22">
        <f t="shared" si="12"/>
        <v>600.73850000000004</v>
      </c>
      <c r="X69" s="14">
        <f t="shared" si="13"/>
        <v>561.63824999999997</v>
      </c>
      <c r="Y69" s="14">
        <f t="shared" si="14"/>
        <v>67.201250000000002</v>
      </c>
      <c r="Z69" s="14">
        <f t="shared" si="15"/>
        <v>85.671749999999989</v>
      </c>
    </row>
    <row r="70" spans="1:26" x14ac:dyDescent="0.2">
      <c r="A70" s="34">
        <v>40669</v>
      </c>
      <c r="B70" s="2" t="s">
        <v>183</v>
      </c>
      <c r="C70" s="4" t="s">
        <v>82</v>
      </c>
      <c r="D70" s="23">
        <v>378024</v>
      </c>
      <c r="E70" s="93">
        <v>2</v>
      </c>
      <c r="F70" s="16">
        <v>0.2431145879790941</v>
      </c>
      <c r="G70" s="13">
        <v>6.4363557020905904E-2</v>
      </c>
      <c r="H70" s="92">
        <v>29.332403184668983</v>
      </c>
      <c r="I70" s="91">
        <v>34.06472751083102</v>
      </c>
      <c r="J70" s="18">
        <v>23.212307972560975</v>
      </c>
      <c r="K70" s="18">
        <v>9.3667637899390286</v>
      </c>
      <c r="L70" s="23">
        <v>126</v>
      </c>
      <c r="N70" s="32">
        <v>126</v>
      </c>
      <c r="O70" s="21">
        <v>778.30250000000001</v>
      </c>
      <c r="P70">
        <v>851.5485000000001</v>
      </c>
      <c r="Q70">
        <v>114.54099999999998</v>
      </c>
      <c r="R70">
        <v>117.498</v>
      </c>
      <c r="S70" s="21">
        <v>57.957500000000003</v>
      </c>
      <c r="T70">
        <v>116.48100000000001</v>
      </c>
      <c r="U70">
        <v>25.483499999999999</v>
      </c>
      <c r="V70">
        <v>42.078000000000003</v>
      </c>
      <c r="W70" s="22">
        <f t="shared" si="12"/>
        <v>720.34500000000003</v>
      </c>
      <c r="X70" s="14">
        <f t="shared" si="13"/>
        <v>735.06750000000011</v>
      </c>
      <c r="Y70" s="14">
        <f t="shared" si="14"/>
        <v>89.057499999999976</v>
      </c>
      <c r="Z70" s="14">
        <f t="shared" si="15"/>
        <v>75.42</v>
      </c>
    </row>
    <row r="71" spans="1:26" x14ac:dyDescent="0.2">
      <c r="A71" s="34">
        <v>40691</v>
      </c>
      <c r="B71" s="2" t="s">
        <v>184</v>
      </c>
      <c r="C71" s="4" t="s">
        <v>82</v>
      </c>
      <c r="D71" s="3">
        <v>379278</v>
      </c>
      <c r="E71" s="3">
        <v>2</v>
      </c>
      <c r="F71" s="16">
        <v>0.3996968649825785</v>
      </c>
      <c r="G71" s="13">
        <v>7.8076868017421586E-2</v>
      </c>
      <c r="H71" s="16">
        <v>33.156712769163761</v>
      </c>
      <c r="I71" s="18">
        <v>30.264289187336239</v>
      </c>
      <c r="J71" s="18">
        <v>18.691012148519164</v>
      </c>
      <c r="K71" s="23">
        <v>4.0421683729808366</v>
      </c>
      <c r="L71" s="23">
        <v>148</v>
      </c>
      <c r="N71" s="32">
        <v>148</v>
      </c>
      <c r="O71" s="21">
        <v>578.1395</v>
      </c>
      <c r="P71">
        <v>553.19850000000008</v>
      </c>
      <c r="Q71">
        <v>95.001000000000005</v>
      </c>
      <c r="R71">
        <v>167.73400000000001</v>
      </c>
      <c r="S71" s="21">
        <v>18.567</v>
      </c>
      <c r="T71">
        <v>36.503500000000003</v>
      </c>
      <c r="U71">
        <v>22.096</v>
      </c>
      <c r="V71">
        <v>61.361499999999999</v>
      </c>
      <c r="W71" s="22">
        <f t="shared" si="12"/>
        <v>559.57249999999999</v>
      </c>
      <c r="X71" s="14">
        <f t="shared" si="13"/>
        <v>516.69500000000005</v>
      </c>
      <c r="Y71" s="14">
        <f t="shared" si="14"/>
        <v>72.905000000000001</v>
      </c>
      <c r="Z71" s="14">
        <f t="shared" si="15"/>
        <v>106.3725</v>
      </c>
    </row>
    <row r="72" spans="1:26" x14ac:dyDescent="0.2">
      <c r="A72" s="34">
        <v>40710</v>
      </c>
      <c r="B72" s="2" t="s">
        <v>185</v>
      </c>
      <c r="C72" s="4" t="s">
        <v>101</v>
      </c>
      <c r="D72" s="3">
        <v>306750</v>
      </c>
      <c r="E72" s="3">
        <v>1</v>
      </c>
      <c r="F72" s="16">
        <v>0.62951742857142856</v>
      </c>
      <c r="G72" s="13">
        <v>0.22456603542857137</v>
      </c>
      <c r="H72" s="16">
        <v>78.164095902439016</v>
      </c>
      <c r="I72" s="18">
        <v>50.819803931560976</v>
      </c>
      <c r="J72" s="18">
        <v>36.597854142857138</v>
      </c>
      <c r="K72" s="18">
        <v>15.336990341142855</v>
      </c>
      <c r="L72" s="23">
        <v>167</v>
      </c>
      <c r="N72" s="23">
        <v>167</v>
      </c>
      <c r="O72" s="21">
        <v>648.56224999999995</v>
      </c>
      <c r="P72">
        <v>637.73500000000001</v>
      </c>
      <c r="Q72">
        <v>105.32799999999999</v>
      </c>
      <c r="R72">
        <v>75.967749999999995</v>
      </c>
      <c r="S72" s="21">
        <v>1.17225</v>
      </c>
      <c r="T72">
        <v>20.64</v>
      </c>
      <c r="U72">
        <v>16.859249999999999</v>
      </c>
      <c r="V72">
        <v>14.631500000000001</v>
      </c>
      <c r="W72" s="22">
        <f t="shared" si="12"/>
        <v>647.39</v>
      </c>
      <c r="X72" s="14">
        <f t="shared" si="13"/>
        <v>617.09500000000003</v>
      </c>
      <c r="Y72" s="14">
        <f t="shared" si="14"/>
        <v>88.468749999999986</v>
      </c>
      <c r="Z72" s="14">
        <f t="shared" si="15"/>
        <v>61.336249999999993</v>
      </c>
    </row>
    <row r="73" spans="1:26" x14ac:dyDescent="0.2">
      <c r="A73" s="34">
        <v>40729</v>
      </c>
      <c r="B73" s="2" t="s">
        <v>196</v>
      </c>
      <c r="C73" s="4" t="s">
        <v>107</v>
      </c>
      <c r="D73" s="23">
        <v>353108</v>
      </c>
      <c r="E73" s="3">
        <v>2</v>
      </c>
      <c r="F73" s="16">
        <v>0.35707701492537325</v>
      </c>
      <c r="G73" s="13">
        <v>0.1750169074626865</v>
      </c>
      <c r="H73" s="16">
        <v>27.737013190298509</v>
      </c>
      <c r="I73" s="18">
        <v>25.567707482649251</v>
      </c>
      <c r="J73" s="31">
        <v>22.519609925373139</v>
      </c>
      <c r="K73" s="18">
        <v>15.858192162686564</v>
      </c>
      <c r="L73" s="23">
        <v>186</v>
      </c>
      <c r="N73" s="23">
        <v>186</v>
      </c>
      <c r="O73" s="21">
        <v>988.76</v>
      </c>
      <c r="P73">
        <v>954.59</v>
      </c>
      <c r="Q73">
        <v>146.18049999999999</v>
      </c>
      <c r="R73">
        <v>115</v>
      </c>
      <c r="S73" s="21">
        <v>66.131249999999994</v>
      </c>
      <c r="T73">
        <v>87.638750000000002</v>
      </c>
      <c r="U73">
        <v>30.538</v>
      </c>
      <c r="V73">
        <v>60.162500000000001</v>
      </c>
      <c r="W73" s="22">
        <f t="shared" si="12"/>
        <v>922.62874999999997</v>
      </c>
      <c r="X73" s="14">
        <f t="shared" si="13"/>
        <v>866.95125000000007</v>
      </c>
      <c r="Y73" s="14">
        <f t="shared" si="14"/>
        <v>115.6425</v>
      </c>
      <c r="Z73" s="14">
        <f t="shared" si="15"/>
        <v>54.837499999999999</v>
      </c>
    </row>
    <row r="74" spans="1:26" x14ac:dyDescent="0.2">
      <c r="A74" s="34">
        <v>40747</v>
      </c>
      <c r="B74" s="2" t="s">
        <v>207</v>
      </c>
      <c r="C74" s="4" t="s">
        <v>107</v>
      </c>
      <c r="D74" s="2" t="s">
        <v>197</v>
      </c>
      <c r="E74" s="3">
        <v>2</v>
      </c>
      <c r="F74" s="16">
        <v>0.32236119402985086</v>
      </c>
      <c r="G74" s="13">
        <v>0.14544699701492522</v>
      </c>
      <c r="H74" s="16">
        <v>17.925895242537315</v>
      </c>
      <c r="I74" s="18">
        <v>20.644814746268654</v>
      </c>
      <c r="J74" s="18">
        <v>16.785516324626865</v>
      </c>
      <c r="K74" s="18">
        <v>14.117235662313432</v>
      </c>
      <c r="L74" s="23">
        <v>204</v>
      </c>
      <c r="N74" s="23">
        <v>204</v>
      </c>
      <c r="O74" s="21">
        <v>992.54324999999994</v>
      </c>
      <c r="P74">
        <v>973.91325000000006</v>
      </c>
      <c r="Q74">
        <v>139.63274999999999</v>
      </c>
      <c r="R74">
        <v>110.87599999999998</v>
      </c>
      <c r="S74" s="21">
        <v>62.132000000000005</v>
      </c>
      <c r="T74">
        <v>82.134500000000003</v>
      </c>
      <c r="U74">
        <v>24.71275</v>
      </c>
      <c r="V74">
        <v>51.720999999999997</v>
      </c>
      <c r="W74" s="22">
        <f t="shared" si="12"/>
        <v>930.41124999999988</v>
      </c>
      <c r="X74" s="14">
        <f t="shared" si="13"/>
        <v>891.77875000000006</v>
      </c>
      <c r="Y74" s="14">
        <f t="shared" si="14"/>
        <v>114.91999999999999</v>
      </c>
      <c r="Z74" s="14">
        <f t="shared" si="15"/>
        <v>59.15499999999998</v>
      </c>
    </row>
    <row r="75" spans="1:26" x14ac:dyDescent="0.2">
      <c r="A75" s="34">
        <v>40763</v>
      </c>
      <c r="B75" s="2" t="s">
        <v>208</v>
      </c>
      <c r="C75" s="4" t="s">
        <v>107</v>
      </c>
      <c r="D75" s="3">
        <v>370395</v>
      </c>
      <c r="E75" s="3">
        <v>2</v>
      </c>
      <c r="F75" s="16">
        <v>0.30252358208955221</v>
      </c>
      <c r="G75" s="13">
        <v>9.5824991044776042E-2</v>
      </c>
      <c r="H75" s="16">
        <v>29.858210093283585</v>
      </c>
      <c r="I75" s="18">
        <v>18.526840094216414</v>
      </c>
      <c r="J75" s="18">
        <v>22.23516895522388</v>
      </c>
      <c r="K75" s="18">
        <v>13.954452044776117</v>
      </c>
      <c r="L75" s="23">
        <v>220</v>
      </c>
      <c r="N75" s="23">
        <v>220</v>
      </c>
      <c r="O75" s="21">
        <v>1087.85275</v>
      </c>
      <c r="P75">
        <v>1181.3789999999999</v>
      </c>
      <c r="Q75">
        <v>140.3125</v>
      </c>
      <c r="R75">
        <v>82.257499999999993</v>
      </c>
      <c r="S75" s="21">
        <v>91.726500000000001</v>
      </c>
      <c r="T75">
        <v>117.72900000000001</v>
      </c>
      <c r="U75">
        <v>25.623750000000001</v>
      </c>
      <c r="V75">
        <v>38.335000000000001</v>
      </c>
      <c r="W75" s="22">
        <f t="shared" si="12"/>
        <v>996.12625000000003</v>
      </c>
      <c r="X75" s="14">
        <f t="shared" si="13"/>
        <v>1063.6499999999999</v>
      </c>
      <c r="Y75" s="14">
        <f t="shared" si="14"/>
        <v>114.68875</v>
      </c>
      <c r="Z75" s="14">
        <f t="shared" si="15"/>
        <v>43.922499999999992</v>
      </c>
    </row>
    <row r="76" spans="1:26" x14ac:dyDescent="0.2">
      <c r="A76" s="34">
        <v>40786</v>
      </c>
      <c r="B76" s="2" t="s">
        <v>221</v>
      </c>
      <c r="C76" s="4" t="s">
        <v>101</v>
      </c>
      <c r="D76" s="3">
        <v>306760</v>
      </c>
      <c r="E76" s="3">
        <v>1</v>
      </c>
      <c r="F76" s="16">
        <v>0.2628483582089553</v>
      </c>
      <c r="G76" s="13">
        <v>9.6014041791044641E-2</v>
      </c>
      <c r="H76" s="30">
        <v>29.858210093283585</v>
      </c>
      <c r="I76" s="18">
        <v>18.526840094216414</v>
      </c>
      <c r="J76" s="18">
        <v>22.23516895522388</v>
      </c>
      <c r="K76" s="18">
        <v>13.954452044776117</v>
      </c>
      <c r="L76" s="23">
        <v>243</v>
      </c>
      <c r="N76" s="23">
        <v>243</v>
      </c>
      <c r="O76" s="21">
        <v>1120.1032500000001</v>
      </c>
      <c r="P76">
        <v>1025.4615000000001</v>
      </c>
      <c r="Q76">
        <v>152.60575</v>
      </c>
      <c r="R76">
        <v>37.679249999999996</v>
      </c>
      <c r="S76" s="21">
        <v>100.82075000000002</v>
      </c>
      <c r="T76">
        <v>115.64400000000001</v>
      </c>
      <c r="U76">
        <v>28.924499999999998</v>
      </c>
      <c r="V76">
        <v>16.56175</v>
      </c>
      <c r="W76" s="22">
        <f t="shared" si="12"/>
        <v>1019.2825000000001</v>
      </c>
      <c r="X76" s="14">
        <f t="shared" si="13"/>
        <v>909.81750000000011</v>
      </c>
      <c r="Y76" s="14">
        <f t="shared" si="14"/>
        <v>123.68125000000001</v>
      </c>
      <c r="Z76" s="14">
        <f t="shared" si="15"/>
        <v>21.117499999999996</v>
      </c>
    </row>
    <row r="77" spans="1:26" x14ac:dyDescent="0.2">
      <c r="A77" s="34">
        <v>40810</v>
      </c>
      <c r="B77" s="2" t="s">
        <v>195</v>
      </c>
      <c r="C77" s="4" t="s">
        <v>82</v>
      </c>
      <c r="D77" s="3">
        <v>382269</v>
      </c>
      <c r="E77" s="3">
        <v>2</v>
      </c>
      <c r="F77" s="30">
        <v>0.29668220905923343</v>
      </c>
      <c r="G77" s="31">
        <v>0.15270892594076663</v>
      </c>
      <c r="H77" s="25">
        <v>35.99537054790941</v>
      </c>
      <c r="I77" s="23">
        <v>28.044212180090593</v>
      </c>
      <c r="J77" s="39">
        <v>29.068099081881535</v>
      </c>
      <c r="K77" s="23">
        <v>19.344815597618464</v>
      </c>
      <c r="L77" s="23">
        <v>267</v>
      </c>
      <c r="N77" s="23">
        <v>267</v>
      </c>
      <c r="O77" s="21">
        <v>899.42650000000003</v>
      </c>
      <c r="P77">
        <v>972.42849999999999</v>
      </c>
      <c r="Q77">
        <v>123.11600000000001</v>
      </c>
      <c r="R77">
        <v>41.144500000000001</v>
      </c>
      <c r="S77" s="21">
        <v>49.578999999999994</v>
      </c>
      <c r="T77">
        <v>77.460999999999999</v>
      </c>
      <c r="U77">
        <v>18.795999999999999</v>
      </c>
      <c r="V77">
        <v>17.304499999999997</v>
      </c>
      <c r="W77" s="22">
        <f t="shared" ref="W77:Z82" si="16">(O77-S77)</f>
        <v>849.84750000000008</v>
      </c>
      <c r="X77" s="14">
        <f t="shared" si="16"/>
        <v>894.96749999999997</v>
      </c>
      <c r="Y77" s="14">
        <f t="shared" si="16"/>
        <v>104.32000000000002</v>
      </c>
      <c r="Z77" s="14">
        <f t="shared" si="16"/>
        <v>23.840000000000003</v>
      </c>
    </row>
    <row r="78" spans="1:26" x14ac:dyDescent="0.2">
      <c r="A78" s="34">
        <v>40816</v>
      </c>
      <c r="B78" s="2" t="s">
        <v>194</v>
      </c>
      <c r="C78" s="103" t="s">
        <v>82</v>
      </c>
      <c r="D78" s="33">
        <v>382487</v>
      </c>
      <c r="E78" s="3">
        <v>2</v>
      </c>
      <c r="F78" s="30">
        <v>0.35437041637630662</v>
      </c>
      <c r="G78" s="31">
        <v>0.15651634762369346</v>
      </c>
      <c r="H78" s="25">
        <v>38.650131554006968</v>
      </c>
      <c r="I78" s="23">
        <v>28.533908642493039</v>
      </c>
      <c r="J78" s="39">
        <v>28.955492333623688</v>
      </c>
      <c r="K78" s="23">
        <v>19.380688536376308</v>
      </c>
      <c r="L78" s="23">
        <v>273</v>
      </c>
      <c r="N78" s="23">
        <v>273</v>
      </c>
      <c r="O78" s="21">
        <v>837.81349999999998</v>
      </c>
      <c r="P78">
        <v>866.9615</v>
      </c>
      <c r="Q78">
        <v>121.56800000000001</v>
      </c>
      <c r="R78" s="21">
        <v>27.0185</v>
      </c>
      <c r="S78" s="21">
        <v>105.20350000000001</v>
      </c>
      <c r="T78">
        <v>116.69650000000001</v>
      </c>
      <c r="U78">
        <v>28.317999999999998</v>
      </c>
      <c r="V78">
        <v>14.413500000000001</v>
      </c>
      <c r="W78" s="22">
        <f t="shared" si="16"/>
        <v>732.61</v>
      </c>
      <c r="X78" s="14">
        <f t="shared" si="16"/>
        <v>750.26499999999999</v>
      </c>
      <c r="Y78" s="14">
        <f t="shared" si="16"/>
        <v>93.250000000000014</v>
      </c>
      <c r="Z78" s="14">
        <f t="shared" si="16"/>
        <v>12.604999999999999</v>
      </c>
    </row>
    <row r="79" spans="1:26" x14ac:dyDescent="0.2">
      <c r="A79" s="34">
        <v>40830</v>
      </c>
      <c r="B79" s="2" t="s">
        <v>193</v>
      </c>
      <c r="C79" s="4" t="s">
        <v>82</v>
      </c>
      <c r="D79" s="23">
        <v>383064</v>
      </c>
      <c r="E79" s="3">
        <v>2</v>
      </c>
      <c r="F79" s="30">
        <v>1.3162637142857139</v>
      </c>
      <c r="G79" s="31">
        <v>0.47402662371428628</v>
      </c>
      <c r="H79" s="16">
        <v>42.419954817073162</v>
      </c>
      <c r="I79" s="18">
        <v>31.810676975926835</v>
      </c>
      <c r="J79" s="18">
        <v>37.744752360627167</v>
      </c>
      <c r="K79" s="18">
        <v>18.415142072372827</v>
      </c>
      <c r="L79" s="23">
        <v>287</v>
      </c>
      <c r="N79" s="23">
        <v>287</v>
      </c>
      <c r="O79" s="21">
        <v>876.49099999999999</v>
      </c>
      <c r="P79">
        <v>948.57749999999999</v>
      </c>
      <c r="Q79">
        <v>121.3515</v>
      </c>
      <c r="R79">
        <v>30.979499999999994</v>
      </c>
      <c r="S79" s="21">
        <v>75.286000000000001</v>
      </c>
      <c r="T79">
        <v>96.86</v>
      </c>
      <c r="U79">
        <v>19.351499999999998</v>
      </c>
      <c r="V79">
        <v>16.012</v>
      </c>
      <c r="W79" s="22">
        <f t="shared" si="16"/>
        <v>801.20499999999993</v>
      </c>
      <c r="X79" s="14">
        <f t="shared" si="16"/>
        <v>851.71749999999997</v>
      </c>
      <c r="Y79" s="14">
        <f t="shared" si="16"/>
        <v>102</v>
      </c>
      <c r="Z79" s="14">
        <f t="shared" si="16"/>
        <v>14.967499999999994</v>
      </c>
    </row>
    <row r="80" spans="1:26" x14ac:dyDescent="0.2">
      <c r="A80" s="34">
        <v>40854</v>
      </c>
      <c r="B80" s="2" t="s">
        <v>215</v>
      </c>
      <c r="C80" s="4" t="s">
        <v>101</v>
      </c>
      <c r="D80" s="33">
        <v>306770</v>
      </c>
      <c r="E80" s="76">
        <v>3</v>
      </c>
      <c r="F80" s="16">
        <v>1.3019565</v>
      </c>
      <c r="G80" s="13">
        <v>0.52118320199999979</v>
      </c>
      <c r="H80" s="30">
        <v>56.232118251742165</v>
      </c>
      <c r="I80" s="18">
        <v>32.915370425257834</v>
      </c>
      <c r="J80" s="18">
        <v>51.162625416376308</v>
      </c>
      <c r="K80" s="18">
        <v>23.054665685623682</v>
      </c>
      <c r="L80" s="23">
        <v>311</v>
      </c>
      <c r="N80" s="23">
        <v>311</v>
      </c>
      <c r="O80" s="21">
        <v>943.35825</v>
      </c>
      <c r="P80">
        <v>1009.6877500000001</v>
      </c>
      <c r="Q80">
        <v>136.75975</v>
      </c>
      <c r="R80">
        <v>55.083750000000002</v>
      </c>
      <c r="S80" s="21">
        <v>60.956999999999994</v>
      </c>
      <c r="T80">
        <v>109.46775</v>
      </c>
      <c r="U80">
        <v>22.449749999999998</v>
      </c>
      <c r="V80">
        <v>27.395</v>
      </c>
      <c r="W80" s="22">
        <f t="shared" si="16"/>
        <v>882.40125</v>
      </c>
      <c r="X80" s="14">
        <f t="shared" si="16"/>
        <v>900.22</v>
      </c>
      <c r="Y80" s="14">
        <f t="shared" si="16"/>
        <v>114.31</v>
      </c>
      <c r="Z80" s="14">
        <f t="shared" si="16"/>
        <v>27.688750000000002</v>
      </c>
    </row>
    <row r="81" spans="1:26" x14ac:dyDescent="0.2">
      <c r="A81" s="34">
        <v>40869</v>
      </c>
      <c r="B81" s="2" t="s">
        <v>224</v>
      </c>
      <c r="C81" s="4" t="s">
        <v>131</v>
      </c>
      <c r="D81" s="17">
        <v>306780</v>
      </c>
      <c r="E81" s="3">
        <v>1</v>
      </c>
      <c r="F81" s="16">
        <v>1.3019565000000002</v>
      </c>
      <c r="G81" s="13">
        <v>0.71827938599999963</v>
      </c>
      <c r="H81" s="16">
        <v>57.154611513501749</v>
      </c>
      <c r="I81" s="18">
        <v>42.604108322498256</v>
      </c>
      <c r="J81" s="33">
        <v>52.306344668989546</v>
      </c>
      <c r="K81" s="33">
        <v>31.346926242010444</v>
      </c>
      <c r="L81" s="23">
        <v>326</v>
      </c>
      <c r="N81" s="23">
        <v>326</v>
      </c>
      <c r="O81" s="21">
        <v>1023.07825</v>
      </c>
      <c r="P81">
        <v>1094.3177500000002</v>
      </c>
      <c r="Q81">
        <v>145.58775</v>
      </c>
      <c r="R81">
        <v>72.609499999999997</v>
      </c>
      <c r="S81" s="21">
        <v>64.305500000000009</v>
      </c>
      <c r="T81">
        <v>105.339</v>
      </c>
      <c r="U81">
        <v>21.442749999999997</v>
      </c>
      <c r="V81">
        <v>24.581750000000003</v>
      </c>
      <c r="W81" s="22">
        <f t="shared" si="16"/>
        <v>958.77274999999997</v>
      </c>
      <c r="X81" s="14">
        <f t="shared" si="16"/>
        <v>988.97875000000022</v>
      </c>
      <c r="Y81" s="14">
        <f t="shared" si="16"/>
        <v>124.14500000000001</v>
      </c>
      <c r="Z81" s="14">
        <f t="shared" si="16"/>
        <v>48.027749999999997</v>
      </c>
    </row>
    <row r="82" spans="1:26" x14ac:dyDescent="0.2">
      <c r="A82" s="34">
        <v>40883</v>
      </c>
      <c r="B82" s="2" t="s">
        <v>228</v>
      </c>
      <c r="C82" s="4" t="s">
        <v>101</v>
      </c>
      <c r="D82" s="17">
        <v>306790</v>
      </c>
      <c r="E82" s="3">
        <v>1</v>
      </c>
      <c r="F82" s="16">
        <v>0.91566171428571419</v>
      </c>
      <c r="G82" s="13">
        <v>0.26691538971428586</v>
      </c>
      <c r="H82" s="92">
        <v>44.758312663327523</v>
      </c>
      <c r="I82" s="91">
        <v>36.29770163117248</v>
      </c>
      <c r="J82" s="18">
        <v>35.709131772648078</v>
      </c>
      <c r="K82" s="18">
        <v>16.868020559351919</v>
      </c>
      <c r="L82" s="23">
        <v>340</v>
      </c>
      <c r="N82" s="23">
        <v>340</v>
      </c>
      <c r="O82" s="21">
        <v>858.47900000000004</v>
      </c>
      <c r="P82">
        <v>933.6389999999999</v>
      </c>
      <c r="Q82">
        <v>128.43</v>
      </c>
      <c r="R82">
        <v>65.158749999999998</v>
      </c>
      <c r="S82" s="21">
        <v>77.472750000000005</v>
      </c>
      <c r="T82">
        <v>126.87150000000001</v>
      </c>
      <c r="U82">
        <v>26.712499999999999</v>
      </c>
      <c r="V82">
        <v>27.03125</v>
      </c>
      <c r="W82" s="22">
        <f t="shared" si="16"/>
        <v>781.00625000000002</v>
      </c>
      <c r="X82" s="14">
        <f t="shared" si="16"/>
        <v>806.76749999999993</v>
      </c>
      <c r="Y82" s="14">
        <f t="shared" si="16"/>
        <v>101.7175</v>
      </c>
      <c r="Z82" s="14">
        <f t="shared" si="16"/>
        <v>38.127499999999998</v>
      </c>
    </row>
    <row r="83" spans="1:26" x14ac:dyDescent="0.2">
      <c r="A83" s="34"/>
      <c r="B83" s="2"/>
      <c r="C83" s="4"/>
      <c r="D83" s="3"/>
      <c r="E83" s="66"/>
      <c r="F83" s="16"/>
      <c r="G83" s="13"/>
      <c r="H83" s="16"/>
      <c r="I83" s="16"/>
      <c r="J83" s="13"/>
      <c r="K83" s="3"/>
      <c r="L83" s="23"/>
      <c r="N83" s="23"/>
    </row>
    <row r="84" spans="1:26" x14ac:dyDescent="0.2">
      <c r="A84" s="34"/>
      <c r="B84" s="2"/>
      <c r="C84" s="4"/>
      <c r="D84" s="3"/>
      <c r="E84" s="66"/>
      <c r="F84" s="16"/>
      <c r="G84" s="13"/>
      <c r="H84" s="16"/>
      <c r="I84" s="16"/>
      <c r="J84" s="13"/>
      <c r="K84" s="3"/>
      <c r="L84" s="23"/>
      <c r="N84" s="23"/>
      <c r="S84" s="21">
        <f>AVERAGE(S63:S82)</f>
        <v>119.45032499999999</v>
      </c>
    </row>
    <row r="85" spans="1:26" x14ac:dyDescent="0.2">
      <c r="A85" s="34"/>
      <c r="B85" s="2"/>
      <c r="C85" s="4"/>
      <c r="D85" s="3"/>
      <c r="E85" s="66"/>
      <c r="F85" s="16"/>
      <c r="G85" s="13"/>
      <c r="H85" s="16"/>
      <c r="I85" s="16"/>
      <c r="J85" s="13"/>
      <c r="K85" s="3"/>
      <c r="L85" s="23"/>
      <c r="N85" s="23"/>
    </row>
    <row r="86" spans="1:26" x14ac:dyDescent="0.2">
      <c r="A86" s="34"/>
      <c r="B86" s="2"/>
      <c r="C86" s="4"/>
      <c r="D86" s="3"/>
      <c r="E86" s="66"/>
      <c r="F86" s="16"/>
      <c r="G86" s="13"/>
      <c r="H86" s="16"/>
      <c r="I86" s="16"/>
      <c r="J86" s="13"/>
      <c r="K86" s="3"/>
      <c r="L86" s="23"/>
      <c r="N86" s="23"/>
    </row>
    <row r="87" spans="1:26" x14ac:dyDescent="0.2">
      <c r="A87" s="34"/>
      <c r="B87" s="2"/>
      <c r="C87" s="4"/>
      <c r="D87" s="3"/>
      <c r="E87" s="66"/>
      <c r="F87" s="16"/>
      <c r="G87" s="13"/>
      <c r="H87" s="16"/>
      <c r="I87" s="16"/>
      <c r="J87" s="13"/>
      <c r="K87" s="3"/>
      <c r="L87" s="23"/>
      <c r="N87" s="23"/>
    </row>
    <row r="88" spans="1:26" x14ac:dyDescent="0.2">
      <c r="A88" s="34"/>
      <c r="B88" s="2"/>
      <c r="C88" s="4"/>
      <c r="D88" s="3"/>
      <c r="E88" s="66"/>
      <c r="F88" s="16"/>
      <c r="G88" s="13"/>
      <c r="H88" s="16"/>
      <c r="I88" s="16"/>
      <c r="J88" s="13"/>
      <c r="K88" s="3"/>
      <c r="L88" s="23"/>
      <c r="N88" s="32"/>
    </row>
    <row r="89" spans="1:26" x14ac:dyDescent="0.2">
      <c r="A89" s="34"/>
      <c r="B89" s="2"/>
      <c r="C89" s="4"/>
      <c r="D89" s="3"/>
      <c r="E89" s="3"/>
      <c r="F89" s="16"/>
      <c r="G89" s="13"/>
      <c r="H89" s="16"/>
      <c r="I89" s="18"/>
      <c r="J89" s="18"/>
      <c r="K89" s="23"/>
      <c r="L89" s="23"/>
      <c r="N89" s="32"/>
    </row>
    <row r="90" spans="1:26" x14ac:dyDescent="0.2">
      <c r="A90" s="34"/>
      <c r="B90" s="2"/>
      <c r="C90" s="4"/>
      <c r="D90" s="3"/>
      <c r="E90" s="3"/>
      <c r="F90" s="16"/>
      <c r="G90" s="13"/>
      <c r="H90" s="16"/>
      <c r="I90" s="16"/>
      <c r="J90" s="18"/>
      <c r="K90" s="23"/>
      <c r="L90" s="23"/>
      <c r="N90" s="23"/>
    </row>
    <row r="91" spans="1:26" x14ac:dyDescent="0.2">
      <c r="A91" s="34"/>
      <c r="B91" s="2"/>
      <c r="C91" s="4"/>
      <c r="D91" s="3"/>
      <c r="E91" s="3"/>
      <c r="F91" s="16"/>
      <c r="G91" s="13"/>
      <c r="H91" s="16"/>
      <c r="I91" s="18"/>
      <c r="J91" s="18"/>
      <c r="K91" s="23"/>
      <c r="L91" s="23"/>
      <c r="N91" s="23"/>
    </row>
    <row r="92" spans="1:26" x14ac:dyDescent="0.2">
      <c r="A92" s="34"/>
      <c r="B92" s="2"/>
      <c r="C92" s="4"/>
      <c r="D92" s="3"/>
      <c r="E92" s="3"/>
      <c r="F92" s="16"/>
      <c r="G92" s="13"/>
      <c r="H92" s="16"/>
      <c r="I92" s="18"/>
      <c r="J92" s="18"/>
      <c r="K92" s="23"/>
      <c r="L92" s="23"/>
      <c r="N92" s="23"/>
    </row>
    <row r="93" spans="1:26" x14ac:dyDescent="0.2">
      <c r="A93" s="34"/>
      <c r="B93" s="2"/>
      <c r="C93" s="4"/>
      <c r="D93" s="3"/>
      <c r="E93" s="3"/>
      <c r="F93" s="16"/>
      <c r="G93" s="13"/>
      <c r="H93" s="16"/>
      <c r="I93" s="18"/>
      <c r="J93" s="18"/>
      <c r="K93" s="23"/>
      <c r="L93" s="23"/>
      <c r="N93" s="23"/>
    </row>
    <row r="94" spans="1:26" x14ac:dyDescent="0.2">
      <c r="A94" s="34"/>
      <c r="B94" s="2"/>
      <c r="C94" s="4"/>
      <c r="D94" s="3"/>
      <c r="E94" s="3"/>
      <c r="F94" s="16"/>
      <c r="G94" s="13"/>
      <c r="H94" s="16"/>
      <c r="I94" s="18"/>
      <c r="J94" s="18"/>
      <c r="K94" s="23"/>
      <c r="L94" s="23"/>
      <c r="N94" s="23"/>
    </row>
    <row r="95" spans="1:26" x14ac:dyDescent="0.2">
      <c r="A95" s="34"/>
      <c r="B95" s="2"/>
      <c r="C95" s="4"/>
      <c r="D95" s="3"/>
      <c r="E95" s="3"/>
      <c r="F95" s="16"/>
      <c r="G95" s="13"/>
      <c r="H95" s="16"/>
      <c r="I95" s="18"/>
      <c r="J95" s="18"/>
      <c r="K95" s="23"/>
      <c r="L95" s="23"/>
      <c r="N95" s="23"/>
    </row>
    <row r="96" spans="1:26" x14ac:dyDescent="0.2">
      <c r="A96" s="34"/>
      <c r="B96" s="2"/>
      <c r="C96" s="4"/>
      <c r="D96" s="3"/>
      <c r="E96" s="3"/>
      <c r="F96" s="16"/>
      <c r="G96" s="13"/>
      <c r="H96" s="16"/>
      <c r="I96" s="18"/>
      <c r="J96" s="18"/>
      <c r="K96" s="23"/>
      <c r="L96" s="23"/>
      <c r="N96" s="23"/>
    </row>
    <row r="97" spans="1:14" x14ac:dyDescent="0.2">
      <c r="A97" s="34"/>
      <c r="B97" s="2"/>
      <c r="C97" s="4"/>
      <c r="D97" s="3"/>
      <c r="E97" s="3"/>
      <c r="F97" s="16"/>
      <c r="G97" s="13"/>
      <c r="H97" s="16"/>
      <c r="I97" s="18"/>
      <c r="J97" s="18"/>
      <c r="K97" s="23"/>
      <c r="L97" s="23"/>
      <c r="N97" s="23"/>
    </row>
    <row r="98" spans="1:14" x14ac:dyDescent="0.2">
      <c r="A98" s="34"/>
      <c r="B98" s="2"/>
      <c r="C98" s="4"/>
      <c r="D98" s="3"/>
      <c r="E98" s="66"/>
      <c r="F98" s="16"/>
      <c r="G98" s="13"/>
      <c r="H98" s="16"/>
      <c r="I98" s="16"/>
      <c r="J98" s="16"/>
      <c r="K98" s="3"/>
      <c r="L98" s="23"/>
      <c r="N98" s="23"/>
    </row>
    <row r="99" spans="1:14" x14ac:dyDescent="0.2">
      <c r="A99" s="34"/>
      <c r="B99" s="2"/>
      <c r="C99" s="4"/>
      <c r="D99" s="3"/>
      <c r="E99" s="66"/>
      <c r="F99" s="16"/>
      <c r="G99" s="13"/>
      <c r="H99" s="16"/>
      <c r="I99" s="16"/>
      <c r="J99" s="16"/>
      <c r="K99" s="3"/>
      <c r="L99" s="23"/>
      <c r="N99" s="23"/>
    </row>
    <row r="100" spans="1:14" x14ac:dyDescent="0.2">
      <c r="A100" s="34"/>
      <c r="B100" s="2"/>
      <c r="C100" s="4"/>
      <c r="D100" s="3"/>
      <c r="E100" s="66"/>
      <c r="F100" s="16"/>
      <c r="G100" s="13"/>
      <c r="H100" s="16"/>
      <c r="I100" s="16"/>
      <c r="J100" s="16"/>
      <c r="K100" s="3"/>
      <c r="L100" s="23"/>
      <c r="N100" s="23"/>
    </row>
    <row r="101" spans="1:14" x14ac:dyDescent="0.2">
      <c r="A101" s="34"/>
      <c r="B101" s="2"/>
      <c r="C101" s="4"/>
      <c r="D101" s="3"/>
      <c r="E101" s="66"/>
      <c r="F101" s="16"/>
      <c r="G101" s="13"/>
      <c r="H101" s="16"/>
      <c r="I101" s="16"/>
      <c r="J101" s="16"/>
      <c r="K101" s="3"/>
      <c r="L101" s="23"/>
      <c r="N101" s="23"/>
    </row>
    <row r="102" spans="1:14" x14ac:dyDescent="0.2">
      <c r="A102" s="34"/>
      <c r="B102" s="2"/>
      <c r="C102" s="4"/>
      <c r="D102" s="3"/>
      <c r="E102" s="66"/>
      <c r="F102" s="16"/>
      <c r="G102" s="13"/>
      <c r="H102" s="16"/>
      <c r="I102" s="16"/>
      <c r="J102" s="16"/>
      <c r="K102" s="3"/>
      <c r="L102" s="23"/>
      <c r="N102" s="23"/>
    </row>
    <row r="103" spans="1:14" x14ac:dyDescent="0.2">
      <c r="A103" s="34"/>
      <c r="B103" s="2"/>
      <c r="C103" s="4"/>
      <c r="D103" s="3"/>
      <c r="E103" s="66"/>
      <c r="F103" s="16"/>
      <c r="G103" s="13"/>
      <c r="H103" s="16"/>
      <c r="I103" s="16"/>
      <c r="J103" s="16"/>
      <c r="K103" s="3"/>
      <c r="L103" s="23"/>
      <c r="N103" s="23"/>
    </row>
    <row r="104" spans="1:14" x14ac:dyDescent="0.2">
      <c r="A104" s="34"/>
      <c r="B104" s="2"/>
      <c r="C104" s="4"/>
      <c r="D104" s="3"/>
      <c r="E104" s="66"/>
      <c r="F104" s="16"/>
      <c r="G104" s="13"/>
      <c r="H104" s="16"/>
      <c r="I104" s="16"/>
      <c r="J104" s="16"/>
      <c r="K104" s="3"/>
      <c r="L104" s="23"/>
      <c r="N104" s="23"/>
    </row>
    <row r="105" spans="1:14" x14ac:dyDescent="0.2">
      <c r="A105" s="34"/>
      <c r="B105" s="2"/>
      <c r="C105" s="4"/>
      <c r="D105" s="3"/>
      <c r="E105" s="66"/>
      <c r="F105" s="16"/>
      <c r="G105" s="13"/>
      <c r="H105" s="16"/>
      <c r="I105" s="16"/>
      <c r="J105" s="16"/>
      <c r="K105" s="3"/>
      <c r="L105" s="23"/>
      <c r="N105" s="23"/>
    </row>
    <row r="106" spans="1:14" x14ac:dyDescent="0.2">
      <c r="A106" s="34"/>
      <c r="B106" s="2"/>
      <c r="C106" s="4"/>
      <c r="D106" s="3"/>
      <c r="E106" s="79"/>
      <c r="F106" s="16"/>
      <c r="G106" s="13"/>
      <c r="H106" s="16"/>
      <c r="I106" s="16"/>
      <c r="J106" s="16"/>
      <c r="K106" s="3"/>
      <c r="L106" s="23"/>
      <c r="N106" s="23"/>
    </row>
    <row r="107" spans="1:14" x14ac:dyDescent="0.2">
      <c r="A107" s="34"/>
      <c r="B107" s="2"/>
      <c r="C107" s="4"/>
      <c r="D107" s="33"/>
      <c r="E107" s="93"/>
      <c r="F107" s="30"/>
      <c r="G107" s="31"/>
      <c r="H107" s="30"/>
      <c r="I107" s="18"/>
      <c r="J107" s="18"/>
      <c r="K107" s="18"/>
      <c r="L107" s="77"/>
      <c r="N107" s="23"/>
    </row>
    <row r="108" spans="1:14" x14ac:dyDescent="0.2">
      <c r="A108" s="34"/>
      <c r="B108" s="2"/>
      <c r="C108" s="4"/>
      <c r="D108" s="33"/>
      <c r="E108" s="93"/>
      <c r="F108" s="30"/>
      <c r="G108" s="31"/>
      <c r="H108" s="16"/>
      <c r="I108" s="16"/>
      <c r="J108" s="16"/>
      <c r="K108" s="3"/>
      <c r="L108" s="32"/>
      <c r="N108" s="23"/>
    </row>
    <row r="109" spans="1:14" x14ac:dyDescent="0.2">
      <c r="A109" s="34"/>
      <c r="B109" s="2"/>
      <c r="C109" s="4"/>
      <c r="D109" s="33"/>
      <c r="E109" s="93"/>
      <c r="F109" s="30"/>
      <c r="G109" s="31"/>
      <c r="H109" s="56"/>
      <c r="I109" s="23"/>
      <c r="J109" s="31"/>
      <c r="K109" s="31"/>
      <c r="L109" s="32"/>
      <c r="N109" s="23"/>
    </row>
    <row r="110" spans="1:14" x14ac:dyDescent="0.2">
      <c r="A110" s="34"/>
      <c r="B110" s="2"/>
      <c r="C110" s="4"/>
      <c r="D110" s="33"/>
      <c r="E110" s="93"/>
      <c r="F110" s="30"/>
      <c r="G110" s="31"/>
      <c r="H110" s="56"/>
      <c r="I110" s="23"/>
      <c r="J110" s="31"/>
      <c r="K110" s="31"/>
      <c r="L110" s="32"/>
      <c r="N110" s="23"/>
    </row>
    <row r="111" spans="1:14" x14ac:dyDescent="0.2">
      <c r="A111" s="34"/>
      <c r="B111" s="2"/>
      <c r="C111" s="4"/>
      <c r="D111" s="33"/>
      <c r="E111" s="93"/>
      <c r="F111" s="30"/>
      <c r="G111" s="31"/>
      <c r="H111" s="56"/>
      <c r="I111" s="23"/>
      <c r="J111" s="31"/>
      <c r="K111" s="31"/>
      <c r="L111" s="32"/>
      <c r="N111" s="23"/>
    </row>
    <row r="112" spans="1:14" x14ac:dyDescent="0.2">
      <c r="A112" s="34"/>
      <c r="B112" s="2"/>
      <c r="C112" s="4"/>
      <c r="D112" s="33"/>
      <c r="E112" s="93"/>
      <c r="F112" s="30"/>
      <c r="G112" s="31"/>
      <c r="H112" s="56"/>
      <c r="I112" s="23"/>
      <c r="J112" s="31"/>
      <c r="K112" s="31"/>
      <c r="L112" s="32"/>
      <c r="N112" s="23"/>
    </row>
    <row r="113" spans="1:14" x14ac:dyDescent="0.2">
      <c r="A113" s="34"/>
      <c r="B113" s="2"/>
      <c r="C113" s="4"/>
      <c r="D113" s="33"/>
      <c r="E113" s="93"/>
      <c r="F113" s="30"/>
      <c r="G113" s="31"/>
      <c r="H113" s="56"/>
      <c r="I113" s="23"/>
      <c r="J113" s="31"/>
      <c r="K113" s="31"/>
      <c r="L113" s="32"/>
      <c r="N113" s="23"/>
    </row>
    <row r="114" spans="1:14" x14ac:dyDescent="0.2">
      <c r="A114" s="34"/>
      <c r="B114" s="2"/>
      <c r="C114" s="4"/>
      <c r="D114" s="33"/>
      <c r="E114" s="93"/>
      <c r="F114" s="30"/>
      <c r="G114" s="31"/>
      <c r="H114" s="56"/>
      <c r="I114" s="23"/>
      <c r="J114" s="31"/>
      <c r="K114" s="31"/>
      <c r="L114" s="32"/>
      <c r="N114" s="23"/>
    </row>
    <row r="115" spans="1:14" x14ac:dyDescent="0.2">
      <c r="A115" s="34"/>
      <c r="B115" s="2"/>
      <c r="C115" s="4"/>
      <c r="D115" s="33"/>
      <c r="E115" s="93"/>
      <c r="F115" s="30"/>
      <c r="G115" s="31"/>
      <c r="H115" s="56"/>
      <c r="I115" s="23"/>
      <c r="J115" s="31"/>
      <c r="K115" s="31"/>
      <c r="L115" s="32"/>
      <c r="N115" s="23"/>
    </row>
    <row r="116" spans="1:14" x14ac:dyDescent="0.2">
      <c r="A116" s="34"/>
      <c r="B116" s="2"/>
      <c r="C116" s="4"/>
      <c r="D116" s="23"/>
      <c r="E116" s="93"/>
      <c r="F116" s="30"/>
      <c r="G116" s="31"/>
      <c r="H116" s="30"/>
      <c r="I116" s="31"/>
      <c r="J116" s="31"/>
      <c r="K116" s="23"/>
      <c r="L116" s="23"/>
      <c r="N116" s="23"/>
    </row>
    <row r="117" spans="1:14" x14ac:dyDescent="0.2">
      <c r="A117" s="34"/>
      <c r="B117" s="2"/>
      <c r="C117" s="4"/>
      <c r="D117" s="23"/>
      <c r="E117" s="93"/>
      <c r="F117" s="30"/>
      <c r="G117" s="31"/>
      <c r="H117" s="16"/>
      <c r="I117" s="16"/>
      <c r="J117" s="31"/>
      <c r="K117" s="68"/>
      <c r="L117" s="68"/>
      <c r="N117" s="23"/>
    </row>
    <row r="118" spans="1:14" x14ac:dyDescent="0.2">
      <c r="A118" s="34"/>
      <c r="B118" s="2"/>
      <c r="C118" s="4"/>
      <c r="D118" s="23"/>
      <c r="E118" s="93"/>
      <c r="F118" s="30"/>
      <c r="G118" s="31"/>
      <c r="H118" s="23"/>
      <c r="I118" s="31"/>
      <c r="J118" s="31"/>
      <c r="K118" s="68"/>
      <c r="L118" s="68"/>
      <c r="N118" s="23"/>
    </row>
    <row r="119" spans="1:14" x14ac:dyDescent="0.2">
      <c r="A119" s="34"/>
      <c r="B119" s="2"/>
      <c r="C119" s="4"/>
      <c r="D119" s="23"/>
      <c r="E119" s="93"/>
      <c r="F119" s="30"/>
      <c r="G119" s="31"/>
      <c r="H119" s="23"/>
      <c r="I119" s="31"/>
      <c r="J119" s="31"/>
      <c r="K119" s="68"/>
      <c r="L119" s="68"/>
      <c r="N119" s="23"/>
    </row>
    <row r="120" spans="1:14" x14ac:dyDescent="0.2">
      <c r="A120" s="34"/>
      <c r="B120" s="2"/>
      <c r="C120" s="4"/>
      <c r="D120" s="23"/>
      <c r="E120" s="93"/>
      <c r="F120" s="30"/>
      <c r="G120" s="31"/>
      <c r="H120" s="23"/>
      <c r="I120" s="31"/>
      <c r="J120" s="31"/>
      <c r="K120" s="68"/>
      <c r="L120" s="68"/>
      <c r="N120" s="23"/>
    </row>
    <row r="121" spans="1:14" x14ac:dyDescent="0.2">
      <c r="A121" s="34"/>
      <c r="B121" s="2"/>
      <c r="C121" s="4"/>
      <c r="D121" s="23"/>
      <c r="E121" s="93"/>
      <c r="F121" s="30"/>
      <c r="G121" s="31"/>
      <c r="H121" s="23"/>
      <c r="I121" s="31"/>
      <c r="J121" s="31"/>
      <c r="K121" s="23"/>
      <c r="L121" s="23"/>
      <c r="N121" s="23"/>
    </row>
    <row r="122" spans="1:14" x14ac:dyDescent="0.2">
      <c r="A122" s="34"/>
      <c r="B122" s="2"/>
      <c r="C122" s="4"/>
      <c r="D122" s="23"/>
      <c r="E122" s="93"/>
      <c r="F122" s="30"/>
      <c r="G122" s="31"/>
      <c r="H122" s="23"/>
      <c r="I122" s="31"/>
      <c r="J122" s="31"/>
      <c r="K122" s="68"/>
      <c r="L122" s="68"/>
      <c r="N122" s="23"/>
    </row>
    <row r="123" spans="1:14" x14ac:dyDescent="0.2">
      <c r="A123" s="34"/>
      <c r="B123" s="2"/>
      <c r="C123" s="4"/>
      <c r="D123" s="23"/>
      <c r="E123" s="93"/>
      <c r="F123" s="30"/>
      <c r="G123" s="31"/>
      <c r="H123" s="23"/>
      <c r="I123" s="31"/>
      <c r="J123" s="31"/>
      <c r="K123" s="68"/>
      <c r="L123" s="68"/>
      <c r="N123" s="23"/>
    </row>
    <row r="124" spans="1:14" x14ac:dyDescent="0.2">
      <c r="A124" s="34"/>
      <c r="B124" s="2"/>
      <c r="C124" s="4"/>
      <c r="D124" s="23"/>
      <c r="E124" s="93"/>
      <c r="F124" s="30"/>
      <c r="G124" s="31"/>
      <c r="H124" s="23"/>
      <c r="I124" s="31"/>
      <c r="J124" s="31"/>
      <c r="K124" s="68"/>
      <c r="L124" s="68"/>
      <c r="N124" s="23"/>
    </row>
    <row r="125" spans="1:14" x14ac:dyDescent="0.2">
      <c r="A125" s="34"/>
      <c r="B125" s="2"/>
      <c r="C125" s="69"/>
      <c r="D125" s="71"/>
      <c r="E125" s="93"/>
      <c r="F125" s="16"/>
      <c r="G125" s="13"/>
      <c r="H125" s="16"/>
      <c r="I125" s="18"/>
      <c r="J125" s="18"/>
      <c r="K125" s="18"/>
      <c r="L125" s="23"/>
      <c r="N125" s="23"/>
    </row>
    <row r="126" spans="1:14" x14ac:dyDescent="0.2">
      <c r="A126" s="34"/>
      <c r="B126" s="2"/>
      <c r="C126" s="69"/>
      <c r="D126" s="71"/>
      <c r="E126" s="93"/>
      <c r="F126" s="16"/>
      <c r="G126" s="13"/>
      <c r="H126" s="16"/>
      <c r="I126" s="16"/>
      <c r="J126" s="18"/>
      <c r="K126" s="23"/>
      <c r="L126" s="23"/>
      <c r="N126" s="23"/>
    </row>
    <row r="127" spans="1:14" x14ac:dyDescent="0.2">
      <c r="A127" s="34"/>
      <c r="B127" s="2"/>
      <c r="C127" s="69"/>
      <c r="D127" s="71"/>
      <c r="E127" s="93"/>
      <c r="F127" s="16"/>
      <c r="G127" s="13"/>
      <c r="H127" s="16"/>
      <c r="I127" s="16"/>
      <c r="J127" s="48"/>
      <c r="K127" s="48"/>
      <c r="L127" s="48"/>
      <c r="N127" s="23"/>
    </row>
    <row r="128" spans="1:14" x14ac:dyDescent="0.2">
      <c r="A128" s="34"/>
      <c r="B128" s="2"/>
      <c r="C128" s="69"/>
      <c r="D128" s="71"/>
      <c r="E128" s="93"/>
      <c r="F128" s="16"/>
      <c r="G128" s="13"/>
      <c r="H128" s="46"/>
      <c r="I128" s="47"/>
      <c r="J128" s="16"/>
      <c r="K128" s="3"/>
      <c r="L128" s="23"/>
      <c r="N128" s="23"/>
    </row>
    <row r="129" spans="1:14" x14ac:dyDescent="0.2">
      <c r="A129" s="34"/>
      <c r="B129" s="2"/>
      <c r="C129" s="69"/>
      <c r="D129" s="71"/>
      <c r="E129" s="93"/>
      <c r="F129" s="16"/>
      <c r="G129" s="13"/>
      <c r="H129" s="46"/>
      <c r="I129" s="47"/>
      <c r="J129" s="16"/>
      <c r="K129" s="3"/>
      <c r="L129" s="23"/>
      <c r="N129" s="23"/>
    </row>
    <row r="130" spans="1:14" x14ac:dyDescent="0.2">
      <c r="A130" s="34"/>
      <c r="B130" s="2"/>
      <c r="C130" s="69"/>
      <c r="D130" s="71"/>
      <c r="E130" s="93"/>
      <c r="F130" s="16"/>
      <c r="G130" s="13"/>
      <c r="H130" s="46"/>
      <c r="I130" s="47"/>
      <c r="J130" s="16"/>
      <c r="K130" s="3"/>
      <c r="L130" s="23"/>
      <c r="N130" s="23"/>
    </row>
    <row r="131" spans="1:14" x14ac:dyDescent="0.2">
      <c r="A131" s="34"/>
      <c r="B131" s="2"/>
      <c r="C131" s="69"/>
      <c r="D131" s="71"/>
      <c r="E131" s="93"/>
      <c r="F131" s="16"/>
      <c r="G131" s="13"/>
      <c r="H131" s="46"/>
      <c r="I131" s="47"/>
      <c r="J131" s="16"/>
      <c r="K131" s="3"/>
      <c r="L131" s="23"/>
      <c r="N131" s="23"/>
    </row>
    <row r="132" spans="1:14" x14ac:dyDescent="0.2">
      <c r="A132" s="34"/>
      <c r="B132" s="2"/>
      <c r="C132" s="69"/>
      <c r="D132" s="71"/>
      <c r="E132" s="93"/>
      <c r="F132" s="16"/>
      <c r="G132" s="13"/>
      <c r="H132" s="46"/>
      <c r="I132" s="47"/>
      <c r="J132" s="16"/>
      <c r="K132" s="3"/>
      <c r="L132" s="23"/>
      <c r="N132" s="23"/>
    </row>
    <row r="133" spans="1:14" x14ac:dyDescent="0.2">
      <c r="A133" s="34"/>
      <c r="B133" s="2"/>
      <c r="C133" s="69"/>
      <c r="D133" s="71"/>
      <c r="E133" s="93"/>
      <c r="F133" s="16"/>
      <c r="G133" s="13"/>
      <c r="H133" s="46"/>
      <c r="I133" s="47"/>
      <c r="J133" s="16"/>
      <c r="K133" s="3"/>
      <c r="L133" s="23"/>
      <c r="N133" s="23"/>
    </row>
    <row r="134" spans="1:14" x14ac:dyDescent="0.2">
      <c r="A134" s="34"/>
      <c r="B134" s="2"/>
      <c r="C134" s="4"/>
      <c r="D134" s="3"/>
      <c r="E134" s="3"/>
      <c r="F134" s="16"/>
      <c r="G134" s="13"/>
      <c r="H134" s="46"/>
      <c r="I134" s="47"/>
      <c r="J134" s="16"/>
      <c r="K134" s="3"/>
      <c r="L134" s="23"/>
      <c r="N134" s="23"/>
    </row>
    <row r="135" spans="1:14" x14ac:dyDescent="0.2">
      <c r="A135" s="34"/>
      <c r="B135" s="2"/>
      <c r="C135" s="4"/>
      <c r="D135" s="3"/>
      <c r="E135" s="3"/>
      <c r="F135" s="16"/>
      <c r="G135" s="13"/>
      <c r="H135" s="16"/>
      <c r="I135" s="16"/>
      <c r="J135" s="16"/>
      <c r="K135" s="3"/>
      <c r="L135" s="23"/>
      <c r="N135" s="23"/>
    </row>
    <row r="136" spans="1:14" x14ac:dyDescent="0.2">
      <c r="A136" s="34"/>
      <c r="B136" s="2"/>
      <c r="C136" s="4"/>
      <c r="D136" s="3"/>
      <c r="E136" s="3"/>
      <c r="F136" s="16"/>
      <c r="G136" s="13"/>
      <c r="H136" s="46"/>
      <c r="I136" s="47"/>
      <c r="J136" s="16"/>
      <c r="K136" s="3"/>
      <c r="L136" s="23"/>
      <c r="N136" s="23"/>
    </row>
    <row r="137" spans="1:14" x14ac:dyDescent="0.2">
      <c r="A137" s="34"/>
      <c r="B137" s="2"/>
      <c r="C137" s="4"/>
      <c r="D137" s="3"/>
      <c r="E137" s="3"/>
      <c r="F137" s="16"/>
      <c r="G137" s="13"/>
      <c r="H137" s="16"/>
      <c r="I137" s="16"/>
      <c r="J137" s="48"/>
      <c r="K137" s="48"/>
      <c r="L137" s="48"/>
      <c r="N137" s="23"/>
    </row>
    <row r="138" spans="1:14" x14ac:dyDescent="0.2">
      <c r="A138" s="34"/>
      <c r="B138" s="2"/>
      <c r="C138" s="4"/>
      <c r="D138" s="3"/>
      <c r="E138" s="3"/>
      <c r="F138" s="16"/>
      <c r="G138" s="13"/>
      <c r="H138" s="16"/>
      <c r="I138" s="18"/>
      <c r="J138" s="16"/>
      <c r="K138" s="3"/>
      <c r="L138" s="23"/>
      <c r="N138" s="23"/>
    </row>
    <row r="139" spans="1:14" x14ac:dyDescent="0.2">
      <c r="A139" s="34"/>
      <c r="B139" s="2"/>
      <c r="C139" s="4"/>
      <c r="D139" s="3"/>
      <c r="E139" s="3"/>
      <c r="F139" s="16"/>
      <c r="G139" s="13"/>
      <c r="H139" s="16"/>
      <c r="I139" s="16"/>
      <c r="J139" s="16"/>
      <c r="K139" s="3"/>
      <c r="L139" s="23"/>
      <c r="N139" s="23"/>
    </row>
    <row r="140" spans="1:14" x14ac:dyDescent="0.2">
      <c r="A140" s="34"/>
      <c r="B140" s="2"/>
      <c r="C140" s="4"/>
      <c r="D140" s="3"/>
      <c r="E140" s="3"/>
      <c r="F140" s="16"/>
      <c r="G140" s="13"/>
      <c r="H140" s="16"/>
      <c r="I140" s="18"/>
      <c r="J140" s="16"/>
      <c r="K140" s="3"/>
      <c r="L140" s="23"/>
      <c r="N140" s="77"/>
    </row>
    <row r="141" spans="1:14" x14ac:dyDescent="0.2">
      <c r="A141" s="34"/>
      <c r="B141" s="2"/>
      <c r="C141" s="4"/>
      <c r="D141" s="3"/>
      <c r="E141" s="3"/>
      <c r="F141" s="16"/>
      <c r="G141" s="13"/>
      <c r="H141" s="16"/>
      <c r="I141" s="18"/>
      <c r="J141" s="18"/>
      <c r="K141" s="23"/>
      <c r="L141" s="23"/>
      <c r="N141" s="32"/>
    </row>
    <row r="142" spans="1:14" x14ac:dyDescent="0.2">
      <c r="A142" s="34"/>
      <c r="B142" s="2"/>
      <c r="C142" s="4"/>
      <c r="D142" s="3"/>
      <c r="E142" s="3"/>
      <c r="F142" s="16"/>
      <c r="G142" s="13"/>
      <c r="H142" s="16"/>
      <c r="I142" s="18"/>
      <c r="J142" s="16"/>
      <c r="K142" s="23"/>
      <c r="L142" s="23"/>
      <c r="N142" s="32"/>
    </row>
    <row r="143" spans="1:14" x14ac:dyDescent="0.2">
      <c r="A143" s="34"/>
      <c r="B143" s="2"/>
      <c r="C143" s="4"/>
      <c r="D143" s="3"/>
      <c r="E143" s="3"/>
      <c r="F143" s="16"/>
      <c r="G143" s="13"/>
      <c r="H143" s="16"/>
      <c r="I143" s="18"/>
      <c r="J143" s="7"/>
      <c r="K143" s="18"/>
      <c r="L143" s="23"/>
      <c r="N143" s="32"/>
    </row>
    <row r="144" spans="1:14" x14ac:dyDescent="0.2">
      <c r="A144" s="34"/>
      <c r="B144" s="2"/>
      <c r="C144" s="4"/>
      <c r="D144" s="3"/>
      <c r="E144" s="3"/>
      <c r="F144" s="16"/>
      <c r="G144" s="13"/>
      <c r="H144" s="16"/>
      <c r="I144" s="16"/>
      <c r="J144" s="16"/>
      <c r="K144" s="65"/>
      <c r="L144" s="23"/>
      <c r="N144" s="32"/>
    </row>
    <row r="145" spans="1:14" x14ac:dyDescent="0.2">
      <c r="A145" s="34"/>
      <c r="B145" s="2"/>
      <c r="C145" s="4"/>
      <c r="D145" s="3"/>
      <c r="E145" s="3"/>
      <c r="F145" s="16"/>
      <c r="G145" s="13"/>
      <c r="H145" s="16"/>
      <c r="I145" s="16"/>
      <c r="J145" s="16"/>
      <c r="K145" s="65"/>
      <c r="L145" s="23"/>
      <c r="N145" s="32"/>
    </row>
    <row r="146" spans="1:14" x14ac:dyDescent="0.2">
      <c r="A146" s="34"/>
      <c r="B146" s="2"/>
      <c r="C146" s="4"/>
      <c r="D146" s="3"/>
      <c r="E146" s="3"/>
      <c r="F146" s="16"/>
      <c r="G146" s="13"/>
      <c r="I146" s="16"/>
      <c r="J146" s="16"/>
      <c r="K146" s="65"/>
      <c r="L146" s="23"/>
      <c r="N146" s="32"/>
    </row>
    <row r="147" spans="1:14" x14ac:dyDescent="0.2">
      <c r="A147" s="34"/>
      <c r="B147" s="2"/>
      <c r="C147" s="4"/>
      <c r="D147" s="3"/>
      <c r="E147" s="3"/>
      <c r="F147" s="16"/>
      <c r="G147" s="13"/>
      <c r="I147" s="16"/>
      <c r="J147" s="16"/>
      <c r="K147" s="23"/>
      <c r="L147" s="23"/>
      <c r="N147" s="32"/>
    </row>
    <row r="148" spans="1:14" x14ac:dyDescent="0.2">
      <c r="A148" s="34"/>
      <c r="B148" s="2"/>
      <c r="C148" s="4"/>
      <c r="D148" s="3"/>
      <c r="E148" s="3"/>
      <c r="F148" s="16"/>
      <c r="G148" s="13"/>
      <c r="I148" s="16"/>
      <c r="J148" s="16"/>
      <c r="K148" s="65"/>
      <c r="L148" s="23"/>
      <c r="N148" s="23"/>
    </row>
    <row r="149" spans="1:14" x14ac:dyDescent="0.2">
      <c r="A149" s="34"/>
      <c r="B149" s="2"/>
      <c r="C149" s="4"/>
      <c r="D149" s="3"/>
      <c r="E149" s="3"/>
      <c r="F149" s="16"/>
      <c r="G149" s="13"/>
      <c r="I149" s="16"/>
      <c r="J149" s="16"/>
      <c r="K149" s="65"/>
      <c r="L149" s="23"/>
      <c r="N149" s="68"/>
    </row>
    <row r="150" spans="1:14" x14ac:dyDescent="0.2">
      <c r="A150" s="34"/>
      <c r="B150" s="2"/>
      <c r="C150" s="4"/>
      <c r="D150" s="3"/>
      <c r="E150" s="3"/>
      <c r="F150" s="16"/>
      <c r="G150" s="13"/>
      <c r="I150" s="16"/>
      <c r="J150" s="16"/>
      <c r="K150" s="23"/>
      <c r="L150" s="23"/>
      <c r="N150" s="68"/>
    </row>
    <row r="151" spans="1:14" x14ac:dyDescent="0.2">
      <c r="A151" s="34"/>
      <c r="B151" s="2"/>
      <c r="C151" s="4"/>
      <c r="D151" s="3"/>
      <c r="E151" s="3"/>
      <c r="F151" s="16"/>
      <c r="G151" s="13"/>
      <c r="I151" s="16"/>
      <c r="J151" s="16"/>
      <c r="K151" s="23"/>
      <c r="L151" s="23"/>
      <c r="N151" s="68"/>
    </row>
    <row r="152" spans="1:14" x14ac:dyDescent="0.2">
      <c r="A152" s="34"/>
      <c r="B152" s="2"/>
      <c r="C152" s="4"/>
      <c r="D152" s="33"/>
      <c r="E152" s="3"/>
      <c r="F152" s="16"/>
      <c r="G152" s="13"/>
      <c r="H152" s="16"/>
      <c r="I152" s="18"/>
      <c r="J152" s="16"/>
      <c r="K152" s="3"/>
      <c r="L152" s="23"/>
      <c r="N152" s="68"/>
    </row>
    <row r="153" spans="1:14" x14ac:dyDescent="0.2">
      <c r="A153" s="34"/>
      <c r="B153" s="2"/>
      <c r="C153" s="4"/>
      <c r="D153" s="23"/>
      <c r="E153" s="3"/>
      <c r="F153" s="16"/>
      <c r="G153" s="13"/>
      <c r="H153" s="16"/>
      <c r="I153" s="16"/>
      <c r="J153" s="16"/>
      <c r="K153" s="3"/>
      <c r="L153" s="23"/>
      <c r="N153" s="23"/>
    </row>
    <row r="154" spans="1:14" x14ac:dyDescent="0.2">
      <c r="A154" s="34"/>
      <c r="B154" s="2"/>
      <c r="C154" s="4"/>
      <c r="D154" s="33"/>
      <c r="E154" s="3"/>
      <c r="F154" s="16"/>
      <c r="G154" s="13"/>
      <c r="H154" s="16"/>
      <c r="I154" s="18"/>
      <c r="J154" s="18"/>
      <c r="K154" s="23"/>
      <c r="L154" s="23"/>
      <c r="N154" s="68"/>
    </row>
    <row r="155" spans="1:14" x14ac:dyDescent="0.2">
      <c r="A155" s="34"/>
      <c r="B155" s="2"/>
      <c r="C155" s="4"/>
      <c r="D155" s="33"/>
      <c r="E155" s="3"/>
      <c r="F155" s="16"/>
      <c r="G155" s="13"/>
      <c r="H155" s="16"/>
      <c r="I155" s="18"/>
      <c r="J155" s="18"/>
      <c r="K155" s="23"/>
      <c r="L155" s="23"/>
      <c r="N155" s="68"/>
    </row>
    <row r="156" spans="1:14" x14ac:dyDescent="0.2">
      <c r="A156" s="34"/>
      <c r="B156" s="2"/>
      <c r="C156" s="4"/>
      <c r="D156" s="33"/>
      <c r="E156" s="3"/>
      <c r="F156" s="16"/>
      <c r="G156" s="13"/>
      <c r="H156" s="16"/>
      <c r="I156" s="18"/>
      <c r="J156" s="18"/>
      <c r="K156" s="23"/>
      <c r="L156" s="23"/>
      <c r="N156" s="23"/>
    </row>
    <row r="157" spans="1:14" x14ac:dyDescent="0.2">
      <c r="A157" s="34"/>
      <c r="B157" s="2"/>
      <c r="C157" s="4"/>
      <c r="D157" s="33"/>
      <c r="E157" s="3"/>
      <c r="F157" s="16"/>
      <c r="G157" s="13"/>
      <c r="H157" s="16"/>
      <c r="I157" s="18"/>
      <c r="J157" s="18"/>
      <c r="K157" s="23"/>
      <c r="L157" s="23"/>
      <c r="N157" s="23"/>
    </row>
    <row r="158" spans="1:14" x14ac:dyDescent="0.2">
      <c r="A158" s="34"/>
      <c r="B158" s="2"/>
      <c r="C158" s="4"/>
      <c r="D158" s="33"/>
      <c r="E158" s="3"/>
      <c r="F158" s="16"/>
      <c r="G158" s="13"/>
      <c r="H158" s="16"/>
      <c r="I158" s="18"/>
      <c r="J158" s="18"/>
      <c r="K158" s="23"/>
      <c r="L158" s="23"/>
      <c r="N158" s="48"/>
    </row>
    <row r="159" spans="1:14" x14ac:dyDescent="0.2">
      <c r="A159" s="34"/>
      <c r="B159" s="2"/>
      <c r="C159" s="4"/>
      <c r="D159" s="33"/>
      <c r="E159" s="3"/>
      <c r="F159" s="16"/>
      <c r="G159" s="13"/>
      <c r="H159" s="16"/>
      <c r="I159" s="18"/>
      <c r="J159" s="18"/>
      <c r="K159" s="23"/>
      <c r="L159" s="23"/>
      <c r="N159" s="23"/>
    </row>
    <row r="160" spans="1:14" x14ac:dyDescent="0.2">
      <c r="A160" s="34"/>
      <c r="B160" s="2"/>
      <c r="C160" s="4"/>
      <c r="D160" s="33"/>
      <c r="E160" s="3"/>
      <c r="F160" s="16"/>
      <c r="G160" s="13"/>
      <c r="H160" s="16"/>
      <c r="I160" s="18"/>
      <c r="J160" s="18"/>
      <c r="K160" s="23"/>
      <c r="L160" s="23"/>
      <c r="N160" s="23"/>
    </row>
    <row r="161" spans="1:14" x14ac:dyDescent="0.2">
      <c r="A161" s="34"/>
      <c r="B161" s="2"/>
      <c r="C161" s="4"/>
      <c r="D161" s="33"/>
      <c r="E161" s="3"/>
      <c r="F161" s="16"/>
      <c r="G161" s="18"/>
      <c r="H161" s="18"/>
      <c r="I161" s="18"/>
      <c r="J161" s="16"/>
      <c r="K161" s="3"/>
      <c r="L161" s="23"/>
      <c r="N161" s="23"/>
    </row>
    <row r="162" spans="1:14" x14ac:dyDescent="0.2">
      <c r="A162" s="34"/>
      <c r="B162" s="2"/>
      <c r="C162" s="4"/>
      <c r="D162" s="33"/>
      <c r="E162" s="3"/>
      <c r="F162" s="16"/>
      <c r="G162" s="18"/>
      <c r="H162" s="16"/>
      <c r="I162" s="16"/>
      <c r="J162" s="16"/>
      <c r="K162" s="3"/>
      <c r="L162" s="23"/>
      <c r="N162" s="23"/>
    </row>
    <row r="163" spans="1:14" x14ac:dyDescent="0.2">
      <c r="A163" s="34"/>
      <c r="B163" s="2"/>
      <c r="C163" s="4"/>
      <c r="D163" s="33"/>
      <c r="E163" s="3"/>
      <c r="F163" s="16"/>
      <c r="G163" s="18"/>
      <c r="H163" s="16"/>
      <c r="I163" s="18"/>
      <c r="J163" s="16"/>
      <c r="K163" s="3"/>
      <c r="L163" s="23"/>
      <c r="N163" s="23"/>
    </row>
    <row r="164" spans="1:14" x14ac:dyDescent="0.2">
      <c r="A164" s="34"/>
      <c r="B164" s="2"/>
      <c r="C164" s="4"/>
      <c r="D164" s="33"/>
      <c r="E164" s="3"/>
      <c r="F164" s="16"/>
      <c r="G164" s="18"/>
      <c r="H164" s="16"/>
      <c r="I164" s="18"/>
      <c r="J164" s="16"/>
      <c r="K164" s="3"/>
      <c r="L164" s="23"/>
      <c r="N164" s="23"/>
    </row>
    <row r="165" spans="1:14" x14ac:dyDescent="0.2">
      <c r="A165" s="34"/>
      <c r="B165" s="2"/>
      <c r="C165" s="4"/>
      <c r="D165" s="23"/>
      <c r="E165" s="3"/>
      <c r="F165" s="16"/>
      <c r="G165" s="18"/>
      <c r="H165" s="16"/>
      <c r="I165" s="18"/>
      <c r="J165" s="16"/>
      <c r="K165" s="3"/>
      <c r="L165" s="23"/>
      <c r="N165" s="23"/>
    </row>
    <row r="166" spans="1:14" x14ac:dyDescent="0.2">
      <c r="A166" s="34"/>
      <c r="B166" s="2"/>
      <c r="C166" s="4"/>
      <c r="D166" s="33"/>
      <c r="E166" s="3"/>
      <c r="F166" s="16"/>
      <c r="G166" s="18"/>
      <c r="H166" s="16"/>
      <c r="I166" s="18"/>
      <c r="J166" s="16"/>
      <c r="K166" s="3"/>
      <c r="L166" s="23"/>
      <c r="N166" s="23"/>
    </row>
    <row r="167" spans="1:14" x14ac:dyDescent="0.2">
      <c r="A167" s="34"/>
      <c r="B167" s="2"/>
      <c r="C167" s="4"/>
      <c r="D167" s="23"/>
      <c r="E167" s="3"/>
      <c r="F167" s="16"/>
      <c r="G167" s="18"/>
      <c r="H167" s="16"/>
      <c r="I167" s="18"/>
      <c r="J167" s="16"/>
      <c r="K167" s="3"/>
      <c r="L167" s="23"/>
      <c r="N167" s="48"/>
    </row>
    <row r="168" spans="1:14" x14ac:dyDescent="0.2">
      <c r="A168" s="34"/>
      <c r="B168" s="2"/>
      <c r="C168" s="4"/>
      <c r="D168" s="33"/>
      <c r="E168" s="3"/>
      <c r="F168" s="16"/>
      <c r="G168" s="18"/>
      <c r="H168" s="16"/>
      <c r="I168" s="18"/>
      <c r="J168" s="16"/>
      <c r="K168" s="3"/>
      <c r="L168" s="23"/>
      <c r="N168" s="23"/>
    </row>
    <row r="169" spans="1:14" x14ac:dyDescent="0.2">
      <c r="A169" s="34"/>
      <c r="B169" s="2"/>
      <c r="C169" s="4"/>
      <c r="D169" s="23"/>
      <c r="E169" s="3"/>
      <c r="F169" s="16"/>
      <c r="G169" s="18"/>
      <c r="H169" s="16"/>
      <c r="I169" s="18"/>
      <c r="J169" s="16"/>
      <c r="K169" s="3"/>
      <c r="L169" s="23"/>
      <c r="N169" s="23"/>
    </row>
    <row r="170" spans="1:14" x14ac:dyDescent="0.2">
      <c r="A170" s="34"/>
      <c r="B170" s="2"/>
      <c r="C170" s="4"/>
      <c r="D170" s="3"/>
      <c r="E170" s="3"/>
      <c r="F170" s="16"/>
      <c r="G170" s="18"/>
      <c r="H170" s="18"/>
      <c r="I170" s="23"/>
      <c r="J170" s="16"/>
      <c r="K170" s="3"/>
      <c r="L170" s="23"/>
      <c r="N170" s="23"/>
    </row>
    <row r="171" spans="1:14" x14ac:dyDescent="0.2">
      <c r="A171" s="34"/>
      <c r="B171" s="2"/>
      <c r="C171" s="4"/>
      <c r="D171" s="3"/>
      <c r="E171" s="3"/>
      <c r="F171" s="16"/>
      <c r="G171" s="18"/>
      <c r="H171" s="16"/>
      <c r="I171" s="16"/>
      <c r="J171" s="16"/>
      <c r="K171" s="3"/>
      <c r="L171" s="23"/>
      <c r="N171" s="23"/>
    </row>
    <row r="172" spans="1:14" x14ac:dyDescent="0.2">
      <c r="A172" s="34"/>
      <c r="B172" s="2"/>
      <c r="C172" s="4"/>
      <c r="D172" s="3"/>
      <c r="E172" s="3"/>
      <c r="F172" s="16"/>
      <c r="G172" s="18"/>
      <c r="H172" s="16"/>
      <c r="I172" s="18"/>
      <c r="J172" s="16"/>
      <c r="K172" s="23"/>
      <c r="L172" s="23"/>
      <c r="N172" s="23"/>
    </row>
    <row r="173" spans="1:14" x14ac:dyDescent="0.2">
      <c r="A173" s="34"/>
      <c r="B173" s="2"/>
      <c r="C173" s="4"/>
      <c r="D173" s="3"/>
      <c r="E173" s="3"/>
      <c r="F173" s="16"/>
      <c r="G173" s="18"/>
      <c r="H173" s="16"/>
      <c r="I173" s="18"/>
      <c r="J173" s="16"/>
      <c r="K173" s="23"/>
      <c r="L173" s="23"/>
      <c r="N173" s="23"/>
    </row>
    <row r="174" spans="1:14" x14ac:dyDescent="0.2">
      <c r="A174" s="34"/>
      <c r="B174" s="2"/>
      <c r="C174" s="4"/>
      <c r="D174" s="3"/>
      <c r="E174" s="3"/>
      <c r="F174" s="16"/>
      <c r="G174" s="18"/>
      <c r="H174" s="16"/>
      <c r="I174" s="18"/>
      <c r="J174" s="16"/>
      <c r="K174" s="23"/>
      <c r="L174" s="23"/>
      <c r="N174" s="23"/>
    </row>
    <row r="175" spans="1:14" x14ac:dyDescent="0.2">
      <c r="A175" s="34"/>
      <c r="B175" s="2"/>
      <c r="C175" s="4"/>
      <c r="D175" s="3"/>
      <c r="E175" s="3"/>
      <c r="F175" s="16"/>
      <c r="G175" s="18"/>
      <c r="H175" s="16"/>
      <c r="I175" s="18"/>
      <c r="J175" s="16"/>
      <c r="K175" s="23"/>
      <c r="L175" s="23"/>
      <c r="N175" s="23"/>
    </row>
    <row r="176" spans="1:14" x14ac:dyDescent="0.2">
      <c r="A176" s="34"/>
      <c r="B176" s="2"/>
      <c r="C176" s="4"/>
      <c r="D176" s="3"/>
      <c r="E176" s="3"/>
      <c r="F176" s="16"/>
      <c r="G176" s="18"/>
      <c r="H176" s="16"/>
      <c r="I176" s="18"/>
      <c r="J176" s="16"/>
      <c r="K176" s="23"/>
      <c r="L176" s="23"/>
      <c r="N176" s="23"/>
    </row>
    <row r="177" spans="1:14" x14ac:dyDescent="0.2">
      <c r="A177" s="34"/>
      <c r="B177" s="2"/>
      <c r="C177" s="4"/>
      <c r="D177" s="3"/>
      <c r="E177" s="3"/>
      <c r="F177" s="16"/>
      <c r="G177" s="18"/>
      <c r="H177" s="16"/>
      <c r="I177" s="18"/>
      <c r="J177" s="16"/>
      <c r="K177" s="23"/>
      <c r="L177" s="23"/>
      <c r="N177" s="23"/>
    </row>
    <row r="178" spans="1:14" x14ac:dyDescent="0.2">
      <c r="A178" s="34"/>
      <c r="B178" s="2"/>
      <c r="C178" s="4"/>
      <c r="D178" s="3"/>
      <c r="E178" s="3"/>
      <c r="F178" s="16"/>
      <c r="G178" s="18"/>
      <c r="H178" s="16"/>
      <c r="I178" s="18"/>
      <c r="J178" s="16"/>
      <c r="K178" s="23"/>
      <c r="L178" s="23"/>
      <c r="N178" s="23"/>
    </row>
    <row r="179" spans="1:14" x14ac:dyDescent="0.2">
      <c r="A179" s="34"/>
      <c r="B179" s="2"/>
      <c r="C179" s="4"/>
      <c r="D179" s="3"/>
      <c r="E179" s="3"/>
      <c r="F179" s="16"/>
      <c r="G179" s="13"/>
      <c r="H179" s="50"/>
      <c r="I179" s="16"/>
      <c r="J179" s="16"/>
      <c r="K179" s="23"/>
      <c r="L179" s="23"/>
      <c r="N179" s="23"/>
    </row>
    <row r="180" spans="1:14" x14ac:dyDescent="0.2">
      <c r="A180" s="34"/>
      <c r="B180" s="2"/>
      <c r="C180" s="4"/>
      <c r="D180" s="3"/>
      <c r="E180" s="3"/>
      <c r="F180" s="16"/>
      <c r="G180" s="13"/>
      <c r="H180" s="16"/>
      <c r="I180" s="16"/>
      <c r="J180" s="16"/>
      <c r="K180" s="23"/>
      <c r="L180" s="23"/>
      <c r="N180" s="23"/>
    </row>
    <row r="181" spans="1:14" x14ac:dyDescent="0.2">
      <c r="A181" s="34"/>
      <c r="B181" s="2"/>
      <c r="C181" s="4"/>
      <c r="D181" s="3"/>
      <c r="E181" s="3"/>
      <c r="F181" s="16"/>
      <c r="G181" s="13"/>
      <c r="H181" s="50"/>
      <c r="I181" s="16"/>
      <c r="J181" s="16"/>
      <c r="K181" s="23"/>
      <c r="L181" s="23"/>
      <c r="N181" s="23"/>
    </row>
    <row r="182" spans="1:14" x14ac:dyDescent="0.2">
      <c r="A182" s="34"/>
      <c r="B182" s="2"/>
      <c r="C182" s="4"/>
      <c r="D182" s="3"/>
      <c r="E182" s="3"/>
      <c r="F182" s="16"/>
      <c r="G182" s="13"/>
      <c r="H182" s="50"/>
      <c r="I182" s="16"/>
      <c r="J182" s="16"/>
      <c r="K182" s="23"/>
      <c r="L182" s="23"/>
      <c r="N182" s="23"/>
    </row>
    <row r="183" spans="1:14" x14ac:dyDescent="0.2">
      <c r="A183" s="34"/>
      <c r="B183" s="2"/>
      <c r="C183" s="4"/>
      <c r="D183" s="3"/>
      <c r="E183" s="3"/>
      <c r="F183" s="16"/>
      <c r="G183" s="13"/>
      <c r="H183" s="50"/>
      <c r="I183" s="16"/>
      <c r="J183" s="16"/>
      <c r="K183" s="23"/>
      <c r="L183" s="23"/>
      <c r="N183" s="23"/>
    </row>
    <row r="184" spans="1:14" x14ac:dyDescent="0.2">
      <c r="A184" s="34"/>
      <c r="B184" s="2"/>
      <c r="C184" s="4"/>
      <c r="D184" s="3"/>
      <c r="E184" s="3"/>
      <c r="F184" s="16"/>
      <c r="G184" s="13"/>
      <c r="H184" s="50"/>
      <c r="I184" s="16"/>
      <c r="J184" s="16"/>
      <c r="K184" s="23"/>
      <c r="L184" s="23"/>
      <c r="N184" s="23"/>
    </row>
    <row r="185" spans="1:14" x14ac:dyDescent="0.2">
      <c r="A185" s="34"/>
      <c r="B185" s="2"/>
      <c r="C185" s="4"/>
      <c r="D185" s="3"/>
      <c r="E185" s="3"/>
      <c r="F185" s="16"/>
      <c r="G185" s="13"/>
      <c r="H185" s="50"/>
      <c r="I185" s="16"/>
      <c r="J185" s="16"/>
      <c r="K185" s="23"/>
      <c r="L185" s="23"/>
      <c r="N185" s="23"/>
    </row>
    <row r="186" spans="1:14" x14ac:dyDescent="0.2">
      <c r="A186" s="34"/>
      <c r="B186" s="2"/>
      <c r="C186" s="4"/>
      <c r="D186" s="3"/>
      <c r="E186" s="3"/>
      <c r="F186" s="16"/>
      <c r="G186" s="13"/>
      <c r="H186" s="50"/>
      <c r="I186" s="16"/>
      <c r="J186" s="16"/>
      <c r="K186" s="23"/>
      <c r="L186" s="23"/>
      <c r="N186" s="23"/>
    </row>
    <row r="187" spans="1:14" x14ac:dyDescent="0.2">
      <c r="A187" s="34"/>
      <c r="B187" s="2"/>
      <c r="C187" s="4"/>
      <c r="D187" s="3"/>
      <c r="E187" s="33"/>
      <c r="F187" s="16"/>
      <c r="G187" s="13"/>
      <c r="H187" s="50"/>
      <c r="I187" s="16"/>
      <c r="J187" s="16"/>
      <c r="K187" s="23"/>
      <c r="L187" s="23"/>
      <c r="N187" s="23"/>
    </row>
    <row r="188" spans="1:14" x14ac:dyDescent="0.2">
      <c r="A188" s="34"/>
      <c r="B188" s="2"/>
      <c r="C188" s="4"/>
      <c r="D188" s="3"/>
      <c r="E188" s="3"/>
      <c r="F188" s="16"/>
      <c r="G188" s="13"/>
      <c r="H188" s="13"/>
      <c r="I188" s="13"/>
      <c r="J188" s="51"/>
      <c r="K188" s="16"/>
      <c r="L188" s="23"/>
      <c r="N188" s="23"/>
    </row>
    <row r="189" spans="1:14" x14ac:dyDescent="0.2">
      <c r="A189" s="34"/>
      <c r="B189" s="2"/>
      <c r="C189" s="4"/>
      <c r="D189" s="3"/>
      <c r="E189" s="3"/>
      <c r="F189" s="16"/>
      <c r="G189" s="13"/>
      <c r="H189" s="16"/>
      <c r="I189" s="16"/>
      <c r="J189" s="16"/>
      <c r="K189" s="23"/>
      <c r="L189" s="23"/>
      <c r="N189" s="23"/>
    </row>
    <row r="190" spans="1:14" x14ac:dyDescent="0.2">
      <c r="A190" s="34"/>
      <c r="B190" s="2"/>
      <c r="C190" s="4"/>
      <c r="D190" s="3"/>
      <c r="E190" s="3"/>
      <c r="F190" s="16"/>
      <c r="G190" s="13"/>
      <c r="H190" s="16"/>
      <c r="I190" s="16"/>
      <c r="J190" s="16"/>
      <c r="K190" s="23"/>
      <c r="L190" s="23"/>
      <c r="N190" s="23"/>
    </row>
    <row r="191" spans="1:14" x14ac:dyDescent="0.2">
      <c r="A191" s="34"/>
      <c r="B191" s="2"/>
      <c r="C191" s="4"/>
      <c r="D191" s="3"/>
      <c r="E191" s="3"/>
      <c r="F191" s="16"/>
      <c r="G191" s="13"/>
      <c r="H191" s="51"/>
      <c r="I191" s="16"/>
      <c r="J191" s="16"/>
      <c r="K191" s="3"/>
      <c r="L191" s="23"/>
      <c r="N191" s="23"/>
    </row>
    <row r="192" spans="1:14" x14ac:dyDescent="0.2">
      <c r="A192" s="34"/>
      <c r="B192" s="2"/>
      <c r="C192" s="4"/>
      <c r="D192" s="3"/>
      <c r="E192" s="3"/>
      <c r="F192" s="16"/>
      <c r="G192" s="13"/>
      <c r="H192" s="51"/>
      <c r="I192" s="16"/>
      <c r="J192" s="16"/>
      <c r="K192" s="23"/>
      <c r="L192" s="23"/>
      <c r="N192" s="23"/>
    </row>
    <row r="193" spans="1:14" x14ac:dyDescent="0.2">
      <c r="A193" s="34"/>
      <c r="B193" s="2"/>
      <c r="C193" s="4"/>
      <c r="D193" s="3"/>
      <c r="E193" s="3"/>
      <c r="F193" s="16"/>
      <c r="G193" s="13"/>
      <c r="H193" s="51"/>
      <c r="I193" s="16"/>
      <c r="J193" s="16"/>
      <c r="K193" s="23"/>
      <c r="L193" s="23"/>
      <c r="N193" s="23"/>
    </row>
    <row r="194" spans="1:14" x14ac:dyDescent="0.2">
      <c r="A194" s="34"/>
      <c r="B194" s="2"/>
      <c r="C194" s="4"/>
      <c r="D194" s="3"/>
      <c r="E194" s="3"/>
      <c r="F194" s="16"/>
      <c r="G194" s="13"/>
      <c r="H194" s="51"/>
      <c r="I194" s="16"/>
      <c r="J194" s="16"/>
      <c r="K194" s="23"/>
      <c r="L194" s="23"/>
      <c r="N194" s="23"/>
    </row>
    <row r="195" spans="1:14" x14ac:dyDescent="0.2">
      <c r="A195" s="34"/>
      <c r="B195" s="2"/>
      <c r="C195" s="4"/>
      <c r="D195" s="3"/>
      <c r="E195" s="3"/>
      <c r="F195" s="16"/>
      <c r="G195" s="13"/>
      <c r="H195" s="51"/>
      <c r="I195" s="16"/>
      <c r="J195" s="16"/>
      <c r="K195" s="23"/>
      <c r="L195" s="23"/>
      <c r="N195" s="23"/>
    </row>
    <row r="196" spans="1:14" x14ac:dyDescent="0.2">
      <c r="A196" s="34"/>
      <c r="B196" s="2"/>
      <c r="C196" s="4"/>
      <c r="D196" s="3"/>
      <c r="E196" s="33"/>
      <c r="F196" s="16"/>
      <c r="G196" s="13"/>
      <c r="H196" s="51"/>
      <c r="I196" s="16"/>
      <c r="J196" s="16"/>
      <c r="K196" s="23"/>
      <c r="L196" s="23"/>
      <c r="N196" s="23"/>
    </row>
    <row r="197" spans="1:14" x14ac:dyDescent="0.2">
      <c r="A197" s="6"/>
      <c r="B197" s="2"/>
      <c r="C197" s="95"/>
      <c r="D197" s="23"/>
      <c r="E197" s="3"/>
      <c r="F197" s="30"/>
      <c r="G197" s="47"/>
      <c r="H197" s="51"/>
      <c r="I197" s="16"/>
      <c r="J197" s="51"/>
      <c r="K197" s="16"/>
      <c r="L197" s="23"/>
      <c r="N197" s="23"/>
    </row>
    <row r="198" spans="1:14" x14ac:dyDescent="0.2">
      <c r="A198" s="6"/>
      <c r="B198" s="2"/>
      <c r="C198" s="95"/>
      <c r="D198" s="33"/>
      <c r="E198" s="3"/>
      <c r="F198" s="30"/>
      <c r="G198" s="47"/>
      <c r="H198" s="16"/>
      <c r="I198" s="16"/>
      <c r="J198" s="16"/>
      <c r="K198" s="23"/>
      <c r="L198" s="23"/>
      <c r="N198" s="23"/>
    </row>
    <row r="199" spans="1:14" x14ac:dyDescent="0.2">
      <c r="A199" s="6"/>
      <c r="B199" s="2"/>
      <c r="C199" s="4"/>
      <c r="D199" s="23"/>
      <c r="E199" s="3"/>
      <c r="F199" s="30"/>
      <c r="G199" s="47"/>
      <c r="H199" s="16"/>
      <c r="I199" s="16"/>
      <c r="J199" s="16"/>
      <c r="K199" s="23"/>
      <c r="L199" s="23"/>
      <c r="N199" s="23"/>
    </row>
    <row r="200" spans="1:14" x14ac:dyDescent="0.2">
      <c r="A200" s="6"/>
      <c r="B200" s="2"/>
      <c r="C200" s="4"/>
      <c r="D200" s="33"/>
      <c r="E200" s="3"/>
      <c r="F200" s="30"/>
      <c r="G200" s="47"/>
      <c r="H200" s="51"/>
      <c r="I200" s="16"/>
      <c r="J200" s="16"/>
      <c r="K200" s="23"/>
      <c r="L200" s="23"/>
      <c r="N200" s="23"/>
    </row>
    <row r="201" spans="1:14" x14ac:dyDescent="0.2">
      <c r="A201" s="6"/>
      <c r="B201" s="2"/>
      <c r="C201" s="4"/>
      <c r="D201" s="23"/>
      <c r="E201" s="3"/>
      <c r="F201" s="30"/>
      <c r="G201" s="47"/>
      <c r="H201" s="51"/>
      <c r="I201" s="16"/>
      <c r="J201" s="16"/>
      <c r="K201" s="23"/>
      <c r="L201" s="23"/>
      <c r="N201" s="23"/>
    </row>
    <row r="202" spans="1:14" x14ac:dyDescent="0.2">
      <c r="A202" s="6"/>
      <c r="B202" s="2"/>
      <c r="C202" s="4"/>
      <c r="D202" s="33"/>
      <c r="E202" s="3"/>
      <c r="F202" s="30"/>
      <c r="G202" s="47"/>
      <c r="H202" s="51"/>
      <c r="I202" s="16"/>
      <c r="J202" s="16"/>
      <c r="K202" s="23"/>
      <c r="L202" s="23"/>
      <c r="N202" s="23"/>
    </row>
    <row r="203" spans="1:14" x14ac:dyDescent="0.2">
      <c r="A203" s="6"/>
      <c r="B203" s="2"/>
      <c r="C203" s="4"/>
      <c r="D203" s="23"/>
      <c r="E203" s="3"/>
      <c r="F203" s="30"/>
      <c r="G203" s="47"/>
      <c r="H203" s="51"/>
      <c r="I203" s="16"/>
      <c r="J203" s="16"/>
      <c r="K203" s="23"/>
      <c r="L203" s="23"/>
      <c r="N203" s="23"/>
    </row>
    <row r="204" spans="1:14" x14ac:dyDescent="0.2">
      <c r="A204" s="6"/>
      <c r="B204" s="2"/>
      <c r="C204" s="4"/>
      <c r="D204" s="33"/>
      <c r="E204" s="3"/>
      <c r="F204" s="30"/>
      <c r="G204" s="47"/>
      <c r="H204" s="51"/>
      <c r="I204" s="16"/>
      <c r="J204" s="16"/>
      <c r="K204" s="23"/>
      <c r="L204" s="23"/>
      <c r="N204" s="23"/>
    </row>
    <row r="205" spans="1:14" x14ac:dyDescent="0.2">
      <c r="A205" s="6"/>
      <c r="B205" s="2"/>
      <c r="C205" s="4"/>
      <c r="D205" s="23"/>
      <c r="E205" s="3"/>
      <c r="F205" s="46"/>
      <c r="G205" s="47"/>
      <c r="H205" s="51"/>
      <c r="I205" s="16"/>
      <c r="J205" s="16"/>
      <c r="K205" s="23"/>
      <c r="L205" s="23"/>
      <c r="N205" s="23"/>
    </row>
    <row r="206" spans="1:14" x14ac:dyDescent="0.2">
      <c r="A206" s="34"/>
      <c r="B206" s="2"/>
      <c r="C206" s="4"/>
      <c r="D206" s="23"/>
      <c r="E206" s="3"/>
      <c r="F206" s="16"/>
      <c r="G206" s="13"/>
      <c r="H206" s="74"/>
      <c r="I206" s="16"/>
      <c r="J206" s="74"/>
      <c r="K206" s="16"/>
      <c r="L206" s="23"/>
      <c r="N206" s="23"/>
    </row>
    <row r="207" spans="1:14" x14ac:dyDescent="0.2">
      <c r="A207" s="34"/>
      <c r="B207" s="2"/>
      <c r="C207" s="4"/>
      <c r="D207" s="23"/>
      <c r="E207" s="3"/>
      <c r="F207" s="16"/>
      <c r="G207" s="13"/>
      <c r="H207" s="16"/>
      <c r="I207" s="16"/>
      <c r="J207" s="16"/>
      <c r="K207" s="3"/>
      <c r="L207" s="23"/>
      <c r="N207" s="23"/>
    </row>
    <row r="208" spans="1:14" x14ac:dyDescent="0.2">
      <c r="A208" s="34"/>
      <c r="B208" s="2"/>
      <c r="C208" s="4"/>
      <c r="D208" s="23"/>
      <c r="E208" s="3"/>
      <c r="F208" s="16"/>
      <c r="G208" s="13"/>
      <c r="H208" s="16"/>
      <c r="I208" s="16"/>
      <c r="J208" s="16"/>
      <c r="K208" s="23"/>
      <c r="L208" s="23"/>
      <c r="N208" s="23"/>
    </row>
    <row r="209" spans="1:14" x14ac:dyDescent="0.2">
      <c r="A209" s="34"/>
      <c r="B209" s="2"/>
      <c r="C209" s="4"/>
      <c r="D209" s="23"/>
      <c r="E209" s="3"/>
      <c r="F209" s="16"/>
      <c r="G209" s="13"/>
      <c r="H209" s="74"/>
      <c r="I209" s="16"/>
      <c r="J209" s="16"/>
      <c r="K209" s="23"/>
      <c r="L209" s="23"/>
      <c r="N209" s="23"/>
    </row>
    <row r="210" spans="1:14" x14ac:dyDescent="0.2">
      <c r="A210" s="34"/>
      <c r="B210" s="2"/>
      <c r="C210" s="4"/>
      <c r="D210" s="23"/>
      <c r="E210" s="3"/>
      <c r="F210" s="16"/>
      <c r="G210" s="13"/>
      <c r="H210" s="74"/>
      <c r="I210" s="16"/>
      <c r="J210" s="16"/>
      <c r="K210" s="23"/>
      <c r="L210" s="23"/>
      <c r="N210" s="23"/>
    </row>
    <row r="211" spans="1:14" x14ac:dyDescent="0.2">
      <c r="A211" s="34"/>
      <c r="B211" s="2"/>
      <c r="C211" s="4"/>
      <c r="D211" s="23"/>
      <c r="E211" s="3"/>
      <c r="F211" s="16"/>
      <c r="G211" s="13"/>
      <c r="H211" s="74"/>
      <c r="I211" s="16"/>
      <c r="J211" s="16"/>
      <c r="K211" s="23"/>
      <c r="L211" s="23"/>
      <c r="N211" s="23"/>
    </row>
    <row r="212" spans="1:14" x14ac:dyDescent="0.2">
      <c r="A212" s="34"/>
      <c r="B212" s="2"/>
      <c r="C212" s="4"/>
      <c r="D212" s="23"/>
      <c r="E212" s="3"/>
      <c r="F212" s="16"/>
      <c r="G212" s="13"/>
      <c r="H212" s="74"/>
      <c r="I212" s="16"/>
      <c r="J212" s="16"/>
      <c r="K212" s="23"/>
      <c r="L212" s="23"/>
      <c r="N212" s="23"/>
    </row>
    <row r="213" spans="1:14" x14ac:dyDescent="0.2">
      <c r="A213" s="34"/>
      <c r="B213" s="2"/>
      <c r="C213" s="4"/>
      <c r="D213" s="23"/>
      <c r="E213" s="3"/>
      <c r="F213" s="16"/>
      <c r="G213" s="13"/>
      <c r="H213" s="74"/>
      <c r="I213" s="16"/>
      <c r="J213" s="16"/>
      <c r="K213" s="23"/>
      <c r="L213" s="23"/>
      <c r="N213" s="23"/>
    </row>
    <row r="214" spans="1:14" x14ac:dyDescent="0.2">
      <c r="A214" s="34"/>
      <c r="B214" s="2"/>
      <c r="C214" s="4"/>
      <c r="D214" s="23"/>
      <c r="E214" s="33"/>
      <c r="F214" s="16"/>
      <c r="G214" s="13"/>
      <c r="H214" s="51"/>
      <c r="I214" s="16"/>
      <c r="J214" s="16"/>
      <c r="K214" s="23"/>
      <c r="L214" s="23"/>
      <c r="N214" s="23"/>
    </row>
    <row r="215" spans="1:14" x14ac:dyDescent="0.2">
      <c r="A215" s="47"/>
      <c r="B215" s="74"/>
      <c r="C215" s="16"/>
      <c r="D215" s="16"/>
      <c r="E215" s="23"/>
      <c r="F215" s="23"/>
      <c r="G215" s="46"/>
      <c r="H215" s="23"/>
      <c r="N215" s="23"/>
    </row>
    <row r="216" spans="1:14" x14ac:dyDescent="0.2">
      <c r="A216" s="47"/>
      <c r="B216" s="74"/>
      <c r="C216" s="16"/>
      <c r="D216" s="16"/>
      <c r="E216" s="23"/>
      <c r="F216" s="23"/>
      <c r="G216" s="46"/>
      <c r="H216" s="23"/>
      <c r="N216" s="23"/>
    </row>
    <row r="217" spans="1:14" x14ac:dyDescent="0.2">
      <c r="A217" s="47"/>
      <c r="B217" s="74"/>
      <c r="C217" s="16"/>
      <c r="D217" s="16"/>
      <c r="E217" s="23"/>
      <c r="F217" s="23"/>
      <c r="G217" s="46"/>
      <c r="H217" s="23"/>
      <c r="N217" s="23"/>
    </row>
    <row r="218" spans="1:14" x14ac:dyDescent="0.2">
      <c r="A218" s="47"/>
      <c r="B218" s="51"/>
      <c r="C218" s="16"/>
      <c r="D218" s="16"/>
      <c r="E218" s="23"/>
      <c r="F218" s="23"/>
      <c r="G218" s="46"/>
      <c r="H218" s="23"/>
      <c r="N218" s="23"/>
    </row>
    <row r="219" spans="1:14" x14ac:dyDescent="0.2">
      <c r="A219" s="13"/>
      <c r="B219" s="16"/>
      <c r="C219" s="13"/>
      <c r="D219" s="18"/>
      <c r="E219" s="23"/>
      <c r="F219" s="23"/>
      <c r="G219" s="16"/>
      <c r="H219" s="23"/>
      <c r="N219" s="23"/>
    </row>
    <row r="220" spans="1:14" x14ac:dyDescent="0.2">
      <c r="A220" s="13"/>
      <c r="B220" s="16"/>
      <c r="C220" s="16"/>
      <c r="D220" s="18"/>
      <c r="E220" s="23"/>
      <c r="F220" s="23"/>
      <c r="G220" s="16"/>
      <c r="H220" s="23"/>
      <c r="N220" s="23"/>
    </row>
    <row r="221" spans="1:14" x14ac:dyDescent="0.2">
      <c r="A221" s="13"/>
      <c r="B221" s="51"/>
      <c r="C221" s="16"/>
      <c r="D221" s="18"/>
      <c r="E221" s="23"/>
      <c r="F221" s="23"/>
      <c r="G221" s="16"/>
      <c r="H221" s="23"/>
      <c r="N221" s="23"/>
    </row>
    <row r="222" spans="1:14" x14ac:dyDescent="0.2">
      <c r="A222" s="13"/>
      <c r="B222" s="51"/>
      <c r="C222" s="16"/>
      <c r="D222" s="18"/>
      <c r="E222" s="23"/>
      <c r="F222" s="23"/>
      <c r="G222" s="16"/>
      <c r="H222" s="23"/>
      <c r="N222" s="23"/>
    </row>
    <row r="223" spans="1:14" x14ac:dyDescent="0.2">
      <c r="A223" s="13"/>
      <c r="B223" s="51"/>
      <c r="C223" s="16"/>
      <c r="D223" s="18"/>
      <c r="E223" s="23"/>
      <c r="F223" s="23"/>
      <c r="G223" s="16"/>
      <c r="H223" s="23"/>
      <c r="N223" s="23"/>
    </row>
    <row r="224" spans="1:14" x14ac:dyDescent="0.2">
      <c r="A224" s="13"/>
      <c r="B224" s="51"/>
      <c r="C224" s="16"/>
      <c r="D224" s="18"/>
      <c r="E224" s="23"/>
      <c r="F224" s="23"/>
      <c r="G224" s="16"/>
      <c r="H224" s="23"/>
      <c r="N224" s="23"/>
    </row>
    <row r="225" spans="1:14" x14ac:dyDescent="0.2">
      <c r="A225" s="13"/>
      <c r="B225" s="50"/>
      <c r="C225" s="16"/>
      <c r="D225" s="18"/>
      <c r="E225" s="23"/>
      <c r="F225" s="23"/>
      <c r="G225" s="16"/>
      <c r="H225" s="23"/>
      <c r="N225" s="23"/>
    </row>
    <row r="226" spans="1:14" x14ac:dyDescent="0.2">
      <c r="A226" s="13"/>
      <c r="B226" s="50"/>
      <c r="C226" s="16"/>
      <c r="D226" s="18"/>
      <c r="E226" s="23"/>
      <c r="F226" s="23"/>
      <c r="G226" s="16"/>
      <c r="H226" s="23"/>
      <c r="N226" s="23"/>
    </row>
    <row r="227" spans="1:14" x14ac:dyDescent="0.2">
      <c r="A227" s="13"/>
      <c r="B227" s="50"/>
      <c r="C227" s="16"/>
      <c r="D227" s="18"/>
      <c r="E227" s="23"/>
      <c r="F227" s="23"/>
      <c r="G227" s="16"/>
      <c r="H227" s="23"/>
      <c r="N227" s="23"/>
    </row>
    <row r="228" spans="1:14" x14ac:dyDescent="0.2">
      <c r="N228" s="23"/>
    </row>
    <row r="229" spans="1:14" x14ac:dyDescent="0.2">
      <c r="N229" s="23"/>
    </row>
    <row r="230" spans="1:14" x14ac:dyDescent="0.2">
      <c r="N230" s="23"/>
    </row>
    <row r="231" spans="1:14" x14ac:dyDescent="0.2">
      <c r="N231" s="23"/>
    </row>
    <row r="232" spans="1:14" x14ac:dyDescent="0.2">
      <c r="N232" s="23"/>
    </row>
    <row r="233" spans="1:14" x14ac:dyDescent="0.2">
      <c r="N233" s="23"/>
    </row>
    <row r="234" spans="1:14" x14ac:dyDescent="0.2">
      <c r="N234" s="23"/>
    </row>
    <row r="235" spans="1:14" x14ac:dyDescent="0.2">
      <c r="N235" s="23"/>
    </row>
    <row r="236" spans="1:14" x14ac:dyDescent="0.2">
      <c r="N236" s="23"/>
    </row>
    <row r="237" spans="1:14" x14ac:dyDescent="0.2">
      <c r="N237" s="23"/>
    </row>
    <row r="238" spans="1:14" x14ac:dyDescent="0.2">
      <c r="N238" s="23"/>
    </row>
    <row r="239" spans="1:14" x14ac:dyDescent="0.2">
      <c r="N239" s="23"/>
    </row>
    <row r="240" spans="1:14" x14ac:dyDescent="0.2">
      <c r="N240" s="23"/>
    </row>
    <row r="241" spans="14:14" x14ac:dyDescent="0.2">
      <c r="N241" s="23"/>
    </row>
    <row r="242" spans="14:14" x14ac:dyDescent="0.2">
      <c r="N242" s="23"/>
    </row>
    <row r="243" spans="14:14" x14ac:dyDescent="0.2">
      <c r="N243" s="23"/>
    </row>
    <row r="244" spans="14:14" x14ac:dyDescent="0.2">
      <c r="N244" s="23"/>
    </row>
    <row r="245" spans="14:14" x14ac:dyDescent="0.2">
      <c r="N245" s="23"/>
    </row>
    <row r="246" spans="14:14" x14ac:dyDescent="0.2">
      <c r="N246" s="23"/>
    </row>
    <row r="247" spans="14:14" x14ac:dyDescent="0.2">
      <c r="N247" s="23"/>
    </row>
    <row r="248" spans="14:14" x14ac:dyDescent="0.2">
      <c r="N248" s="23"/>
    </row>
    <row r="249" spans="14:14" x14ac:dyDescent="0.2">
      <c r="N249" s="23"/>
    </row>
    <row r="250" spans="14:14" x14ac:dyDescent="0.2">
      <c r="N250" s="23"/>
    </row>
    <row r="251" spans="14:14" x14ac:dyDescent="0.2">
      <c r="N251" s="23"/>
    </row>
    <row r="252" spans="14:14" x14ac:dyDescent="0.2">
      <c r="N252" s="23"/>
    </row>
    <row r="253" spans="14:14" x14ac:dyDescent="0.2">
      <c r="N253" s="23"/>
    </row>
    <row r="254" spans="14:14" x14ac:dyDescent="0.2">
      <c r="N254" s="23"/>
    </row>
    <row r="255" spans="14:14" x14ac:dyDescent="0.2">
      <c r="N255" s="23"/>
    </row>
    <row r="256" spans="14:14" x14ac:dyDescent="0.2">
      <c r="N256" s="23"/>
    </row>
    <row r="257" spans="14:14" x14ac:dyDescent="0.2">
      <c r="N257" s="23"/>
    </row>
    <row r="258" spans="14:14" x14ac:dyDescent="0.2">
      <c r="N258" s="23"/>
    </row>
    <row r="259" spans="14:14" x14ac:dyDescent="0.2">
      <c r="N259" s="23"/>
    </row>
    <row r="260" spans="14:14" x14ac:dyDescent="0.2">
      <c r="N260" s="23"/>
    </row>
    <row r="261" spans="14:14" x14ac:dyDescent="0.2">
      <c r="N261" s="23"/>
    </row>
    <row r="262" spans="14:14" x14ac:dyDescent="0.2">
      <c r="N262" s="23"/>
    </row>
    <row r="263" spans="14:14" x14ac:dyDescent="0.2">
      <c r="N263" s="23"/>
    </row>
    <row r="264" spans="14:14" x14ac:dyDescent="0.2">
      <c r="N264" s="23"/>
    </row>
    <row r="265" spans="14:14" x14ac:dyDescent="0.2">
      <c r="N265" s="23"/>
    </row>
    <row r="266" spans="14:14" x14ac:dyDescent="0.2">
      <c r="N266" s="23"/>
    </row>
    <row r="267" spans="14:14" x14ac:dyDescent="0.2">
      <c r="N267" s="23"/>
    </row>
    <row r="268" spans="14:14" x14ac:dyDescent="0.2">
      <c r="N268" s="23"/>
    </row>
    <row r="269" spans="14:14" x14ac:dyDescent="0.2">
      <c r="N269" s="23"/>
    </row>
    <row r="270" spans="14:14" x14ac:dyDescent="0.2">
      <c r="N270" s="23"/>
    </row>
    <row r="271" spans="14:14" x14ac:dyDescent="0.2">
      <c r="N271" s="23"/>
    </row>
    <row r="272" spans="14:14" x14ac:dyDescent="0.2">
      <c r="N272" s="23"/>
    </row>
    <row r="273" spans="14:14" x14ac:dyDescent="0.2">
      <c r="N273" s="23"/>
    </row>
    <row r="274" spans="14:14" x14ac:dyDescent="0.2">
      <c r="N274" s="23"/>
    </row>
    <row r="275" spans="14:14" x14ac:dyDescent="0.2">
      <c r="N275" s="23"/>
    </row>
    <row r="276" spans="14:14" x14ac:dyDescent="0.2">
      <c r="N276" s="23"/>
    </row>
    <row r="277" spans="14:14" x14ac:dyDescent="0.2">
      <c r="N277" s="23"/>
    </row>
    <row r="278" spans="14:14" x14ac:dyDescent="0.2">
      <c r="N278" s="23"/>
    </row>
    <row r="279" spans="14:14" x14ac:dyDescent="0.2">
      <c r="N279" s="23"/>
    </row>
    <row r="280" spans="14:14" x14ac:dyDescent="0.2">
      <c r="N280" s="23"/>
    </row>
    <row r="281" spans="14:14" x14ac:dyDescent="0.2">
      <c r="N281" s="23"/>
    </row>
    <row r="282" spans="14:14" x14ac:dyDescent="0.2">
      <c r="N282" s="23"/>
    </row>
    <row r="283" spans="14:14" x14ac:dyDescent="0.2">
      <c r="N283" s="23"/>
    </row>
    <row r="284" spans="14:14" x14ac:dyDescent="0.2">
      <c r="N284" s="23"/>
    </row>
    <row r="285" spans="14:14" x14ac:dyDescent="0.2">
      <c r="N285" s="23"/>
    </row>
    <row r="286" spans="14:14" x14ac:dyDescent="0.2">
      <c r="N286" s="30"/>
    </row>
    <row r="287" spans="14:14" x14ac:dyDescent="0.2">
      <c r="N287" s="30"/>
    </row>
    <row r="288" spans="14:14" x14ac:dyDescent="0.2">
      <c r="N288" s="30"/>
    </row>
    <row r="289" spans="14:14" x14ac:dyDescent="0.2">
      <c r="N289" s="30"/>
    </row>
    <row r="290" spans="14:14" x14ac:dyDescent="0.2">
      <c r="N290" s="30"/>
    </row>
    <row r="291" spans="14:14" x14ac:dyDescent="0.2">
      <c r="N291" s="30"/>
    </row>
    <row r="292" spans="14:14" x14ac:dyDescent="0.2">
      <c r="N292" s="30"/>
    </row>
    <row r="293" spans="14:14" x14ac:dyDescent="0.2">
      <c r="N293" s="30"/>
    </row>
    <row r="294" spans="14:14" x14ac:dyDescent="0.2">
      <c r="N294" s="32"/>
    </row>
    <row r="295" spans="14:14" x14ac:dyDescent="0.2">
      <c r="N295" s="30"/>
    </row>
    <row r="296" spans="14:14" x14ac:dyDescent="0.2">
      <c r="N296" s="30"/>
    </row>
    <row r="297" spans="14:14" x14ac:dyDescent="0.2">
      <c r="N297" s="30"/>
    </row>
    <row r="298" spans="14:14" x14ac:dyDescent="0.2">
      <c r="N298" s="30"/>
    </row>
    <row r="299" spans="14:14" x14ac:dyDescent="0.2">
      <c r="N299" s="30"/>
    </row>
    <row r="300" spans="14:14" x14ac:dyDescent="0.2">
      <c r="N300" s="23"/>
    </row>
    <row r="301" spans="14:14" x14ac:dyDescent="0.2">
      <c r="N301" s="23"/>
    </row>
    <row r="302" spans="14:14" x14ac:dyDescent="0.2">
      <c r="N302" s="23"/>
    </row>
    <row r="303" spans="14:14" x14ac:dyDescent="0.2">
      <c r="N303" s="23"/>
    </row>
    <row r="304" spans="14:14" x14ac:dyDescent="0.2">
      <c r="N304" s="23"/>
    </row>
    <row r="305" spans="14:14" x14ac:dyDescent="0.2">
      <c r="N305" s="23"/>
    </row>
    <row r="306" spans="14:14" x14ac:dyDescent="0.2">
      <c r="N306" s="23"/>
    </row>
    <row r="307" spans="14:14" x14ac:dyDescent="0.2">
      <c r="N307" s="23"/>
    </row>
    <row r="308" spans="14:14" x14ac:dyDescent="0.2">
      <c r="N308" s="23"/>
    </row>
    <row r="309" spans="14:14" x14ac:dyDescent="0.2">
      <c r="N309" s="23"/>
    </row>
    <row r="310" spans="14:14" x14ac:dyDescent="0.2">
      <c r="N310" s="23"/>
    </row>
    <row r="311" spans="14:14" x14ac:dyDescent="0.2">
      <c r="N311" s="23"/>
    </row>
    <row r="312" spans="14:14" x14ac:dyDescent="0.2">
      <c r="N312" s="23"/>
    </row>
    <row r="313" spans="14:14" x14ac:dyDescent="0.2">
      <c r="N313" s="23"/>
    </row>
    <row r="314" spans="14:14" x14ac:dyDescent="0.2">
      <c r="N314" s="23"/>
    </row>
    <row r="315" spans="14:14" x14ac:dyDescent="0.2">
      <c r="N315" s="23"/>
    </row>
    <row r="316" spans="14:14" x14ac:dyDescent="0.2">
      <c r="N316" s="23"/>
    </row>
    <row r="317" spans="14:14" x14ac:dyDescent="0.2">
      <c r="N317" s="23"/>
    </row>
    <row r="318" spans="14:14" x14ac:dyDescent="0.2">
      <c r="N318" s="23"/>
    </row>
    <row r="319" spans="14:14" x14ac:dyDescent="0.2">
      <c r="N319" s="23"/>
    </row>
    <row r="320" spans="14:14" x14ac:dyDescent="0.2">
      <c r="N320" s="23"/>
    </row>
    <row r="321" spans="14:14" x14ac:dyDescent="0.2">
      <c r="N321" s="23"/>
    </row>
    <row r="322" spans="14:14" x14ac:dyDescent="0.2">
      <c r="N322" s="23"/>
    </row>
    <row r="323" spans="14:14" x14ac:dyDescent="0.2">
      <c r="N323" s="23"/>
    </row>
    <row r="324" spans="14:14" x14ac:dyDescent="0.2">
      <c r="N324" s="23"/>
    </row>
    <row r="325" spans="14:14" x14ac:dyDescent="0.2">
      <c r="N325" s="23"/>
    </row>
    <row r="326" spans="14:14" x14ac:dyDescent="0.2">
      <c r="N326" s="23"/>
    </row>
    <row r="327" spans="14:14" x14ac:dyDescent="0.2">
      <c r="N327" s="23"/>
    </row>
    <row r="328" spans="14:14" x14ac:dyDescent="0.2">
      <c r="N328" s="23"/>
    </row>
    <row r="329" spans="14:14" x14ac:dyDescent="0.2">
      <c r="N329" s="23"/>
    </row>
    <row r="330" spans="14:14" x14ac:dyDescent="0.2">
      <c r="N330" s="23"/>
    </row>
    <row r="331" spans="14:14" x14ac:dyDescent="0.2">
      <c r="N331" s="23"/>
    </row>
    <row r="332" spans="14:14" x14ac:dyDescent="0.2">
      <c r="N332" s="23"/>
    </row>
    <row r="333" spans="14:14" x14ac:dyDescent="0.2">
      <c r="N333" s="23"/>
    </row>
    <row r="334" spans="14:14" x14ac:dyDescent="0.2">
      <c r="N334" s="23"/>
    </row>
    <row r="335" spans="14:14" x14ac:dyDescent="0.2">
      <c r="N335" s="23"/>
    </row>
    <row r="336" spans="14:14" x14ac:dyDescent="0.2">
      <c r="N336" s="23"/>
    </row>
    <row r="337" spans="14:14" x14ac:dyDescent="0.2">
      <c r="N337" s="23"/>
    </row>
    <row r="338" spans="14:14" x14ac:dyDescent="0.2">
      <c r="N338" s="23"/>
    </row>
    <row r="339" spans="14:14" x14ac:dyDescent="0.2">
      <c r="N339" s="23"/>
    </row>
    <row r="340" spans="14:14" x14ac:dyDescent="0.2">
      <c r="N340" s="23"/>
    </row>
    <row r="341" spans="14:14" x14ac:dyDescent="0.2">
      <c r="N341" s="23"/>
    </row>
    <row r="342" spans="14:14" x14ac:dyDescent="0.2">
      <c r="N342" s="23"/>
    </row>
    <row r="343" spans="14:14" x14ac:dyDescent="0.2">
      <c r="N343" s="23"/>
    </row>
    <row r="344" spans="14:14" x14ac:dyDescent="0.2">
      <c r="N344" s="23"/>
    </row>
    <row r="345" spans="14:14" x14ac:dyDescent="0.2">
      <c r="N345" s="23"/>
    </row>
    <row r="346" spans="14:14" x14ac:dyDescent="0.2">
      <c r="N346" s="23"/>
    </row>
    <row r="347" spans="14:14" x14ac:dyDescent="0.2">
      <c r="N347" s="23"/>
    </row>
    <row r="348" spans="14:14" x14ac:dyDescent="0.2">
      <c r="N348" s="23"/>
    </row>
    <row r="349" spans="14:14" x14ac:dyDescent="0.2">
      <c r="N349" s="23"/>
    </row>
    <row r="350" spans="14:14" x14ac:dyDescent="0.2">
      <c r="N350" s="23"/>
    </row>
    <row r="351" spans="14:14" x14ac:dyDescent="0.2">
      <c r="N351" s="23"/>
    </row>
    <row r="352" spans="14:14" x14ac:dyDescent="0.2">
      <c r="N352" s="23"/>
    </row>
    <row r="353" spans="14:14" x14ac:dyDescent="0.2">
      <c r="N353" s="23"/>
    </row>
    <row r="354" spans="14:14" x14ac:dyDescent="0.2">
      <c r="N354" s="23"/>
    </row>
    <row r="355" spans="14:14" x14ac:dyDescent="0.2">
      <c r="N355" s="23"/>
    </row>
    <row r="356" spans="14:14" x14ac:dyDescent="0.2">
      <c r="N356" s="23"/>
    </row>
    <row r="357" spans="14:14" x14ac:dyDescent="0.2">
      <c r="N357" s="23"/>
    </row>
    <row r="358" spans="14:14" x14ac:dyDescent="0.2">
      <c r="N358" s="23"/>
    </row>
    <row r="359" spans="14:14" x14ac:dyDescent="0.2">
      <c r="N359" s="23"/>
    </row>
    <row r="360" spans="14:14" x14ac:dyDescent="0.2">
      <c r="N360" s="23"/>
    </row>
    <row r="361" spans="14:14" x14ac:dyDescent="0.2">
      <c r="N361" s="23"/>
    </row>
    <row r="362" spans="14:14" x14ac:dyDescent="0.2">
      <c r="N362" s="23"/>
    </row>
    <row r="363" spans="14:14" x14ac:dyDescent="0.2">
      <c r="N363" s="23"/>
    </row>
    <row r="364" spans="14:14" x14ac:dyDescent="0.2">
      <c r="N364" s="23"/>
    </row>
    <row r="365" spans="14:14" x14ac:dyDescent="0.2">
      <c r="N365" s="23"/>
    </row>
    <row r="366" spans="14:14" x14ac:dyDescent="0.2">
      <c r="N366" s="23"/>
    </row>
    <row r="367" spans="14:14" x14ac:dyDescent="0.2">
      <c r="N367" s="23"/>
    </row>
    <row r="368" spans="14:14" x14ac:dyDescent="0.2">
      <c r="N368" s="23"/>
    </row>
    <row r="369" spans="14:14" x14ac:dyDescent="0.2">
      <c r="N369" s="23"/>
    </row>
    <row r="370" spans="14:14" x14ac:dyDescent="0.2">
      <c r="N370" s="23"/>
    </row>
    <row r="371" spans="14:14" x14ac:dyDescent="0.2">
      <c r="N371" s="23"/>
    </row>
    <row r="372" spans="14:14" x14ac:dyDescent="0.2">
      <c r="N372" s="23"/>
    </row>
    <row r="373" spans="14:14" x14ac:dyDescent="0.2">
      <c r="N373" s="23"/>
    </row>
    <row r="374" spans="14:14" x14ac:dyDescent="0.2">
      <c r="N374" s="23"/>
    </row>
    <row r="375" spans="14:14" x14ac:dyDescent="0.2">
      <c r="N375" s="23"/>
    </row>
    <row r="376" spans="14:14" x14ac:dyDescent="0.2">
      <c r="N376" s="23"/>
    </row>
    <row r="377" spans="14:14" x14ac:dyDescent="0.2">
      <c r="N377" s="23"/>
    </row>
    <row r="378" spans="14:14" x14ac:dyDescent="0.2">
      <c r="N378" s="23"/>
    </row>
    <row r="379" spans="14:14" x14ac:dyDescent="0.2">
      <c r="N379" s="23"/>
    </row>
    <row r="380" spans="14:14" x14ac:dyDescent="0.2">
      <c r="N380" s="23"/>
    </row>
    <row r="381" spans="14:14" x14ac:dyDescent="0.2">
      <c r="N381" s="23"/>
    </row>
    <row r="382" spans="14:14" x14ac:dyDescent="0.2">
      <c r="N382" s="23"/>
    </row>
    <row r="383" spans="14:14" x14ac:dyDescent="0.2">
      <c r="N383" s="23"/>
    </row>
    <row r="384" spans="14:14" x14ac:dyDescent="0.2">
      <c r="N384" s="23"/>
    </row>
    <row r="385" spans="14:14" x14ac:dyDescent="0.2">
      <c r="N385" s="23"/>
    </row>
    <row r="386" spans="14:14" x14ac:dyDescent="0.2">
      <c r="N386" s="23"/>
    </row>
    <row r="387" spans="14:14" x14ac:dyDescent="0.2">
      <c r="N387" s="23"/>
    </row>
    <row r="388" spans="14:14" x14ac:dyDescent="0.2">
      <c r="N388" s="23"/>
    </row>
    <row r="389" spans="14:14" x14ac:dyDescent="0.2">
      <c r="N389" s="23"/>
    </row>
    <row r="390" spans="14:14" x14ac:dyDescent="0.2">
      <c r="N390" s="23"/>
    </row>
    <row r="391" spans="14:14" x14ac:dyDescent="0.2">
      <c r="N391" s="23"/>
    </row>
    <row r="392" spans="14:14" x14ac:dyDescent="0.2">
      <c r="N392" s="23"/>
    </row>
    <row r="393" spans="14:14" x14ac:dyDescent="0.2">
      <c r="N393" s="23"/>
    </row>
    <row r="394" spans="14:14" x14ac:dyDescent="0.2">
      <c r="N394" s="23"/>
    </row>
    <row r="395" spans="14:14" x14ac:dyDescent="0.2">
      <c r="N395" s="23"/>
    </row>
    <row r="396" spans="14:14" x14ac:dyDescent="0.2">
      <c r="N396" s="23"/>
    </row>
    <row r="397" spans="14:14" x14ac:dyDescent="0.2">
      <c r="N397" s="23"/>
    </row>
    <row r="398" spans="14:14" x14ac:dyDescent="0.2">
      <c r="N398" s="23"/>
    </row>
    <row r="399" spans="14:14" x14ac:dyDescent="0.2">
      <c r="N399" s="23"/>
    </row>
    <row r="400" spans="14:14" x14ac:dyDescent="0.2">
      <c r="N400" s="23"/>
    </row>
    <row r="401" spans="14:14" x14ac:dyDescent="0.2">
      <c r="N401" s="23"/>
    </row>
    <row r="402" spans="14:14" x14ac:dyDescent="0.2">
      <c r="N402" s="23"/>
    </row>
    <row r="403" spans="14:14" x14ac:dyDescent="0.2">
      <c r="N403" s="23"/>
    </row>
    <row r="404" spans="14:14" x14ac:dyDescent="0.2">
      <c r="N404" s="23"/>
    </row>
    <row r="405" spans="14:14" x14ac:dyDescent="0.2">
      <c r="N405" s="23"/>
    </row>
    <row r="406" spans="14:14" x14ac:dyDescent="0.2">
      <c r="N406" s="23"/>
    </row>
    <row r="407" spans="14:14" x14ac:dyDescent="0.2">
      <c r="N407" s="23"/>
    </row>
    <row r="408" spans="14:14" x14ac:dyDescent="0.2">
      <c r="N408" s="23"/>
    </row>
    <row r="409" spans="14:14" x14ac:dyDescent="0.2">
      <c r="N409" s="23"/>
    </row>
    <row r="410" spans="14:14" x14ac:dyDescent="0.2">
      <c r="N410" s="23"/>
    </row>
    <row r="411" spans="14:14" x14ac:dyDescent="0.2">
      <c r="N411" s="23"/>
    </row>
    <row r="412" spans="14:14" x14ac:dyDescent="0.2">
      <c r="N412" s="23"/>
    </row>
    <row r="413" spans="14:14" x14ac:dyDescent="0.2">
      <c r="N413" s="23"/>
    </row>
    <row r="414" spans="14:14" x14ac:dyDescent="0.2">
      <c r="N414" s="23"/>
    </row>
    <row r="415" spans="14:14" x14ac:dyDescent="0.2">
      <c r="N415" s="23"/>
    </row>
    <row r="416" spans="14:14" x14ac:dyDescent="0.2">
      <c r="N416" s="23"/>
    </row>
    <row r="417" spans="14:14" x14ac:dyDescent="0.2">
      <c r="N417" s="23"/>
    </row>
    <row r="418" spans="14:14" x14ac:dyDescent="0.2">
      <c r="N418" s="23"/>
    </row>
    <row r="419" spans="14:14" x14ac:dyDescent="0.2">
      <c r="N419" s="23"/>
    </row>
    <row r="420" spans="14:14" x14ac:dyDescent="0.2">
      <c r="N420" s="23"/>
    </row>
    <row r="421" spans="14:14" x14ac:dyDescent="0.2">
      <c r="N421" s="23"/>
    </row>
  </sheetData>
  <phoneticPr fontId="4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2"/>
  <sheetViews>
    <sheetView workbookViewId="0">
      <selection activeCell="E13" sqref="E13"/>
    </sheetView>
  </sheetViews>
  <sheetFormatPr defaultRowHeight="12.75" x14ac:dyDescent="0.2"/>
  <cols>
    <col min="6" max="6" width="10.85546875" customWidth="1"/>
    <col min="7" max="7" width="11.7109375" customWidth="1"/>
    <col min="8" max="9" width="12.140625" customWidth="1"/>
    <col min="10" max="10" width="11.7109375" customWidth="1"/>
    <col min="11" max="11" width="10.140625" customWidth="1"/>
  </cols>
  <sheetData>
    <row r="1" spans="1:21" x14ac:dyDescent="0.2">
      <c r="A1" s="112" t="s">
        <v>242</v>
      </c>
      <c r="B1" s="112" t="s">
        <v>243</v>
      </c>
      <c r="C1" s="112" t="s">
        <v>244</v>
      </c>
      <c r="D1" s="112" t="s">
        <v>245</v>
      </c>
      <c r="E1" s="112" t="s">
        <v>246</v>
      </c>
      <c r="F1" s="112" t="s">
        <v>247</v>
      </c>
      <c r="G1" s="112" t="s">
        <v>248</v>
      </c>
      <c r="H1" s="18" t="s">
        <v>249</v>
      </c>
      <c r="I1" s="112" t="s">
        <v>261</v>
      </c>
      <c r="J1" s="18" t="s">
        <v>250</v>
      </c>
      <c r="K1" s="112" t="s">
        <v>262</v>
      </c>
      <c r="L1" s="18" t="s">
        <v>251</v>
      </c>
      <c r="M1" s="113" t="s">
        <v>252</v>
      </c>
      <c r="N1" s="114" t="s">
        <v>253</v>
      </c>
      <c r="O1" s="113" t="s">
        <v>254</v>
      </c>
      <c r="P1" s="47" t="s">
        <v>255</v>
      </c>
      <c r="Q1" s="114" t="s">
        <v>256</v>
      </c>
      <c r="R1" s="114" t="s">
        <v>257</v>
      </c>
      <c r="S1" s="47" t="s">
        <v>258</v>
      </c>
      <c r="T1" s="47" t="s">
        <v>259</v>
      </c>
      <c r="U1" s="47" t="s">
        <v>260</v>
      </c>
    </row>
    <row r="2" spans="1:21" x14ac:dyDescent="0.2">
      <c r="A2" s="34">
        <v>40560</v>
      </c>
      <c r="B2" s="2" t="s">
        <v>156</v>
      </c>
      <c r="C2" s="4" t="s">
        <v>101</v>
      </c>
      <c r="D2" s="3">
        <v>306730</v>
      </c>
      <c r="E2" s="3">
        <v>1</v>
      </c>
      <c r="F2" s="16">
        <v>0.46150565853658543</v>
      </c>
      <c r="G2" s="13">
        <v>0.18183322946341465</v>
      </c>
      <c r="H2" s="16">
        <v>45.438155832752614</v>
      </c>
      <c r="I2" s="18">
        <v>24.218921066247397</v>
      </c>
      <c r="J2" s="18">
        <v>20.281525458188153</v>
      </c>
      <c r="K2" s="18">
        <v>8.5646549758118518</v>
      </c>
      <c r="L2" s="23">
        <v>17</v>
      </c>
      <c r="M2" s="40">
        <v>90.135410733143203</v>
      </c>
      <c r="N2" s="3">
        <v>6.8125</v>
      </c>
      <c r="O2" s="3">
        <v>304.5</v>
      </c>
      <c r="P2" s="3">
        <v>30.800999999999998</v>
      </c>
      <c r="Q2" s="13">
        <v>4.5709999999999997</v>
      </c>
      <c r="R2" s="13">
        <v>6.2134999999999998</v>
      </c>
      <c r="S2" s="13">
        <v>0.85399999999999998</v>
      </c>
      <c r="T2" s="13">
        <v>0.75950000000000006</v>
      </c>
      <c r="U2" s="13">
        <v>0.32600000000000001</v>
      </c>
    </row>
    <row r="3" spans="1:21" x14ac:dyDescent="0.2">
      <c r="A3" s="34"/>
      <c r="B3" s="2"/>
      <c r="C3" s="4"/>
      <c r="D3" s="3">
        <v>306729</v>
      </c>
      <c r="E3" s="3">
        <v>5</v>
      </c>
      <c r="F3" s="16">
        <v>0.44502331358885011</v>
      </c>
      <c r="G3" s="13">
        <v>0.19358514141114985</v>
      </c>
      <c r="H3" s="16"/>
      <c r="I3" s="18"/>
      <c r="J3" s="16"/>
      <c r="K3" s="18"/>
      <c r="L3" s="23"/>
      <c r="M3" s="39"/>
      <c r="N3" s="21"/>
      <c r="O3" s="25"/>
      <c r="P3" s="39"/>
      <c r="Q3" s="13">
        <v>4.6189999999999998</v>
      </c>
      <c r="R3" s="13">
        <v>6.1760000000000002</v>
      </c>
      <c r="S3" s="13">
        <v>0.85799999999999998</v>
      </c>
      <c r="T3" s="13">
        <v>0.84899999999999998</v>
      </c>
      <c r="U3" s="13">
        <v>0.32600000000000001</v>
      </c>
    </row>
    <row r="4" spans="1:21" x14ac:dyDescent="0.2">
      <c r="A4" s="34"/>
      <c r="B4" s="2"/>
      <c r="C4" s="4"/>
      <c r="D4" s="3">
        <v>306728</v>
      </c>
      <c r="E4" s="3">
        <v>10</v>
      </c>
      <c r="F4" s="16">
        <v>0.45326448606271774</v>
      </c>
      <c r="G4" s="13">
        <v>0.16642223693728231</v>
      </c>
      <c r="H4" s="16"/>
      <c r="I4" s="16"/>
      <c r="J4" s="16"/>
      <c r="K4" s="3"/>
      <c r="L4" s="23"/>
      <c r="M4" s="39"/>
      <c r="N4" s="21"/>
      <c r="O4" s="25"/>
      <c r="P4" s="39"/>
      <c r="Q4" s="13">
        <v>4.6524999999999999</v>
      </c>
      <c r="R4" s="13">
        <v>6.8529999999999998</v>
      </c>
      <c r="S4" s="13">
        <v>0.86199999999999999</v>
      </c>
      <c r="T4" s="13">
        <v>0.92100000000000004</v>
      </c>
      <c r="U4" s="13">
        <v>0.32950000000000002</v>
      </c>
    </row>
    <row r="5" spans="1:21" x14ac:dyDescent="0.2">
      <c r="A5" s="34"/>
      <c r="B5" s="2"/>
      <c r="C5" s="4"/>
      <c r="D5" s="3">
        <v>306727</v>
      </c>
      <c r="E5" s="3">
        <v>20</v>
      </c>
      <c r="F5" s="16">
        <v>0.42854096864111502</v>
      </c>
      <c r="G5" s="13">
        <v>0.18168488835888513</v>
      </c>
      <c r="H5" s="16"/>
      <c r="I5" s="16"/>
      <c r="J5" s="16"/>
      <c r="K5" s="23"/>
      <c r="L5" s="23"/>
      <c r="M5" s="40"/>
      <c r="N5" s="13"/>
      <c r="O5" s="13"/>
      <c r="P5" s="39"/>
      <c r="Q5" s="13">
        <v>4.6319999999999997</v>
      </c>
      <c r="R5" s="13">
        <v>6.1835000000000004</v>
      </c>
      <c r="S5" s="13">
        <v>0.85499999999999998</v>
      </c>
      <c r="T5" s="13">
        <v>0.84549999999999992</v>
      </c>
      <c r="U5" s="13">
        <v>0.33350000000000002</v>
      </c>
    </row>
    <row r="6" spans="1:21" x14ac:dyDescent="0.2">
      <c r="A6" s="34"/>
      <c r="B6" s="2"/>
      <c r="C6" s="4"/>
      <c r="D6" s="3">
        <v>306726</v>
      </c>
      <c r="E6" s="3">
        <v>30</v>
      </c>
      <c r="F6" s="16">
        <v>0.36673217508710798</v>
      </c>
      <c r="G6" s="13">
        <v>0.16780675391289207</v>
      </c>
      <c r="H6" s="16"/>
      <c r="I6" s="16"/>
      <c r="J6" s="16"/>
      <c r="K6" s="3"/>
      <c r="L6" s="23"/>
      <c r="M6" s="40"/>
      <c r="N6" s="3"/>
      <c r="O6" s="3"/>
      <c r="P6" s="39"/>
      <c r="Q6" s="13">
        <v>4.7379999999999995</v>
      </c>
      <c r="R6" s="13">
        <v>6.2110000000000003</v>
      </c>
      <c r="S6" s="13">
        <v>0.85199999999999998</v>
      </c>
      <c r="T6" s="13">
        <v>0.9385</v>
      </c>
      <c r="U6" s="13">
        <v>0.32400000000000001</v>
      </c>
    </row>
    <row r="7" spans="1:21" x14ac:dyDescent="0.2">
      <c r="A7" s="34"/>
      <c r="B7" s="2"/>
      <c r="C7" s="4"/>
      <c r="D7" s="3">
        <v>306725</v>
      </c>
      <c r="E7" s="3">
        <v>40</v>
      </c>
      <c r="F7" s="16">
        <v>0.37497334756097561</v>
      </c>
      <c r="G7" s="13">
        <v>0.15483514843902441</v>
      </c>
      <c r="H7" s="16"/>
      <c r="I7" s="18"/>
      <c r="J7" s="16"/>
      <c r="K7" s="23"/>
      <c r="L7" s="23"/>
      <c r="M7" s="40">
        <v>90.158931007773688</v>
      </c>
      <c r="N7" s="3">
        <v>6.8140000000000001</v>
      </c>
      <c r="O7" s="3">
        <v>304.5</v>
      </c>
      <c r="P7" s="3">
        <v>30.853000000000002</v>
      </c>
      <c r="Q7" s="13">
        <v>4.7370000000000001</v>
      </c>
      <c r="R7" s="13">
        <v>6.2385000000000002</v>
      </c>
      <c r="S7" s="13">
        <v>0.85499999999999998</v>
      </c>
      <c r="T7" s="13">
        <v>0.71900000000000008</v>
      </c>
      <c r="U7" s="13">
        <v>0.32800000000000001</v>
      </c>
    </row>
    <row r="8" spans="1:21" x14ac:dyDescent="0.2">
      <c r="A8" s="34"/>
      <c r="B8" s="2"/>
      <c r="C8" s="4"/>
      <c r="D8" s="3">
        <v>306724</v>
      </c>
      <c r="E8" s="3">
        <v>50</v>
      </c>
      <c r="F8" s="16">
        <v>0.35849100261324029</v>
      </c>
      <c r="G8" s="13">
        <v>0.17131749338675969</v>
      </c>
      <c r="H8" s="16"/>
      <c r="I8" s="18"/>
      <c r="J8" s="16"/>
      <c r="K8" s="23"/>
      <c r="L8" s="23"/>
      <c r="M8" s="39"/>
      <c r="N8" s="21"/>
      <c r="O8" s="25"/>
      <c r="P8" s="39"/>
      <c r="Q8" s="13">
        <v>4.8334999999999999</v>
      </c>
      <c r="R8" s="13">
        <v>7.9314999999999998</v>
      </c>
      <c r="S8" s="13">
        <v>0.84799999999999998</v>
      </c>
      <c r="T8" s="13">
        <v>0.67</v>
      </c>
      <c r="U8" s="13">
        <v>0.32500000000000001</v>
      </c>
    </row>
    <row r="9" spans="1:21" x14ac:dyDescent="0.2">
      <c r="A9" s="34"/>
      <c r="B9" s="2"/>
      <c r="C9" s="4"/>
      <c r="D9" s="3">
        <v>306723</v>
      </c>
      <c r="E9" s="3">
        <v>75</v>
      </c>
      <c r="F9" s="16">
        <v>0.23899400174216026</v>
      </c>
      <c r="G9" s="13">
        <v>0.12997977225783974</v>
      </c>
      <c r="H9" s="16"/>
      <c r="I9" s="18"/>
      <c r="J9" s="16"/>
      <c r="K9" s="23"/>
      <c r="L9" s="23"/>
      <c r="M9" s="39"/>
      <c r="N9" s="21"/>
      <c r="O9" s="25"/>
      <c r="P9" s="39"/>
      <c r="Q9" s="13">
        <v>4.7234999999999996</v>
      </c>
      <c r="R9" s="13">
        <v>5.9670000000000005</v>
      </c>
      <c r="S9" s="13">
        <v>0.84450000000000003</v>
      </c>
      <c r="T9" s="13">
        <v>0.60850000000000004</v>
      </c>
      <c r="U9" s="13">
        <v>0.32</v>
      </c>
    </row>
    <row r="10" spans="1:21" x14ac:dyDescent="0.2">
      <c r="A10" s="34"/>
      <c r="B10" s="2"/>
      <c r="C10" s="4"/>
      <c r="D10" s="3">
        <v>306722</v>
      </c>
      <c r="E10" s="3">
        <v>100</v>
      </c>
      <c r="F10" s="16">
        <v>0.39969686498257839</v>
      </c>
      <c r="G10" s="13">
        <v>0.19633769301742177</v>
      </c>
      <c r="H10" s="16"/>
      <c r="I10" s="18"/>
      <c r="J10" s="16"/>
      <c r="K10" s="23"/>
      <c r="L10" s="23"/>
      <c r="M10" s="53"/>
      <c r="N10" s="54"/>
      <c r="O10" s="53"/>
      <c r="P10" s="39"/>
      <c r="Q10" s="13">
        <v>4.7125000000000004</v>
      </c>
      <c r="R10" s="13">
        <v>6.1524999999999999</v>
      </c>
      <c r="S10" s="13">
        <v>0.87650000000000006</v>
      </c>
      <c r="T10" s="13">
        <v>0.89649999999999996</v>
      </c>
      <c r="U10" s="13">
        <v>0.33650000000000002</v>
      </c>
    </row>
    <row r="11" spans="1:21" x14ac:dyDescent="0.2">
      <c r="A11" s="34"/>
      <c r="B11" s="2"/>
      <c r="C11" s="4"/>
      <c r="D11" s="3">
        <v>306721</v>
      </c>
      <c r="E11" s="3">
        <v>140</v>
      </c>
      <c r="F11" s="16">
        <v>8.5524734320557502E-2</v>
      </c>
      <c r="G11" s="13">
        <v>0.19411640467944247</v>
      </c>
      <c r="H11" s="16"/>
      <c r="I11" s="18"/>
      <c r="J11" s="16"/>
      <c r="K11" s="3"/>
      <c r="L11" s="23"/>
      <c r="M11" s="40">
        <v>70.601697535554678</v>
      </c>
      <c r="N11" s="3">
        <v>4.9649999999999999</v>
      </c>
      <c r="O11" s="3">
        <v>221.5</v>
      </c>
      <c r="P11" s="3">
        <v>33.130000000000003</v>
      </c>
      <c r="Q11" s="13">
        <v>12.0375</v>
      </c>
      <c r="R11" s="13">
        <v>12.341000000000001</v>
      </c>
      <c r="S11" s="13">
        <v>1.2645</v>
      </c>
      <c r="T11" s="13">
        <v>0.84750000000000003</v>
      </c>
      <c r="U11" s="13">
        <v>0.13900000000000001</v>
      </c>
    </row>
    <row r="12" spans="1:21" x14ac:dyDescent="0.2">
      <c r="A12" s="34">
        <v>40579</v>
      </c>
      <c r="B12" s="2" t="s">
        <v>158</v>
      </c>
      <c r="C12" s="4" t="s">
        <v>107</v>
      </c>
      <c r="D12" s="23">
        <v>353010</v>
      </c>
      <c r="E12" s="66">
        <v>2</v>
      </c>
      <c r="F12" s="16">
        <v>0.469746831010453</v>
      </c>
      <c r="G12" s="13">
        <v>0.10736599498954705</v>
      </c>
      <c r="H12" s="64">
        <v>42.67512758101045</v>
      </c>
      <c r="I12" s="18">
        <v>24.862636394989547</v>
      </c>
      <c r="J12" s="18">
        <v>17.465104765243904</v>
      </c>
      <c r="K12" s="18">
        <v>7.2963467732560972</v>
      </c>
      <c r="L12" s="23">
        <v>36</v>
      </c>
      <c r="M12" s="40">
        <v>91.916662518349199</v>
      </c>
      <c r="N12" s="13">
        <v>7.2530000000000001</v>
      </c>
      <c r="O12" s="3">
        <v>324</v>
      </c>
      <c r="P12" s="3">
        <v>30.777999999999999</v>
      </c>
      <c r="Q12" s="13">
        <v>4.0759999999999996</v>
      </c>
      <c r="R12" s="13">
        <v>6.1319999999999997</v>
      </c>
      <c r="S12" s="13">
        <v>0.91650000000000009</v>
      </c>
      <c r="T12" s="13">
        <v>0.52249999999999996</v>
      </c>
      <c r="U12" s="13">
        <v>1.0390000000000001</v>
      </c>
    </row>
    <row r="13" spans="1:21" x14ac:dyDescent="0.2">
      <c r="A13" s="34"/>
      <c r="B13" s="2"/>
      <c r="C13" s="4"/>
      <c r="D13" s="33">
        <v>353009</v>
      </c>
      <c r="E13" s="66">
        <v>5</v>
      </c>
      <c r="F13" s="16">
        <v>0.44090272735191632</v>
      </c>
      <c r="G13" s="13">
        <v>0.14094053164808373</v>
      </c>
      <c r="H13" s="66"/>
      <c r="I13" s="16"/>
      <c r="J13" s="13"/>
      <c r="K13" s="3"/>
      <c r="L13" s="23"/>
      <c r="M13" s="39"/>
      <c r="N13" s="16"/>
      <c r="O13" s="25"/>
      <c r="P13" s="25"/>
      <c r="Q13" s="13">
        <v>3.9270000000000005</v>
      </c>
      <c r="R13" s="13">
        <v>6.2004999999999999</v>
      </c>
      <c r="S13" s="13">
        <v>0.9355</v>
      </c>
      <c r="T13" s="13">
        <v>0.51749999999999996</v>
      </c>
      <c r="U13" s="13">
        <v>0.97399999999999998</v>
      </c>
    </row>
    <row r="14" spans="1:21" x14ac:dyDescent="0.2">
      <c r="A14" s="34"/>
      <c r="B14" s="2"/>
      <c r="C14" s="4"/>
      <c r="D14" s="23">
        <v>353008</v>
      </c>
      <c r="E14" s="66">
        <v>10</v>
      </c>
      <c r="F14" s="16">
        <v>0.46974683101045289</v>
      </c>
      <c r="G14" s="13">
        <v>0.16413119098954709</v>
      </c>
      <c r="H14" s="16"/>
      <c r="I14" s="16"/>
      <c r="J14" s="13"/>
      <c r="K14" s="3"/>
      <c r="L14" s="23"/>
      <c r="M14" s="39"/>
      <c r="N14" s="16"/>
      <c r="O14" s="25"/>
      <c r="P14" s="3"/>
      <c r="Q14" s="13">
        <v>4.0629999999999997</v>
      </c>
      <c r="R14" s="13">
        <v>6.149</v>
      </c>
      <c r="S14" s="13">
        <v>0.93100000000000005</v>
      </c>
      <c r="T14" s="13">
        <v>0.54749999999999999</v>
      </c>
      <c r="U14" s="13">
        <v>0.91400000000000003</v>
      </c>
    </row>
    <row r="15" spans="1:21" x14ac:dyDescent="0.2">
      <c r="A15" s="34"/>
      <c r="B15" s="2"/>
      <c r="C15" s="4"/>
      <c r="D15" s="33">
        <v>353007</v>
      </c>
      <c r="E15" s="66">
        <v>20</v>
      </c>
      <c r="F15" s="16">
        <v>0.36261158885017419</v>
      </c>
      <c r="G15" s="13">
        <v>0.11516214414982573</v>
      </c>
      <c r="H15" s="66"/>
      <c r="I15" s="16"/>
      <c r="J15" s="13"/>
      <c r="K15" s="23"/>
      <c r="L15" s="23"/>
      <c r="M15" s="40"/>
      <c r="N15" s="13"/>
      <c r="O15" s="3"/>
      <c r="P15" s="25"/>
      <c r="Q15" s="13">
        <v>3.9634999999999998</v>
      </c>
      <c r="R15" s="13">
        <v>5.6284999999999998</v>
      </c>
      <c r="S15" s="13">
        <v>0.91450000000000009</v>
      </c>
      <c r="T15" s="13">
        <v>0.39200000000000002</v>
      </c>
      <c r="U15" s="13">
        <v>0.85299999999999998</v>
      </c>
    </row>
    <row r="16" spans="1:21" x14ac:dyDescent="0.2">
      <c r="A16" s="34"/>
      <c r="B16" s="2"/>
      <c r="C16" s="4"/>
      <c r="D16" s="23">
        <v>353006</v>
      </c>
      <c r="E16" s="66">
        <v>30</v>
      </c>
      <c r="F16" s="16">
        <v>0.28019986411149822</v>
      </c>
      <c r="G16" s="13">
        <v>0.15499997188850179</v>
      </c>
      <c r="H16" s="66"/>
      <c r="I16" s="16"/>
      <c r="J16" s="13"/>
      <c r="K16" s="23"/>
      <c r="L16" s="23"/>
      <c r="M16" s="40"/>
      <c r="N16" s="13"/>
      <c r="O16" s="3"/>
      <c r="P16" s="3"/>
      <c r="Q16" s="13">
        <v>3.9590000000000001</v>
      </c>
      <c r="R16" s="13">
        <v>5.5679999999999996</v>
      </c>
      <c r="S16" s="13">
        <v>0.92349999999999999</v>
      </c>
      <c r="T16" s="13">
        <v>0.69299999999999995</v>
      </c>
      <c r="U16" s="13">
        <v>0.80300000000000005</v>
      </c>
    </row>
    <row r="17" spans="1:21" x14ac:dyDescent="0.2">
      <c r="A17" s="34"/>
      <c r="B17" s="2"/>
      <c r="C17" s="4"/>
      <c r="D17" s="33">
        <v>353005</v>
      </c>
      <c r="E17" s="66">
        <v>40</v>
      </c>
      <c r="F17" s="16">
        <v>0.27607927787456443</v>
      </c>
      <c r="G17" s="13">
        <v>0.14965969212543551</v>
      </c>
      <c r="H17" s="66"/>
      <c r="I17" s="16"/>
      <c r="J17" s="13"/>
      <c r="K17" s="23"/>
      <c r="L17" s="23"/>
      <c r="M17" s="40">
        <v>90.040339994000334</v>
      </c>
      <c r="N17" s="13">
        <v>6.992</v>
      </c>
      <c r="O17" s="3">
        <v>312</v>
      </c>
      <c r="P17" s="3">
        <v>31.081</v>
      </c>
      <c r="Q17" s="13">
        <v>3.9865000000000004</v>
      </c>
      <c r="R17" s="13">
        <v>5.6085000000000003</v>
      </c>
      <c r="S17" s="13">
        <v>0.93</v>
      </c>
      <c r="T17" s="13">
        <v>0.60199999999999998</v>
      </c>
      <c r="U17" s="13">
        <v>0.746</v>
      </c>
    </row>
    <row r="18" spans="1:21" x14ac:dyDescent="0.2">
      <c r="A18" s="34"/>
      <c r="B18" s="2"/>
      <c r="C18" s="4"/>
      <c r="D18" s="23">
        <v>353004</v>
      </c>
      <c r="E18" s="66">
        <v>50</v>
      </c>
      <c r="F18" s="16">
        <v>0.27195869163763065</v>
      </c>
      <c r="G18" s="13">
        <v>0.18216287636236927</v>
      </c>
      <c r="H18" s="66"/>
      <c r="I18" s="16"/>
      <c r="J18" s="13"/>
      <c r="K18" s="23"/>
      <c r="L18" s="23"/>
      <c r="M18" s="40"/>
      <c r="N18" s="13"/>
      <c r="O18" s="3"/>
      <c r="P18" s="25"/>
      <c r="Q18" s="13">
        <v>3.9595000000000002</v>
      </c>
      <c r="R18" s="13">
        <v>5.585</v>
      </c>
      <c r="S18" s="13">
        <v>0.9325</v>
      </c>
      <c r="T18" s="13">
        <v>0.48199999999999998</v>
      </c>
      <c r="U18" s="13">
        <v>0.6885</v>
      </c>
    </row>
    <row r="19" spans="1:21" x14ac:dyDescent="0.2">
      <c r="A19" s="34"/>
      <c r="B19" s="2"/>
      <c r="C19" s="4"/>
      <c r="D19" s="33">
        <v>353003</v>
      </c>
      <c r="E19" s="66">
        <v>75</v>
      </c>
      <c r="F19" s="16">
        <v>0.38733510627177703</v>
      </c>
      <c r="G19" s="13">
        <v>0.19923858572822301</v>
      </c>
      <c r="H19" s="66"/>
      <c r="I19" s="16"/>
      <c r="J19" s="13"/>
      <c r="K19" s="23"/>
      <c r="L19" s="23"/>
      <c r="M19" s="40"/>
      <c r="N19" s="13"/>
      <c r="O19" s="3"/>
      <c r="P19" s="3"/>
      <c r="Q19" s="13">
        <v>3.8235000000000001</v>
      </c>
      <c r="R19" s="13">
        <v>4.9260000000000002</v>
      </c>
      <c r="S19" s="13">
        <v>0.91200000000000003</v>
      </c>
      <c r="T19" s="13">
        <v>0.58099999999999996</v>
      </c>
      <c r="U19" s="13">
        <v>0.27100000000000002</v>
      </c>
    </row>
    <row r="20" spans="1:21" x14ac:dyDescent="0.2">
      <c r="A20" s="34"/>
      <c r="B20" s="2"/>
      <c r="C20" s="4"/>
      <c r="D20" s="23">
        <v>353002</v>
      </c>
      <c r="E20" s="66">
        <v>100</v>
      </c>
      <c r="F20" s="16">
        <v>0.3420086576655052</v>
      </c>
      <c r="G20" s="13">
        <v>0.20199113733449484</v>
      </c>
      <c r="H20" s="66"/>
      <c r="I20" s="16"/>
      <c r="J20" s="13"/>
      <c r="K20" s="23"/>
      <c r="L20" s="23"/>
      <c r="M20" s="40"/>
      <c r="N20" s="13"/>
      <c r="O20" s="3"/>
      <c r="P20" s="25"/>
      <c r="Q20" s="13">
        <v>4.0235000000000003</v>
      </c>
      <c r="R20" s="13">
        <v>4.8525</v>
      </c>
      <c r="S20" s="13">
        <v>0.9544999999999999</v>
      </c>
      <c r="T20" s="13">
        <v>0.56899999999999995</v>
      </c>
      <c r="U20" s="13">
        <v>0.20499999999999999</v>
      </c>
    </row>
    <row r="21" spans="1:21" x14ac:dyDescent="0.2">
      <c r="A21" s="34"/>
      <c r="B21" s="2"/>
      <c r="C21" s="4"/>
      <c r="D21" s="33">
        <v>353001</v>
      </c>
      <c r="E21" s="66">
        <v>147</v>
      </c>
      <c r="F21" s="16">
        <v>5.0594006968641164E-2</v>
      </c>
      <c r="G21" s="13">
        <v>0.18717885303135887</v>
      </c>
      <c r="H21" s="66"/>
      <c r="I21" s="16"/>
      <c r="J21" s="13"/>
      <c r="K21" s="23"/>
      <c r="L21" s="23"/>
      <c r="M21" s="40">
        <v>75.437134970535269</v>
      </c>
      <c r="N21" s="13">
        <v>5.3804999999999996</v>
      </c>
      <c r="O21" s="3">
        <v>240</v>
      </c>
      <c r="P21" s="3"/>
      <c r="Q21" s="13">
        <v>10.272500000000001</v>
      </c>
      <c r="R21" s="13">
        <v>10.663499999999999</v>
      </c>
      <c r="S21" s="13">
        <v>1.3680000000000001</v>
      </c>
      <c r="T21" s="13">
        <v>0.51100000000000001</v>
      </c>
      <c r="U21" s="13">
        <v>0.20100000000000001</v>
      </c>
    </row>
    <row r="22" spans="1:21" x14ac:dyDescent="0.2">
      <c r="A22" s="34">
        <v>40592</v>
      </c>
      <c r="B22" s="2" t="s">
        <v>161</v>
      </c>
      <c r="C22" s="4" t="s">
        <v>107</v>
      </c>
      <c r="D22" s="14">
        <v>353020</v>
      </c>
      <c r="E22" s="66">
        <v>2</v>
      </c>
      <c r="F22" s="16">
        <v>0.40799999999999997</v>
      </c>
      <c r="G22" s="18">
        <v>0.193</v>
      </c>
      <c r="H22" s="16">
        <v>26.745999999999999</v>
      </c>
      <c r="I22" s="18">
        <v>19.222999999999999</v>
      </c>
      <c r="J22" s="18">
        <v>14.946</v>
      </c>
      <c r="K22" s="18">
        <v>7.7305000000000001</v>
      </c>
      <c r="L22" s="23">
        <v>49</v>
      </c>
      <c r="M22" s="40">
        <v>97.384744586310674</v>
      </c>
      <c r="N22" s="13">
        <v>7.7625000000000002</v>
      </c>
      <c r="O22" s="3">
        <v>346.5</v>
      </c>
      <c r="P22" s="3">
        <v>30.952999999999999</v>
      </c>
      <c r="Q22" s="13">
        <v>4.3479999999999999</v>
      </c>
      <c r="R22" s="13">
        <v>5.7625000000000002</v>
      </c>
      <c r="S22" s="13">
        <v>0.77300000000000002</v>
      </c>
      <c r="T22" s="13">
        <v>0.53449999999999998</v>
      </c>
      <c r="U22" s="13">
        <v>0.2145</v>
      </c>
    </row>
    <row r="23" spans="1:21" x14ac:dyDescent="0.2">
      <c r="A23" s="34"/>
      <c r="B23" s="2"/>
      <c r="C23" s="4"/>
      <c r="D23" s="14">
        <v>353019</v>
      </c>
      <c r="E23" s="66">
        <v>5</v>
      </c>
      <c r="F23" s="16">
        <v>0.34599999999999997</v>
      </c>
      <c r="G23" s="18">
        <v>0.122</v>
      </c>
      <c r="H23" s="16"/>
      <c r="I23" s="16"/>
      <c r="J23" s="13"/>
      <c r="K23" s="3"/>
      <c r="L23" s="23"/>
      <c r="M23" s="39"/>
      <c r="N23" s="16"/>
      <c r="O23" s="25"/>
      <c r="P23" s="25"/>
      <c r="Q23" s="13">
        <v>4.46</v>
      </c>
      <c r="R23" s="13">
        <v>5.8484999999999996</v>
      </c>
      <c r="S23" s="13">
        <v>0.77400000000000002</v>
      </c>
      <c r="T23" s="13">
        <v>0.47749999999999998</v>
      </c>
      <c r="U23" s="13">
        <v>0.2185</v>
      </c>
    </row>
    <row r="24" spans="1:21" x14ac:dyDescent="0.2">
      <c r="A24" s="34"/>
      <c r="B24" s="2"/>
      <c r="C24" s="4"/>
      <c r="D24" s="14">
        <v>353018</v>
      </c>
      <c r="E24" s="66">
        <v>10</v>
      </c>
      <c r="F24" s="16">
        <v>0.33400000000000002</v>
      </c>
      <c r="G24" s="18">
        <v>0.13900000000000001</v>
      </c>
      <c r="H24" s="16"/>
      <c r="I24" s="16"/>
      <c r="J24" s="13"/>
      <c r="K24" s="3"/>
      <c r="L24" s="23"/>
      <c r="M24" s="39"/>
      <c r="N24" s="16"/>
      <c r="O24" s="25"/>
      <c r="P24" s="3"/>
      <c r="Q24" s="13">
        <v>4.4830000000000005</v>
      </c>
      <c r="R24" s="13">
        <v>5.8689999999999998</v>
      </c>
      <c r="S24" s="13">
        <v>0.7995000000000001</v>
      </c>
      <c r="T24" s="13">
        <v>0.60350000000000004</v>
      </c>
      <c r="U24" s="13">
        <v>0.2155</v>
      </c>
    </row>
    <row r="25" spans="1:21" x14ac:dyDescent="0.2">
      <c r="A25" s="34"/>
      <c r="B25" s="2"/>
      <c r="C25" s="4"/>
      <c r="D25" s="14">
        <v>353017</v>
      </c>
      <c r="E25" s="66">
        <v>20</v>
      </c>
      <c r="F25" s="16">
        <v>0.33400000000000002</v>
      </c>
      <c r="G25" s="18">
        <v>0.13900000000000001</v>
      </c>
      <c r="H25" s="16"/>
      <c r="I25" s="16"/>
      <c r="J25" s="13"/>
      <c r="K25" s="3"/>
      <c r="L25" s="23"/>
      <c r="M25" s="39"/>
      <c r="N25" s="16"/>
      <c r="O25" s="25"/>
      <c r="P25" s="3"/>
      <c r="Q25" s="13">
        <v>4.4924999999999997</v>
      </c>
      <c r="R25" s="13">
        <v>5.8944999999999999</v>
      </c>
      <c r="S25" s="13">
        <v>0.84299999999999997</v>
      </c>
      <c r="T25" s="13">
        <v>0.47599999999999998</v>
      </c>
      <c r="U25" s="13">
        <v>0.21</v>
      </c>
    </row>
    <row r="26" spans="1:21" x14ac:dyDescent="0.2">
      <c r="A26" s="34"/>
      <c r="B26" s="2"/>
      <c r="C26" s="4"/>
      <c r="D26" s="14">
        <v>353016</v>
      </c>
      <c r="E26" s="66">
        <v>30</v>
      </c>
      <c r="F26" s="16">
        <v>0.317</v>
      </c>
      <c r="G26" s="18">
        <v>0.17899999999999999</v>
      </c>
      <c r="H26" s="16"/>
      <c r="I26" s="16"/>
      <c r="J26" s="13"/>
      <c r="K26" s="3"/>
      <c r="L26" s="23"/>
      <c r="M26" s="39"/>
      <c r="N26" s="16"/>
      <c r="O26" s="25"/>
      <c r="P26" s="3"/>
      <c r="Q26" s="13">
        <v>4.444</v>
      </c>
      <c r="R26" s="13">
        <v>5.7854999999999999</v>
      </c>
      <c r="S26" s="13">
        <v>0.84699999999999998</v>
      </c>
      <c r="T26" s="13">
        <v>0.28799999999999998</v>
      </c>
      <c r="U26" s="13">
        <v>0.21</v>
      </c>
    </row>
    <row r="27" spans="1:21" x14ac:dyDescent="0.2">
      <c r="A27" s="34"/>
      <c r="B27" s="2"/>
      <c r="C27" s="4"/>
      <c r="D27" s="14">
        <v>353015</v>
      </c>
      <c r="E27" s="66">
        <v>40</v>
      </c>
      <c r="F27" s="16">
        <v>0.23899999999999999</v>
      </c>
      <c r="G27" s="18">
        <v>0.16300000000000001</v>
      </c>
      <c r="H27" s="16"/>
      <c r="I27" s="16"/>
      <c r="J27" s="13"/>
      <c r="K27" s="3"/>
      <c r="L27" s="23"/>
      <c r="M27" s="40">
        <v>96.257309711298163</v>
      </c>
      <c r="N27" s="13">
        <v>7.6379999999999999</v>
      </c>
      <c r="O27" s="3">
        <v>341.5</v>
      </c>
      <c r="P27" s="3">
        <v>31.084</v>
      </c>
      <c r="Q27" s="13">
        <v>4.5875000000000004</v>
      </c>
      <c r="R27" s="13">
        <v>5.6950000000000003</v>
      </c>
      <c r="S27" s="13">
        <v>0.83650000000000002</v>
      </c>
      <c r="T27" s="13">
        <v>0.39100000000000001</v>
      </c>
      <c r="U27" s="13">
        <v>0.21049999999999999</v>
      </c>
    </row>
    <row r="28" spans="1:21" x14ac:dyDescent="0.2">
      <c r="A28" s="34"/>
      <c r="B28" s="2"/>
      <c r="C28" s="4"/>
      <c r="D28" s="14">
        <v>353014</v>
      </c>
      <c r="E28" s="66">
        <v>50</v>
      </c>
      <c r="F28" s="16">
        <v>0.152</v>
      </c>
      <c r="G28" s="18">
        <v>0.15</v>
      </c>
      <c r="H28" s="16"/>
      <c r="I28" s="16"/>
      <c r="J28" s="13"/>
      <c r="K28" s="3"/>
      <c r="L28" s="23"/>
      <c r="M28" s="39"/>
      <c r="N28" s="16"/>
      <c r="O28" s="25"/>
      <c r="P28" s="3"/>
      <c r="Q28" s="13">
        <v>4.4355000000000002</v>
      </c>
      <c r="R28" s="13">
        <v>5.3535000000000004</v>
      </c>
      <c r="S28" s="13">
        <v>0.8155</v>
      </c>
      <c r="T28" s="13">
        <v>0.35399999999999998</v>
      </c>
      <c r="U28" s="13">
        <v>0.20050000000000001</v>
      </c>
    </row>
    <row r="29" spans="1:21" x14ac:dyDescent="0.2">
      <c r="A29" s="34"/>
      <c r="B29" s="2"/>
      <c r="C29" s="4"/>
      <c r="D29" s="14">
        <v>353013</v>
      </c>
      <c r="E29" s="66">
        <v>75</v>
      </c>
      <c r="F29" s="16">
        <v>0.152</v>
      </c>
      <c r="G29" s="18">
        <v>0.127</v>
      </c>
      <c r="H29" s="16"/>
      <c r="I29" s="16"/>
      <c r="J29" s="13"/>
      <c r="K29" s="3"/>
      <c r="L29" s="23"/>
      <c r="M29" s="40"/>
      <c r="N29" s="13"/>
      <c r="O29" s="3"/>
      <c r="P29" s="3"/>
      <c r="Q29" s="13">
        <v>3.9359999999999999</v>
      </c>
      <c r="R29" s="13">
        <v>4.7160000000000002</v>
      </c>
      <c r="S29" s="13">
        <v>0.76200000000000001</v>
      </c>
      <c r="T29" s="13">
        <v>0.35650000000000004</v>
      </c>
      <c r="U29" s="13">
        <v>0.17349999999999999</v>
      </c>
    </row>
    <row r="30" spans="1:21" x14ac:dyDescent="0.2">
      <c r="A30" s="34"/>
      <c r="B30" s="2"/>
      <c r="C30" s="4"/>
      <c r="D30" s="14">
        <v>353012</v>
      </c>
      <c r="E30" s="66">
        <v>100</v>
      </c>
      <c r="F30" s="16">
        <v>0.152</v>
      </c>
      <c r="G30" s="18">
        <v>0.11700000000000001</v>
      </c>
      <c r="H30" s="16"/>
      <c r="I30" s="16"/>
      <c r="J30" s="13"/>
      <c r="K30" s="3"/>
      <c r="L30" s="23"/>
      <c r="M30" s="40"/>
      <c r="N30" s="13"/>
      <c r="O30" s="3"/>
      <c r="P30" s="3"/>
      <c r="Q30" s="13">
        <v>4.3025000000000002</v>
      </c>
      <c r="R30" s="13">
        <v>4.8380000000000001</v>
      </c>
      <c r="S30" s="13">
        <v>0.78350000000000009</v>
      </c>
      <c r="T30" s="13">
        <v>0.3765</v>
      </c>
      <c r="U30" s="13">
        <v>0.19950000000000001</v>
      </c>
    </row>
    <row r="31" spans="1:21" x14ac:dyDescent="0.2">
      <c r="A31" s="34"/>
      <c r="B31" s="2"/>
      <c r="C31" s="4"/>
      <c r="D31" s="14">
        <v>353011</v>
      </c>
      <c r="E31" s="66">
        <v>156</v>
      </c>
      <c r="F31" s="16">
        <v>5.8000000000000003E-2</v>
      </c>
      <c r="G31" s="18">
        <v>0.13200000000000001</v>
      </c>
      <c r="H31" s="16"/>
      <c r="I31" s="16"/>
      <c r="J31" s="13"/>
      <c r="K31" s="3"/>
      <c r="L31" s="23"/>
      <c r="M31" s="40">
        <v>76.097564324003685</v>
      </c>
      <c r="N31" s="13">
        <v>5.4254999999999995</v>
      </c>
      <c r="O31" s="3">
        <v>242.5</v>
      </c>
      <c r="P31" s="3">
        <v>33.043999999999997</v>
      </c>
      <c r="Q31" s="13">
        <v>10.916499999999999</v>
      </c>
      <c r="R31" s="13">
        <v>11.152999999999999</v>
      </c>
      <c r="S31" s="13">
        <v>1.1950000000000001</v>
      </c>
      <c r="T31" s="13">
        <v>0.26200000000000001</v>
      </c>
      <c r="U31" s="13">
        <v>0.152</v>
      </c>
    </row>
    <row r="32" spans="1:21" x14ac:dyDescent="0.2">
      <c r="A32" s="34">
        <v>40609</v>
      </c>
      <c r="B32" s="2" t="s">
        <v>166</v>
      </c>
      <c r="C32" s="4" t="s">
        <v>107</v>
      </c>
      <c r="D32" s="3">
        <v>353098</v>
      </c>
      <c r="E32" s="3">
        <v>1</v>
      </c>
      <c r="F32" s="16">
        <v>0.35849100261324041</v>
      </c>
      <c r="G32" s="13">
        <v>0.13820446238675954</v>
      </c>
      <c r="H32" s="16">
        <v>30.629749109320556</v>
      </c>
      <c r="I32" s="18">
        <v>18.668893101679444</v>
      </c>
      <c r="J32" s="18">
        <v>16.29691856707317</v>
      </c>
      <c r="K32" s="18">
        <v>7.49479420642683</v>
      </c>
      <c r="L32" s="23">
        <v>66</v>
      </c>
      <c r="M32" s="41">
        <v>95.821992033828394</v>
      </c>
      <c r="N32" s="3">
        <v>7.7640000000000002</v>
      </c>
      <c r="O32" s="3">
        <v>346.5</v>
      </c>
      <c r="P32" s="3">
        <v>30.783000000000001</v>
      </c>
      <c r="Q32" s="13">
        <v>4.0295000000000005</v>
      </c>
      <c r="R32" s="13">
        <v>6.242</v>
      </c>
      <c r="S32" s="13">
        <v>0.84399999999999997</v>
      </c>
      <c r="T32" s="13">
        <v>0.42900000000000005</v>
      </c>
      <c r="U32" s="13">
        <v>0.192</v>
      </c>
    </row>
    <row r="33" spans="1:21" x14ac:dyDescent="0.2">
      <c r="A33" s="34"/>
      <c r="B33" s="2"/>
      <c r="C33" s="4"/>
      <c r="D33" s="3">
        <v>353097</v>
      </c>
      <c r="E33" s="3">
        <v>5</v>
      </c>
      <c r="F33" s="16">
        <v>0.33788807142857136</v>
      </c>
      <c r="G33" s="13">
        <v>0.18718999157142863</v>
      </c>
      <c r="H33" s="16"/>
      <c r="I33" s="16"/>
      <c r="J33" s="16"/>
      <c r="K33" s="23"/>
      <c r="L33" s="23"/>
      <c r="M33" s="40"/>
      <c r="N33" s="3"/>
      <c r="O33" s="3"/>
      <c r="P33" s="25"/>
      <c r="Q33" s="13">
        <v>4.0184999999999995</v>
      </c>
      <c r="R33" s="13">
        <v>6.1545000000000005</v>
      </c>
      <c r="S33" s="13">
        <v>0.85</v>
      </c>
      <c r="T33" s="13">
        <v>0.47799999999999998</v>
      </c>
      <c r="U33" s="13">
        <v>0.192</v>
      </c>
    </row>
    <row r="34" spans="1:21" x14ac:dyDescent="0.2">
      <c r="A34" s="34"/>
      <c r="B34" s="2"/>
      <c r="C34" s="4"/>
      <c r="D34" s="3">
        <v>353096</v>
      </c>
      <c r="E34" s="3">
        <v>10</v>
      </c>
      <c r="F34" s="16">
        <v>0.36261158885017425</v>
      </c>
      <c r="G34" s="13">
        <v>0.1482751751498258</v>
      </c>
      <c r="H34" s="16"/>
      <c r="I34" s="16"/>
      <c r="J34" s="16"/>
      <c r="K34" s="23"/>
      <c r="L34" s="23"/>
      <c r="M34" s="40"/>
      <c r="N34" s="3"/>
      <c r="O34" s="3"/>
      <c r="P34" s="25"/>
      <c r="Q34" s="13">
        <v>4.117</v>
      </c>
      <c r="R34" s="13">
        <v>6.2645</v>
      </c>
      <c r="S34" s="13">
        <v>0.87749999999999995</v>
      </c>
      <c r="T34" s="13">
        <v>0.59099999999999997</v>
      </c>
      <c r="U34" s="13">
        <v>0.19600000000000001</v>
      </c>
    </row>
    <row r="35" spans="1:21" x14ac:dyDescent="0.2">
      <c r="A35" s="34"/>
      <c r="B35" s="2"/>
      <c r="C35" s="4"/>
      <c r="D35" s="3">
        <v>353095</v>
      </c>
      <c r="E35" s="3">
        <v>20</v>
      </c>
      <c r="F35" s="16">
        <v>0.35024983013937283</v>
      </c>
      <c r="G35" s="13">
        <v>0.14644563486062723</v>
      </c>
      <c r="H35" s="16"/>
      <c r="I35" s="16"/>
      <c r="K35" s="102"/>
      <c r="L35" s="102"/>
      <c r="M35" s="39"/>
      <c r="N35" s="21"/>
      <c r="O35" s="25"/>
      <c r="P35" s="25"/>
      <c r="Q35" s="13">
        <v>4.0845000000000002</v>
      </c>
      <c r="R35" s="13">
        <v>6.3174999999999999</v>
      </c>
      <c r="S35" s="13">
        <v>0.83949999999999991</v>
      </c>
      <c r="T35" s="13">
        <v>0.55500000000000005</v>
      </c>
      <c r="U35" s="13">
        <v>0.19850000000000001</v>
      </c>
    </row>
    <row r="36" spans="1:21" x14ac:dyDescent="0.2">
      <c r="A36" s="34"/>
      <c r="B36" s="2"/>
      <c r="C36" s="4"/>
      <c r="D36" s="3">
        <v>353094</v>
      </c>
      <c r="E36" s="3">
        <v>30</v>
      </c>
      <c r="F36" s="16">
        <v>0.35849100261324041</v>
      </c>
      <c r="G36" s="13">
        <v>0.15712619438675968</v>
      </c>
      <c r="H36" s="16"/>
      <c r="I36" s="16"/>
      <c r="K36" s="102"/>
      <c r="L36" s="102"/>
      <c r="M36" s="40"/>
      <c r="N36" s="3"/>
      <c r="O36" s="3"/>
      <c r="P36" s="25"/>
      <c r="Q36" s="13">
        <v>4.1224999999999996</v>
      </c>
      <c r="R36" s="13">
        <v>6.2294999999999998</v>
      </c>
      <c r="S36" s="13">
        <v>0.83750000000000002</v>
      </c>
      <c r="T36" s="13">
        <v>0.59650000000000003</v>
      </c>
      <c r="U36" s="13">
        <v>0.189</v>
      </c>
    </row>
    <row r="37" spans="1:21" x14ac:dyDescent="0.2">
      <c r="A37" s="34"/>
      <c r="B37" s="2"/>
      <c r="C37" s="4"/>
      <c r="D37" s="3">
        <v>353093</v>
      </c>
      <c r="E37" s="3">
        <v>40</v>
      </c>
      <c r="F37" s="16">
        <v>0.26371751916376307</v>
      </c>
      <c r="G37" s="13">
        <v>0.12890841983623694</v>
      </c>
      <c r="H37" s="16"/>
      <c r="I37" s="16"/>
      <c r="K37" s="102"/>
      <c r="L37" s="102"/>
      <c r="M37" s="41">
        <v>96.352583649371411</v>
      </c>
      <c r="N37" s="3">
        <v>7.8264999999999993</v>
      </c>
      <c r="O37" s="3">
        <v>349.5</v>
      </c>
      <c r="P37" s="3">
        <v>30.957000000000001</v>
      </c>
      <c r="Q37" s="13">
        <v>4.399</v>
      </c>
      <c r="R37" s="13">
        <v>6.1980000000000004</v>
      </c>
      <c r="S37" s="13">
        <v>0.85199999999999998</v>
      </c>
      <c r="T37" s="13">
        <v>0.5675</v>
      </c>
      <c r="U37" s="13">
        <v>0.182</v>
      </c>
    </row>
    <row r="38" spans="1:21" x14ac:dyDescent="0.2">
      <c r="A38" s="34"/>
      <c r="B38" s="2"/>
      <c r="C38" s="4"/>
      <c r="D38" s="3">
        <v>353092</v>
      </c>
      <c r="E38" s="3">
        <v>50</v>
      </c>
      <c r="F38" s="16">
        <v>0.25135576045296165</v>
      </c>
      <c r="G38" s="13">
        <v>0.1601919105470383</v>
      </c>
      <c r="H38" s="16"/>
      <c r="I38" s="16"/>
      <c r="J38" s="39"/>
      <c r="K38" s="21"/>
      <c r="L38" s="25"/>
      <c r="M38" s="40"/>
      <c r="N38" s="3"/>
      <c r="O38" s="3"/>
      <c r="P38" s="25"/>
      <c r="Q38" s="13">
        <v>4.1269999999999998</v>
      </c>
      <c r="R38" s="13">
        <v>5.3585000000000003</v>
      </c>
      <c r="S38" s="13">
        <v>0.80249999999999999</v>
      </c>
      <c r="T38" s="13">
        <v>0.64200000000000002</v>
      </c>
      <c r="U38" s="13">
        <v>0.16599999999999998</v>
      </c>
    </row>
    <row r="39" spans="1:21" x14ac:dyDescent="0.2">
      <c r="A39" s="34"/>
      <c r="B39" s="2"/>
      <c r="C39" s="4"/>
      <c r="D39" s="3">
        <v>353091</v>
      </c>
      <c r="E39" s="3">
        <v>76</v>
      </c>
      <c r="F39" s="16">
        <v>0.21427048432055745</v>
      </c>
      <c r="G39" s="13">
        <v>0.12632069167944257</v>
      </c>
      <c r="H39" s="16"/>
      <c r="I39" s="16"/>
      <c r="J39" s="16"/>
      <c r="K39" s="23"/>
      <c r="L39" s="23"/>
      <c r="M39" s="40"/>
      <c r="N39" s="3"/>
      <c r="O39" s="3"/>
      <c r="P39" s="25"/>
      <c r="Q39" s="13">
        <v>4.3315000000000001</v>
      </c>
      <c r="R39" s="13">
        <v>5.5745000000000005</v>
      </c>
      <c r="S39" s="13">
        <v>0.85099999999999998</v>
      </c>
      <c r="T39" s="13">
        <v>0.60050000000000003</v>
      </c>
      <c r="U39" s="13">
        <v>0.154</v>
      </c>
    </row>
    <row r="40" spans="1:21" x14ac:dyDescent="0.2">
      <c r="A40" s="34"/>
      <c r="B40" s="2"/>
      <c r="C40" s="4"/>
      <c r="D40" s="3">
        <v>353090</v>
      </c>
      <c r="E40" s="3">
        <v>100</v>
      </c>
      <c r="F40" s="16">
        <v>0.14545777003484323</v>
      </c>
      <c r="G40" s="13">
        <v>0.11409580996515681</v>
      </c>
      <c r="H40" s="16"/>
      <c r="I40" s="16"/>
      <c r="J40" s="16"/>
      <c r="K40" s="23"/>
      <c r="L40" s="23"/>
      <c r="M40" s="39"/>
      <c r="N40" s="21"/>
      <c r="O40" s="25"/>
      <c r="P40" s="25"/>
      <c r="Q40" s="13">
        <v>4.6254999999999997</v>
      </c>
      <c r="R40" s="13">
        <v>5.7785000000000002</v>
      </c>
      <c r="S40" s="13">
        <v>0.85850000000000004</v>
      </c>
      <c r="T40" s="13">
        <v>0.33250000000000002</v>
      </c>
      <c r="U40" s="13">
        <v>0.128</v>
      </c>
    </row>
    <row r="41" spans="1:21" x14ac:dyDescent="0.2">
      <c r="A41" s="34"/>
      <c r="B41" s="2"/>
      <c r="C41" s="4"/>
      <c r="D41" s="3">
        <v>353089</v>
      </c>
      <c r="E41" s="3">
        <v>152</v>
      </c>
      <c r="F41" s="16">
        <v>5.5337195121951219E-2</v>
      </c>
      <c r="G41" s="13">
        <v>0.11527844487804878</v>
      </c>
      <c r="H41" s="16"/>
      <c r="I41" s="16"/>
      <c r="J41" s="16"/>
      <c r="K41" s="23"/>
      <c r="L41" s="23"/>
      <c r="M41" s="41">
        <v>77.780561876654247</v>
      </c>
      <c r="N41" s="3">
        <v>5.5909999999999993</v>
      </c>
      <c r="O41" s="3">
        <v>249.5</v>
      </c>
      <c r="P41" s="3">
        <v>32.969000000000001</v>
      </c>
      <c r="Q41" s="13">
        <v>10.2155</v>
      </c>
      <c r="R41" s="13">
        <v>10.687999999999999</v>
      </c>
      <c r="S41" s="13">
        <v>1.2075</v>
      </c>
      <c r="T41" s="13">
        <v>1.1030000000000002</v>
      </c>
      <c r="U41" s="13">
        <v>0.14050000000000001</v>
      </c>
    </row>
    <row r="42" spans="1:21" x14ac:dyDescent="0.2">
      <c r="A42" s="34">
        <v>40633</v>
      </c>
      <c r="B42" s="2" t="s">
        <v>170</v>
      </c>
      <c r="C42" s="4" t="s">
        <v>101</v>
      </c>
      <c r="D42" s="3">
        <v>306740</v>
      </c>
      <c r="E42" s="66">
        <v>1</v>
      </c>
      <c r="F42" s="16">
        <v>0.18954696689895467</v>
      </c>
      <c r="G42" s="13">
        <v>6.1165982101045409E-2</v>
      </c>
      <c r="H42" s="16">
        <v>37.559143549651573</v>
      </c>
      <c r="I42" s="18">
        <v>29.203822595848436</v>
      </c>
      <c r="J42" s="18">
        <v>13.731853634581881</v>
      </c>
      <c r="K42" s="18">
        <v>7.3824340609181203</v>
      </c>
      <c r="L42" s="23">
        <v>90</v>
      </c>
      <c r="M42" s="41">
        <v>118.05504837259478</v>
      </c>
      <c r="N42" s="3">
        <v>8.6239999999999988</v>
      </c>
      <c r="O42" s="3">
        <v>385</v>
      </c>
      <c r="P42" s="3">
        <v>30.849</v>
      </c>
      <c r="Q42" s="13">
        <v>4.492</v>
      </c>
      <c r="R42" s="13">
        <v>6.2264999999999997</v>
      </c>
      <c r="S42" s="13">
        <v>0.72649999999999992</v>
      </c>
      <c r="T42" s="13">
        <v>0.61199999999999999</v>
      </c>
      <c r="U42" s="13">
        <v>0.17249999999999999</v>
      </c>
    </row>
    <row r="43" spans="1:21" x14ac:dyDescent="0.2">
      <c r="A43" s="34"/>
      <c r="B43" s="2"/>
      <c r="C43" s="4"/>
      <c r="D43" s="3">
        <v>306739</v>
      </c>
      <c r="E43" s="66">
        <v>5</v>
      </c>
      <c r="F43" s="16">
        <v>0.31316455400696863</v>
      </c>
      <c r="G43" s="13">
        <v>9.3652683993031283E-2</v>
      </c>
      <c r="H43" s="16"/>
      <c r="I43" s="16"/>
      <c r="J43" s="16"/>
      <c r="K43" s="3"/>
      <c r="L43" s="23"/>
      <c r="M43" s="59"/>
      <c r="N43" s="21"/>
      <c r="O43" s="25"/>
      <c r="P43" s="3"/>
      <c r="Q43" s="13">
        <v>4.4894999999999996</v>
      </c>
      <c r="R43" s="13">
        <v>6.2855000000000008</v>
      </c>
      <c r="S43" s="13">
        <v>0.71499999999999997</v>
      </c>
      <c r="T43" s="13">
        <v>0.82299999999999995</v>
      </c>
      <c r="U43" s="13">
        <v>0.17549999999999999</v>
      </c>
    </row>
    <row r="44" spans="1:21" x14ac:dyDescent="0.2">
      <c r="A44" s="34"/>
      <c r="B44" s="2"/>
      <c r="C44" s="4"/>
      <c r="D44" s="3">
        <v>306738</v>
      </c>
      <c r="E44" s="66">
        <v>10</v>
      </c>
      <c r="F44" s="16">
        <v>0.3420086576655052</v>
      </c>
      <c r="G44" s="13">
        <v>9.792161133449484E-2</v>
      </c>
      <c r="H44" s="16"/>
      <c r="I44" s="16"/>
      <c r="J44" s="16"/>
      <c r="K44" s="3"/>
      <c r="L44" s="23"/>
      <c r="M44" s="59"/>
      <c r="N44" s="21"/>
      <c r="O44" s="25"/>
      <c r="P44" s="3"/>
      <c r="Q44" s="13">
        <v>4.0810000000000004</v>
      </c>
      <c r="R44" s="13">
        <v>5.6985000000000001</v>
      </c>
      <c r="S44" s="13">
        <v>0.67249999999999999</v>
      </c>
      <c r="T44" s="13">
        <v>0.98699999999999988</v>
      </c>
      <c r="U44" s="13">
        <v>0.16500000000000001</v>
      </c>
    </row>
    <row r="45" spans="1:21" x14ac:dyDescent="0.2">
      <c r="A45" s="34"/>
      <c r="B45" s="2"/>
      <c r="C45" s="4"/>
      <c r="D45" s="3">
        <v>306737</v>
      </c>
      <c r="E45" s="66">
        <v>20</v>
      </c>
      <c r="F45" s="16">
        <v>0.32964689895470378</v>
      </c>
      <c r="G45" s="13">
        <v>0.10082250404529619</v>
      </c>
      <c r="H45" s="16"/>
      <c r="I45" s="16"/>
      <c r="J45" s="16"/>
      <c r="K45" s="3"/>
      <c r="L45" s="23"/>
      <c r="M45" s="59"/>
      <c r="N45" s="21"/>
      <c r="O45" s="25"/>
      <c r="P45" s="25"/>
      <c r="Q45" s="13">
        <v>4.5739999999999998</v>
      </c>
      <c r="R45" s="13">
        <v>6.2750000000000004</v>
      </c>
      <c r="S45" s="13">
        <v>0.72250000000000003</v>
      </c>
      <c r="T45" s="13">
        <v>1.046</v>
      </c>
      <c r="U45" s="13">
        <v>0.17249999999999999</v>
      </c>
    </row>
    <row r="46" spans="1:21" x14ac:dyDescent="0.2">
      <c r="A46" s="34"/>
      <c r="B46" s="2"/>
      <c r="C46" s="4"/>
      <c r="D46" s="3">
        <v>306736</v>
      </c>
      <c r="E46" s="66">
        <v>30</v>
      </c>
      <c r="F46" s="16">
        <v>0.37909393379790945</v>
      </c>
      <c r="G46" s="13">
        <v>0.21694062420209059</v>
      </c>
      <c r="H46" s="16"/>
      <c r="I46" s="16"/>
      <c r="J46" s="16"/>
      <c r="K46" s="3"/>
      <c r="L46" s="23"/>
      <c r="M46" s="59"/>
      <c r="N46" s="21"/>
      <c r="O46" s="25"/>
      <c r="P46" s="3"/>
      <c r="Q46" s="13">
        <v>3.7685</v>
      </c>
      <c r="R46" s="13">
        <v>5.0335000000000001</v>
      </c>
      <c r="S46" s="13">
        <v>0.68100000000000005</v>
      </c>
      <c r="T46" s="13">
        <v>0.70300000000000007</v>
      </c>
      <c r="U46" s="13">
        <v>0.16350000000000001</v>
      </c>
    </row>
    <row r="47" spans="1:21" x14ac:dyDescent="0.2">
      <c r="A47" s="34"/>
      <c r="B47" s="2"/>
      <c r="C47" s="4"/>
      <c r="D47" s="3">
        <v>306735</v>
      </c>
      <c r="E47" s="66">
        <v>40</v>
      </c>
      <c r="F47" s="16">
        <v>0.13597934581881529</v>
      </c>
      <c r="G47" s="13">
        <v>0.19042053118118474</v>
      </c>
      <c r="H47" s="16"/>
      <c r="I47" s="16"/>
      <c r="J47" s="16"/>
      <c r="K47" s="3"/>
      <c r="L47" s="23"/>
      <c r="M47" s="41">
        <v>109.32772788274266</v>
      </c>
      <c r="N47" s="3">
        <v>7.9954999999999998</v>
      </c>
      <c r="O47" s="3">
        <v>357</v>
      </c>
      <c r="P47" s="3">
        <v>31.734999999999999</v>
      </c>
      <c r="Q47" s="13">
        <v>5.2654999999999994</v>
      </c>
      <c r="R47" s="13">
        <v>5.9005000000000001</v>
      </c>
      <c r="S47" s="13">
        <v>0.85199999999999998</v>
      </c>
      <c r="T47" s="13">
        <v>1.6720000000000002</v>
      </c>
      <c r="U47" s="13">
        <v>0.18049999999999999</v>
      </c>
    </row>
    <row r="48" spans="1:21" x14ac:dyDescent="0.2">
      <c r="A48" s="34"/>
      <c r="B48" s="2"/>
      <c r="C48" s="4"/>
      <c r="D48" s="3">
        <v>306734</v>
      </c>
      <c r="E48" s="66">
        <v>50</v>
      </c>
      <c r="F48" s="16">
        <v>0.14834110452961669</v>
      </c>
      <c r="G48" s="13">
        <v>0.19225007147038339</v>
      </c>
      <c r="H48" s="16"/>
      <c r="I48" s="16"/>
      <c r="J48" s="16"/>
      <c r="K48" s="3"/>
      <c r="L48" s="23"/>
      <c r="M48" s="59"/>
      <c r="N48" s="21"/>
      <c r="O48" s="25"/>
      <c r="P48" s="3"/>
      <c r="Q48" s="13">
        <v>5.056</v>
      </c>
      <c r="R48" s="13">
        <v>5.6524999999999999</v>
      </c>
      <c r="S48" s="13">
        <v>0.79049999999999998</v>
      </c>
      <c r="T48" s="13">
        <v>0.66349999999999998</v>
      </c>
      <c r="U48" s="13">
        <v>0.17549999999999999</v>
      </c>
    </row>
    <row r="49" spans="1:21" x14ac:dyDescent="0.2">
      <c r="A49" s="34"/>
      <c r="B49" s="2"/>
      <c r="C49" s="4"/>
      <c r="D49" s="3">
        <v>306733</v>
      </c>
      <c r="E49" s="66">
        <v>75</v>
      </c>
      <c r="F49" s="16">
        <v>0.29256162282229969</v>
      </c>
      <c r="G49" s="13">
        <v>0.27509033717770032</v>
      </c>
      <c r="H49" s="16"/>
      <c r="I49" s="16"/>
      <c r="J49" s="16"/>
      <c r="K49" s="3"/>
      <c r="L49" s="23"/>
      <c r="M49" s="41"/>
      <c r="N49" s="3"/>
      <c r="O49" s="3"/>
      <c r="P49" s="3"/>
      <c r="Q49" s="13">
        <v>5.4130000000000003</v>
      </c>
      <c r="R49" s="13">
        <v>5.9779999999999998</v>
      </c>
      <c r="S49" s="13">
        <v>0.80400000000000005</v>
      </c>
      <c r="T49" s="13">
        <v>0.90100000000000002</v>
      </c>
      <c r="U49" s="13">
        <v>0.193</v>
      </c>
    </row>
    <row r="50" spans="1:21" x14ac:dyDescent="0.2">
      <c r="A50" s="34"/>
      <c r="B50" s="2"/>
      <c r="C50" s="4"/>
      <c r="D50" s="3">
        <v>306732</v>
      </c>
      <c r="E50" s="66">
        <v>100</v>
      </c>
      <c r="F50" s="16">
        <v>0.37497334756097567</v>
      </c>
      <c r="G50" s="13">
        <v>0.28728727243902441</v>
      </c>
      <c r="H50" s="16"/>
      <c r="I50" s="16"/>
      <c r="J50" s="16"/>
      <c r="K50" s="3"/>
      <c r="L50" s="23"/>
      <c r="M50" s="59"/>
      <c r="N50" s="21"/>
      <c r="O50" s="25"/>
      <c r="P50" s="25"/>
      <c r="Q50" s="13">
        <v>5.5905000000000005</v>
      </c>
      <c r="R50" s="13">
        <v>6.0365000000000002</v>
      </c>
      <c r="S50" s="13">
        <v>0.80600000000000005</v>
      </c>
      <c r="T50" s="13">
        <v>1.0994999999999999</v>
      </c>
      <c r="U50" s="13">
        <v>0.189</v>
      </c>
    </row>
    <row r="51" spans="1:21" x14ac:dyDescent="0.2">
      <c r="A51" s="34"/>
      <c r="B51" s="2"/>
      <c r="C51" s="4"/>
      <c r="D51" s="3">
        <v>306731</v>
      </c>
      <c r="E51" s="101">
        <v>140</v>
      </c>
      <c r="F51" s="16">
        <v>0.1236175871080139</v>
      </c>
      <c r="G51" s="13">
        <v>0.16020839289198613</v>
      </c>
      <c r="H51" s="16"/>
      <c r="I51" s="16"/>
      <c r="J51" s="16"/>
      <c r="K51" s="3"/>
      <c r="L51" s="23"/>
      <c r="M51" s="41">
        <v>97.758181304793027</v>
      </c>
      <c r="N51" s="3">
        <v>6.8554999999999993</v>
      </c>
      <c r="O51" s="3">
        <v>306.5</v>
      </c>
      <c r="P51" s="3">
        <v>32.823</v>
      </c>
      <c r="Q51" s="13">
        <v>8.1225000000000005</v>
      </c>
      <c r="R51" s="13">
        <v>8.5530000000000008</v>
      </c>
      <c r="S51" s="13">
        <v>0.9345</v>
      </c>
      <c r="T51" s="13">
        <v>1.6455</v>
      </c>
      <c r="U51" s="13">
        <v>0.20300000000000001</v>
      </c>
    </row>
    <row r="52" spans="1:21" x14ac:dyDescent="0.2">
      <c r="A52" s="34">
        <v>40641</v>
      </c>
      <c r="B52" s="2" t="s">
        <v>172</v>
      </c>
      <c r="C52" s="4" t="s">
        <v>82</v>
      </c>
      <c r="D52" s="33">
        <v>372768</v>
      </c>
      <c r="E52" s="93">
        <v>3</v>
      </c>
      <c r="F52" s="30">
        <v>0.58100265940766549</v>
      </c>
      <c r="G52" s="31">
        <v>0.1758666205923346</v>
      </c>
      <c r="H52" s="16">
        <v>65.561889594512195</v>
      </c>
      <c r="I52" s="76">
        <v>36.713201232987814</v>
      </c>
      <c r="J52" s="18">
        <v>19.939572699041811</v>
      </c>
      <c r="K52" s="76">
        <v>7.7338416209581915</v>
      </c>
      <c r="L52" s="32">
        <v>98</v>
      </c>
      <c r="M52" s="40">
        <v>95.924704971435901</v>
      </c>
      <c r="N52" s="40">
        <v>7.5774999999999997</v>
      </c>
      <c r="O52" s="40">
        <v>338.5</v>
      </c>
      <c r="P52" s="90">
        <v>31.036999999999999</v>
      </c>
      <c r="Q52" s="13">
        <v>4.5369999999999999</v>
      </c>
      <c r="R52" s="13">
        <v>5.8454999999999995</v>
      </c>
      <c r="S52" s="13">
        <v>0.75049999999999994</v>
      </c>
      <c r="T52" s="13">
        <v>0.35550000000000004</v>
      </c>
      <c r="U52" s="13">
        <v>0.17199999999999999</v>
      </c>
    </row>
    <row r="53" spans="1:21" x14ac:dyDescent="0.2">
      <c r="A53" s="34"/>
      <c r="B53" s="2"/>
      <c r="C53" s="4"/>
      <c r="D53" s="33">
        <v>372767</v>
      </c>
      <c r="E53" s="93">
        <v>10</v>
      </c>
      <c r="F53" s="30">
        <v>0.60572617682926833</v>
      </c>
      <c r="G53" s="31">
        <v>0.15114310317073182</v>
      </c>
      <c r="H53" s="16"/>
      <c r="I53" s="76"/>
      <c r="J53" s="16"/>
      <c r="K53" s="76"/>
      <c r="L53" s="77"/>
      <c r="M53" s="81"/>
      <c r="N53" s="81"/>
      <c r="O53" s="81"/>
      <c r="P53" s="83"/>
      <c r="Q53" s="13">
        <v>4.3810000000000002</v>
      </c>
      <c r="R53" s="13">
        <v>5.7014999999999993</v>
      </c>
      <c r="S53" s="13">
        <v>0.73499999999999999</v>
      </c>
      <c r="T53" s="13">
        <v>0.27849999999999997</v>
      </c>
      <c r="U53" s="13">
        <v>0.16949999999999998</v>
      </c>
    </row>
    <row r="54" spans="1:21" x14ac:dyDescent="0.2">
      <c r="A54" s="34"/>
      <c r="B54" s="2"/>
      <c r="C54" s="4"/>
      <c r="D54" s="33">
        <v>372766</v>
      </c>
      <c r="E54" s="93">
        <v>20</v>
      </c>
      <c r="F54" s="30">
        <v>0.51095269337979088</v>
      </c>
      <c r="G54" s="31">
        <v>0.14184706062020916</v>
      </c>
      <c r="H54" s="16"/>
      <c r="I54" s="16"/>
      <c r="J54" s="18"/>
      <c r="K54" s="3"/>
      <c r="L54" s="32"/>
      <c r="M54" s="80"/>
      <c r="N54" s="82"/>
      <c r="O54" s="83"/>
      <c r="P54" s="91"/>
      <c r="Q54" s="13">
        <v>4.7385000000000002</v>
      </c>
      <c r="R54" s="13">
        <v>6.0679999999999996</v>
      </c>
      <c r="S54" s="13">
        <v>0.76700000000000002</v>
      </c>
      <c r="T54" s="13">
        <v>0.22700000000000001</v>
      </c>
      <c r="U54" s="13">
        <v>0.17399999999999999</v>
      </c>
    </row>
    <row r="55" spans="1:21" x14ac:dyDescent="0.2">
      <c r="A55" s="34"/>
      <c r="B55" s="2"/>
      <c r="C55" s="4"/>
      <c r="D55" s="33">
        <v>372765</v>
      </c>
      <c r="E55" s="93">
        <v>30</v>
      </c>
      <c r="F55" s="30">
        <v>0.304923381533101</v>
      </c>
      <c r="G55" s="31">
        <v>0.14446775346689897</v>
      </c>
      <c r="H55" s="16"/>
      <c r="I55" s="16"/>
      <c r="J55" s="16"/>
      <c r="K55" s="3"/>
      <c r="L55" s="32"/>
      <c r="M55" s="39"/>
      <c r="N55" s="21"/>
      <c r="O55" s="25"/>
      <c r="P55" s="91"/>
      <c r="Q55" s="13">
        <v>5.0834999999999999</v>
      </c>
      <c r="R55" s="13">
        <v>6.2394999999999996</v>
      </c>
      <c r="S55" s="13">
        <v>0.79</v>
      </c>
      <c r="T55" s="13">
        <v>0.30449999999999999</v>
      </c>
      <c r="U55" s="13">
        <v>0.17099999999999999</v>
      </c>
    </row>
    <row r="56" spans="1:21" x14ac:dyDescent="0.2">
      <c r="A56" s="34"/>
      <c r="B56" s="2"/>
      <c r="C56" s="4"/>
      <c r="D56" s="33">
        <v>372764</v>
      </c>
      <c r="E56" s="93">
        <v>41</v>
      </c>
      <c r="F56" s="30">
        <v>0.15020095818815332</v>
      </c>
      <c r="G56" s="31">
        <v>0.13839358181184672</v>
      </c>
      <c r="H56" s="16"/>
      <c r="I56" s="76"/>
      <c r="J56" s="18"/>
      <c r="K56" s="31"/>
      <c r="L56" s="32"/>
      <c r="M56" s="40">
        <v>90.107252129307653</v>
      </c>
      <c r="N56" s="40">
        <v>7.1415000000000006</v>
      </c>
      <c r="O56" s="40">
        <v>319</v>
      </c>
      <c r="P56" s="91">
        <v>31.562000000000001</v>
      </c>
      <c r="Q56" s="13">
        <v>5.3940000000000001</v>
      </c>
      <c r="R56" s="13">
        <v>6.0785</v>
      </c>
      <c r="S56" s="13">
        <v>0.82199999999999995</v>
      </c>
      <c r="T56" s="13">
        <v>0.307</v>
      </c>
      <c r="U56" s="13">
        <v>0.17</v>
      </c>
    </row>
    <row r="57" spans="1:21" x14ac:dyDescent="0.2">
      <c r="A57" s="34"/>
      <c r="B57" s="2"/>
      <c r="C57" s="4"/>
      <c r="D57" s="33">
        <v>372763</v>
      </c>
      <c r="E57" s="93">
        <v>50</v>
      </c>
      <c r="F57" s="30">
        <v>0.21014989808362367</v>
      </c>
      <c r="G57" s="31">
        <v>0.19666733991637636</v>
      </c>
      <c r="H57" s="16"/>
      <c r="I57" s="16"/>
      <c r="J57" s="16"/>
      <c r="K57" s="3"/>
      <c r="L57" s="32"/>
      <c r="M57" s="39"/>
      <c r="N57" s="21"/>
      <c r="O57" s="25"/>
      <c r="P57" s="91"/>
      <c r="Q57" s="13">
        <v>5.3159999999999998</v>
      </c>
      <c r="R57" s="13">
        <v>5.8970000000000002</v>
      </c>
      <c r="S57" s="13">
        <v>0.81200000000000006</v>
      </c>
      <c r="T57" s="13">
        <v>0.28749999999999998</v>
      </c>
      <c r="U57" s="13">
        <v>0.17449999999999999</v>
      </c>
    </row>
    <row r="58" spans="1:21" x14ac:dyDescent="0.2">
      <c r="A58" s="34"/>
      <c r="B58" s="2"/>
      <c r="C58" s="4"/>
      <c r="D58" s="33">
        <v>372762</v>
      </c>
      <c r="E58" s="93">
        <v>61</v>
      </c>
      <c r="F58" s="30">
        <v>0.25959693292682928</v>
      </c>
      <c r="G58" s="31">
        <v>0.18979420207317083</v>
      </c>
      <c r="H58" s="16"/>
      <c r="I58" s="16"/>
      <c r="J58" s="18"/>
      <c r="K58" s="31"/>
      <c r="L58" s="32"/>
      <c r="M58" s="84"/>
      <c r="N58" s="84"/>
      <c r="O58" s="84"/>
      <c r="P58" s="91"/>
      <c r="Q58" s="13">
        <v>5.1920000000000002</v>
      </c>
      <c r="R58" s="13">
        <v>5.7484999999999999</v>
      </c>
      <c r="S58" s="13">
        <v>0.81599999999999995</v>
      </c>
      <c r="T58" s="13">
        <v>0.35649999999999998</v>
      </c>
      <c r="U58" s="13">
        <v>0.1895</v>
      </c>
    </row>
    <row r="59" spans="1:21" x14ac:dyDescent="0.2">
      <c r="A59" s="34"/>
      <c r="B59" s="2"/>
      <c r="C59" s="4"/>
      <c r="D59" s="33">
        <v>372761</v>
      </c>
      <c r="E59" s="93">
        <v>82</v>
      </c>
      <c r="F59" s="30">
        <v>0.34612924390243899</v>
      </c>
      <c r="G59" s="31">
        <v>0.24990531409756103</v>
      </c>
      <c r="H59" s="16"/>
      <c r="I59" s="76"/>
      <c r="J59" s="18"/>
      <c r="K59" s="31"/>
      <c r="L59" s="32"/>
      <c r="M59" s="85"/>
      <c r="N59" s="82"/>
      <c r="O59" s="83"/>
      <c r="P59" s="91"/>
      <c r="Q59" s="13">
        <v>5.2560000000000002</v>
      </c>
      <c r="R59" s="13">
        <v>5.7045000000000003</v>
      </c>
      <c r="S59" s="13">
        <v>0.83149999999999991</v>
      </c>
      <c r="T59" s="13">
        <v>0.62749999999999995</v>
      </c>
      <c r="U59" s="13">
        <v>0.20300000000000001</v>
      </c>
    </row>
    <row r="60" spans="1:21" x14ac:dyDescent="0.2">
      <c r="A60" s="34"/>
      <c r="B60" s="2"/>
      <c r="C60" s="4"/>
      <c r="D60" s="33">
        <v>372760</v>
      </c>
      <c r="E60" s="93">
        <v>101</v>
      </c>
      <c r="F60" s="30">
        <v>0.77258957142857132</v>
      </c>
      <c r="G60" s="31">
        <v>0.3607134865714286</v>
      </c>
      <c r="H60" s="16"/>
      <c r="I60" s="76"/>
      <c r="J60" s="18"/>
      <c r="K60" s="31"/>
      <c r="L60" s="32"/>
      <c r="M60" s="84"/>
      <c r="N60" s="84"/>
      <c r="O60" s="84"/>
      <c r="P60" s="91"/>
      <c r="Q60" s="13">
        <v>3.4239999999999999</v>
      </c>
      <c r="R60" s="13">
        <v>3.4790000000000001</v>
      </c>
      <c r="S60" s="13">
        <v>0.72299999999999998</v>
      </c>
      <c r="T60" s="13">
        <v>0.92749999999999999</v>
      </c>
      <c r="U60" s="13">
        <v>0.1845</v>
      </c>
    </row>
    <row r="61" spans="1:21" x14ac:dyDescent="0.2">
      <c r="A61" s="34"/>
      <c r="B61" s="2"/>
      <c r="C61" s="4"/>
      <c r="D61" s="33">
        <v>372759</v>
      </c>
      <c r="E61" s="93">
        <v>161</v>
      </c>
      <c r="F61" s="30">
        <v>0.15246169076655053</v>
      </c>
      <c r="G61" s="31">
        <v>0.29219901123344949</v>
      </c>
      <c r="H61" s="16"/>
      <c r="I61" s="76"/>
      <c r="J61" s="18"/>
      <c r="K61" s="31"/>
      <c r="L61" s="32"/>
      <c r="M61" s="40">
        <v>69.575438016895532</v>
      </c>
      <c r="N61" s="40">
        <v>4.8156499999999998</v>
      </c>
      <c r="O61" s="40">
        <v>215</v>
      </c>
      <c r="P61" s="91">
        <v>33.722000000000001</v>
      </c>
      <c r="Q61" s="13">
        <v>12.850999999999999</v>
      </c>
      <c r="R61" s="13">
        <v>12.323</v>
      </c>
      <c r="S61" s="13">
        <v>1.202</v>
      </c>
      <c r="T61" s="13">
        <v>0.36099999999999999</v>
      </c>
      <c r="U61" s="13">
        <v>0.19850000000000001</v>
      </c>
    </row>
    <row r="62" spans="1:21" x14ac:dyDescent="0.2">
      <c r="A62" s="34">
        <v>40656</v>
      </c>
      <c r="B62" s="2" t="s">
        <v>173</v>
      </c>
      <c r="C62" s="4" t="s">
        <v>82</v>
      </c>
      <c r="D62" s="33">
        <v>373747</v>
      </c>
      <c r="E62" s="23">
        <v>3</v>
      </c>
      <c r="F62" s="30">
        <v>1.6453296428571429</v>
      </c>
      <c r="G62" s="31">
        <v>0.14496069514285698</v>
      </c>
      <c r="H62" s="16">
        <v>151.12859247648086</v>
      </c>
      <c r="I62" s="3">
        <v>91.410956078519177</v>
      </c>
      <c r="J62" s="18">
        <v>105.62055834930315</v>
      </c>
      <c r="K62" s="31">
        <v>19.327817093696872</v>
      </c>
      <c r="L62" s="32">
        <v>113</v>
      </c>
      <c r="M62" s="40">
        <v>99.726454852503991</v>
      </c>
      <c r="N62" s="40">
        <v>7.8755000000000006</v>
      </c>
      <c r="O62" s="40">
        <v>352</v>
      </c>
      <c r="P62" s="91">
        <v>30.690999999999999</v>
      </c>
      <c r="Q62" s="13">
        <v>0.21099999999999999</v>
      </c>
      <c r="R62" s="13">
        <v>0.10200000000000001</v>
      </c>
      <c r="S62" s="13">
        <v>0.35149999999999998</v>
      </c>
      <c r="T62" s="13">
        <v>0.63149999999999995</v>
      </c>
      <c r="U62" s="13">
        <v>0.1285</v>
      </c>
    </row>
    <row r="63" spans="1:21" x14ac:dyDescent="0.2">
      <c r="A63" s="34"/>
      <c r="B63" s="2"/>
      <c r="C63" s="4"/>
      <c r="D63" s="33">
        <v>373746</v>
      </c>
      <c r="E63" s="23">
        <v>5</v>
      </c>
      <c r="F63" s="30">
        <v>1.8599378571428571</v>
      </c>
      <c r="G63" s="31">
        <v>0.1438733468571432</v>
      </c>
      <c r="H63" s="16"/>
      <c r="I63" s="18"/>
      <c r="J63" s="16"/>
      <c r="K63" s="3"/>
      <c r="L63" s="23"/>
      <c r="M63" s="39"/>
      <c r="N63" s="21"/>
      <c r="O63" s="25"/>
      <c r="P63" s="91"/>
      <c r="Q63" s="13">
        <v>0.20949999999999999</v>
      </c>
      <c r="R63" s="13">
        <v>0.14150000000000001</v>
      </c>
      <c r="S63" s="13">
        <v>0.39500000000000002</v>
      </c>
      <c r="T63" s="13">
        <v>0.72799999999999998</v>
      </c>
      <c r="U63" s="13">
        <v>0.1275</v>
      </c>
    </row>
    <row r="64" spans="1:21" x14ac:dyDescent="0.2">
      <c r="A64" s="34"/>
      <c r="B64" s="2"/>
      <c r="C64" s="4"/>
      <c r="D64" s="33">
        <v>373745</v>
      </c>
      <c r="E64" s="23">
        <v>10</v>
      </c>
      <c r="F64" s="30">
        <v>1.7740945714285714</v>
      </c>
      <c r="G64" s="31">
        <v>0.37753877057142893</v>
      </c>
      <c r="H64" s="16"/>
      <c r="I64" s="16"/>
      <c r="J64" s="16"/>
      <c r="K64" s="3"/>
      <c r="L64" s="68"/>
      <c r="M64" s="39"/>
      <c r="N64" s="21"/>
      <c r="O64" s="25"/>
      <c r="P64" s="91"/>
      <c r="Q64" s="13">
        <v>0.221</v>
      </c>
      <c r="R64" s="13">
        <v>0.17349999999999999</v>
      </c>
      <c r="S64" s="13">
        <v>0.371</v>
      </c>
      <c r="T64" s="13">
        <v>0.83550000000000002</v>
      </c>
      <c r="U64" s="13">
        <v>0.13200000000000001</v>
      </c>
    </row>
    <row r="65" spans="1:21" x14ac:dyDescent="0.2">
      <c r="A65" s="34"/>
      <c r="B65" s="2"/>
      <c r="C65" s="4"/>
      <c r="D65" s="33">
        <v>373744</v>
      </c>
      <c r="E65" s="23">
        <v>21</v>
      </c>
      <c r="F65" s="30">
        <v>2.3795218432055751</v>
      </c>
      <c r="G65" s="31">
        <v>0.39926735479442543</v>
      </c>
      <c r="H65" s="16"/>
      <c r="I65" s="31"/>
      <c r="J65" s="16"/>
      <c r="K65" s="3"/>
      <c r="L65" s="68"/>
      <c r="M65" s="39"/>
      <c r="N65" s="21"/>
      <c r="O65" s="25"/>
      <c r="P65" s="91"/>
      <c r="Q65" s="13">
        <v>0.53500000000000003</v>
      </c>
      <c r="R65" s="13">
        <v>0.32700000000000001</v>
      </c>
      <c r="S65" s="13">
        <v>0.40250000000000002</v>
      </c>
      <c r="T65" s="13">
        <v>0.69350000000000001</v>
      </c>
      <c r="U65" s="13">
        <v>0.14399999999999999</v>
      </c>
    </row>
    <row r="66" spans="1:21" x14ac:dyDescent="0.2">
      <c r="A66" s="34"/>
      <c r="B66" s="2"/>
      <c r="C66" s="4"/>
      <c r="D66" s="33">
        <v>373743</v>
      </c>
      <c r="E66" s="23">
        <v>30</v>
      </c>
      <c r="F66" s="30">
        <v>3.2000466167247397</v>
      </c>
      <c r="G66" s="31">
        <v>0.56780314327526149</v>
      </c>
      <c r="H66" s="33"/>
      <c r="I66" s="23"/>
      <c r="J66" s="16"/>
      <c r="K66" s="3"/>
      <c r="L66" s="68"/>
      <c r="M66" s="39"/>
      <c r="N66" s="21"/>
      <c r="O66" s="25"/>
      <c r="P66" s="83"/>
      <c r="Q66" s="13">
        <v>3.0815000000000001</v>
      </c>
      <c r="R66" s="13">
        <v>1.82</v>
      </c>
      <c r="S66" s="13">
        <v>0.66</v>
      </c>
      <c r="T66" s="13">
        <v>1.1625000000000001</v>
      </c>
      <c r="U66" s="13">
        <v>0.2225</v>
      </c>
    </row>
    <row r="67" spans="1:21" x14ac:dyDescent="0.2">
      <c r="A67" s="34"/>
      <c r="B67" s="2"/>
      <c r="C67" s="4"/>
      <c r="D67" s="33">
        <v>373742</v>
      </c>
      <c r="E67" s="23">
        <v>41</v>
      </c>
      <c r="F67" s="30">
        <v>0.92996892857142854</v>
      </c>
      <c r="G67" s="31">
        <v>0.72892395342857119</v>
      </c>
      <c r="H67" s="33"/>
      <c r="I67" s="23"/>
      <c r="J67" s="16"/>
      <c r="K67" s="3"/>
      <c r="L67" s="68"/>
      <c r="M67" s="40">
        <v>84.907712984720504</v>
      </c>
      <c r="N67" s="40">
        <v>6.66</v>
      </c>
      <c r="O67" s="40">
        <v>297.5</v>
      </c>
      <c r="P67" s="91">
        <v>31.908000000000001</v>
      </c>
      <c r="Q67" s="13">
        <v>5.4729999999999999</v>
      </c>
      <c r="R67" s="13">
        <v>4.5280000000000005</v>
      </c>
      <c r="S67" s="13">
        <v>0.79800000000000004</v>
      </c>
      <c r="T67" s="13">
        <v>0.75800000000000001</v>
      </c>
      <c r="U67" s="13">
        <v>0.25650000000000001</v>
      </c>
    </row>
    <row r="68" spans="1:21" x14ac:dyDescent="0.2">
      <c r="A68" s="34"/>
      <c r="B68" s="2"/>
      <c r="C68" s="4"/>
      <c r="D68" s="33">
        <v>373741</v>
      </c>
      <c r="E68" s="23">
        <v>50</v>
      </c>
      <c r="F68" s="30">
        <v>1.1588843571428571</v>
      </c>
      <c r="G68" s="31">
        <v>0.64783066285714319</v>
      </c>
      <c r="H68" s="33"/>
      <c r="I68" s="23"/>
      <c r="J68" s="16"/>
      <c r="K68" s="3"/>
      <c r="L68" s="23"/>
      <c r="M68" s="39"/>
      <c r="N68" s="21"/>
      <c r="O68" s="25"/>
      <c r="P68" s="91"/>
      <c r="Q68" s="13">
        <v>5.5720000000000001</v>
      </c>
      <c r="R68" s="13">
        <v>5.2474999999999996</v>
      </c>
      <c r="S68" s="13">
        <v>0.83</v>
      </c>
      <c r="T68" s="13">
        <v>0.77449999999999997</v>
      </c>
      <c r="U68" s="13">
        <v>0.23449999999999999</v>
      </c>
    </row>
    <row r="69" spans="1:21" x14ac:dyDescent="0.2">
      <c r="A69" s="34"/>
      <c r="B69" s="2"/>
      <c r="C69" s="4"/>
      <c r="D69" s="33">
        <v>373740</v>
      </c>
      <c r="E69" s="23">
        <v>78</v>
      </c>
      <c r="F69" s="30">
        <v>0.37198757142857142</v>
      </c>
      <c r="G69" s="31">
        <v>0.76131548657142845</v>
      </c>
      <c r="H69" s="33"/>
      <c r="I69" s="23"/>
      <c r="J69" s="16"/>
      <c r="K69" s="3"/>
      <c r="L69" s="68"/>
      <c r="M69" s="87"/>
      <c r="N69" s="87"/>
      <c r="O69" s="87"/>
      <c r="P69" s="91"/>
      <c r="Q69" s="13">
        <v>5.2275</v>
      </c>
      <c r="R69" s="13">
        <v>4.9950000000000001</v>
      </c>
      <c r="S69" s="13">
        <v>0.80899999999999994</v>
      </c>
      <c r="T69" s="13">
        <v>0.85399999999999998</v>
      </c>
      <c r="U69" s="13">
        <v>0.23499999999999999</v>
      </c>
    </row>
    <row r="70" spans="1:21" x14ac:dyDescent="0.2">
      <c r="A70" s="34"/>
      <c r="B70" s="2"/>
      <c r="C70" s="4"/>
      <c r="D70" s="33">
        <v>373739</v>
      </c>
      <c r="E70" s="23">
        <v>101</v>
      </c>
      <c r="F70" s="30">
        <v>0.32391858710801391</v>
      </c>
      <c r="G70" s="31">
        <v>0.83029149189198614</v>
      </c>
      <c r="H70" s="33"/>
      <c r="I70" s="23"/>
      <c r="J70" s="16"/>
      <c r="K70" s="3"/>
      <c r="L70" s="68"/>
      <c r="M70" s="86"/>
      <c r="N70" s="88"/>
      <c r="O70" s="89"/>
      <c r="P70" s="83"/>
      <c r="Q70" s="13">
        <v>6.282</v>
      </c>
      <c r="R70" s="13">
        <v>5.45</v>
      </c>
      <c r="S70" s="13">
        <v>0.90400000000000003</v>
      </c>
      <c r="T70" s="13">
        <v>2.0455000000000001</v>
      </c>
      <c r="U70" s="13">
        <v>0.2495</v>
      </c>
    </row>
    <row r="71" spans="1:21" x14ac:dyDescent="0.2">
      <c r="A71" s="34"/>
      <c r="B71" s="2"/>
      <c r="C71" s="4"/>
      <c r="D71" s="33">
        <v>373738</v>
      </c>
      <c r="E71" s="23">
        <v>164</v>
      </c>
      <c r="F71" s="30">
        <v>0.16894403571428571</v>
      </c>
      <c r="G71" s="31">
        <v>0.5311600482857145</v>
      </c>
      <c r="H71" s="33"/>
      <c r="I71" s="23"/>
      <c r="J71" s="16"/>
      <c r="K71" s="18"/>
      <c r="L71" s="68"/>
      <c r="M71" s="40">
        <v>63.913228947370172</v>
      </c>
      <c r="N71" s="40">
        <v>4.2865000000000002</v>
      </c>
      <c r="O71" s="40">
        <v>191.5</v>
      </c>
      <c r="P71" s="91">
        <v>33.962000000000003</v>
      </c>
      <c r="Q71" s="13">
        <v>15.193000000000001</v>
      </c>
      <c r="R71" s="13">
        <v>14.439499999999999</v>
      </c>
      <c r="S71" s="13">
        <v>1.302</v>
      </c>
      <c r="T71" s="13">
        <v>0.54849999999999999</v>
      </c>
      <c r="U71" s="13">
        <v>0.19600000000000001</v>
      </c>
    </row>
    <row r="72" spans="1:21" x14ac:dyDescent="0.2">
      <c r="A72" s="34">
        <v>40669</v>
      </c>
      <c r="B72" s="2" t="s">
        <v>183</v>
      </c>
      <c r="C72" s="4" t="s">
        <v>82</v>
      </c>
      <c r="D72" s="23">
        <v>378024</v>
      </c>
      <c r="E72" s="93">
        <v>2</v>
      </c>
      <c r="F72" s="16">
        <v>0.2431145879790941</v>
      </c>
      <c r="G72" s="13">
        <v>6.4363557020905904E-2</v>
      </c>
      <c r="H72" s="92">
        <v>29.332403184668983</v>
      </c>
      <c r="I72" s="91">
        <v>34.06472751083102</v>
      </c>
      <c r="J72" s="18">
        <v>23.212307972560975</v>
      </c>
      <c r="K72" s="18">
        <v>9.3667637899390286</v>
      </c>
      <c r="L72" s="23">
        <v>126</v>
      </c>
      <c r="M72" s="40"/>
      <c r="N72" s="41">
        <v>7.8914999999999997</v>
      </c>
      <c r="O72" s="41"/>
      <c r="P72" s="108">
        <v>31.043937775975326</v>
      </c>
      <c r="Q72" s="13">
        <v>1.1425000000000001</v>
      </c>
      <c r="R72" s="13">
        <v>2.2204999999999999</v>
      </c>
      <c r="S72" s="13">
        <v>0.4955</v>
      </c>
      <c r="T72" s="13">
        <v>0.79349999999999998</v>
      </c>
      <c r="U72" s="13">
        <v>0.13</v>
      </c>
    </row>
    <row r="73" spans="1:21" x14ac:dyDescent="0.2">
      <c r="A73" s="34"/>
      <c r="B73" s="2"/>
      <c r="C73" s="4" t="s">
        <v>143</v>
      </c>
      <c r="D73" s="23">
        <v>378023</v>
      </c>
      <c r="E73" s="93">
        <v>10</v>
      </c>
      <c r="F73" s="16">
        <v>0.43678214111498248</v>
      </c>
      <c r="G73" s="13">
        <v>8.3565488885017511E-2</v>
      </c>
      <c r="H73" s="16"/>
      <c r="I73" s="16"/>
      <c r="J73" s="18"/>
      <c r="K73" s="23"/>
      <c r="L73" s="23"/>
      <c r="M73" s="39"/>
      <c r="N73" s="45"/>
      <c r="O73" s="45"/>
      <c r="P73" s="49"/>
      <c r="Q73" s="13">
        <v>1.1125</v>
      </c>
      <c r="R73" s="13">
        <v>1.4645000000000001</v>
      </c>
      <c r="S73" s="13">
        <v>0.50950000000000006</v>
      </c>
      <c r="T73" s="13">
        <v>0.82050000000000001</v>
      </c>
      <c r="U73" s="13">
        <v>0.115</v>
      </c>
    </row>
    <row r="74" spans="1:21" x14ac:dyDescent="0.2">
      <c r="A74" s="34"/>
      <c r="B74" s="2"/>
      <c r="C74" s="69"/>
      <c r="D74" s="23">
        <v>378022</v>
      </c>
      <c r="E74" s="93">
        <v>20</v>
      </c>
      <c r="F74" s="16">
        <v>0.42442038240418112</v>
      </c>
      <c r="G74" s="13">
        <v>0.13377071159581894</v>
      </c>
      <c r="H74" s="16"/>
      <c r="I74" s="16"/>
      <c r="J74" s="16"/>
      <c r="K74" s="3"/>
      <c r="L74" s="23"/>
      <c r="M74" s="39"/>
      <c r="N74" s="45"/>
      <c r="O74" s="45"/>
      <c r="P74" s="16"/>
      <c r="Q74" s="13">
        <v>1.9095</v>
      </c>
      <c r="R74" s="13">
        <v>1.9</v>
      </c>
      <c r="S74" s="13">
        <v>0.56850000000000001</v>
      </c>
      <c r="T74" s="13">
        <v>0.90100000000000002</v>
      </c>
      <c r="U74" s="13">
        <v>0.127</v>
      </c>
    </row>
    <row r="75" spans="1:21" x14ac:dyDescent="0.2">
      <c r="A75" s="34"/>
      <c r="B75" s="2"/>
      <c r="C75" s="69"/>
      <c r="D75" s="23">
        <v>378021</v>
      </c>
      <c r="E75" s="93">
        <v>30</v>
      </c>
      <c r="F75" s="16">
        <v>0.61521021428571421</v>
      </c>
      <c r="G75" s="13">
        <v>0.20602388571428562</v>
      </c>
      <c r="H75" s="16"/>
      <c r="I75" s="16"/>
      <c r="J75" s="48"/>
      <c r="K75" s="48"/>
      <c r="L75" s="48"/>
      <c r="M75" s="76"/>
      <c r="N75" s="47"/>
      <c r="O75" s="47"/>
      <c r="P75" s="16"/>
      <c r="Q75" s="13">
        <v>0.57150000000000001</v>
      </c>
      <c r="R75" s="13">
        <v>1.17</v>
      </c>
      <c r="S75" s="13">
        <v>0.46550000000000002</v>
      </c>
      <c r="T75" s="13">
        <v>0.6905</v>
      </c>
      <c r="U75" s="13">
        <v>0.121</v>
      </c>
    </row>
    <row r="76" spans="1:21" x14ac:dyDescent="0.2">
      <c r="A76" s="34"/>
      <c r="B76" s="2"/>
      <c r="C76" s="69"/>
      <c r="D76" s="23">
        <v>378020</v>
      </c>
      <c r="E76" s="93">
        <v>40</v>
      </c>
      <c r="F76" s="16">
        <v>0.62951742857142845</v>
      </c>
      <c r="G76" s="13">
        <v>0.33953880942857168</v>
      </c>
      <c r="H76" s="46"/>
      <c r="I76" s="47"/>
      <c r="J76" s="16"/>
      <c r="K76" s="3"/>
      <c r="L76" s="23"/>
      <c r="M76" s="76"/>
      <c r="N76" s="47">
        <v>7.6820000000000004</v>
      </c>
      <c r="O76" s="47"/>
      <c r="P76" s="108">
        <v>32.007121928267402</v>
      </c>
      <c r="Q76" s="13">
        <v>0.39650000000000002</v>
      </c>
      <c r="R76" s="13">
        <v>4.5999999999999996</v>
      </c>
      <c r="S76" s="13">
        <v>0.44750000000000001</v>
      </c>
      <c r="T76" s="13">
        <v>0.86399999999999999</v>
      </c>
      <c r="U76" s="13">
        <v>0.10249999999999999</v>
      </c>
    </row>
    <row r="77" spans="1:21" x14ac:dyDescent="0.2">
      <c r="A77" s="34"/>
      <c r="B77" s="2"/>
      <c r="C77" s="69"/>
      <c r="D77" s="23">
        <v>378019</v>
      </c>
      <c r="E77" s="93">
        <v>50</v>
      </c>
      <c r="F77" s="16">
        <v>0.20190872560975609</v>
      </c>
      <c r="G77" s="13">
        <v>0.28059544039024409</v>
      </c>
      <c r="H77" s="46"/>
      <c r="I77" s="47"/>
      <c r="J77" s="16"/>
      <c r="K77" s="3"/>
      <c r="L77" s="23"/>
      <c r="M77" s="76"/>
      <c r="N77" s="47"/>
      <c r="O77" s="47"/>
      <c r="P77" s="16"/>
      <c r="Q77" s="13">
        <v>2.4630000000000001</v>
      </c>
      <c r="R77" s="13">
        <v>2.6555</v>
      </c>
      <c r="S77" s="13">
        <v>0.622</v>
      </c>
      <c r="T77" s="13">
        <v>1.0754999999999999</v>
      </c>
      <c r="U77" s="13">
        <v>0.16699999999999998</v>
      </c>
    </row>
    <row r="78" spans="1:21" x14ac:dyDescent="0.2">
      <c r="A78" s="34"/>
      <c r="B78" s="2"/>
      <c r="C78" s="69"/>
      <c r="D78" s="23">
        <v>378018</v>
      </c>
      <c r="E78" s="93">
        <v>60</v>
      </c>
      <c r="F78" s="16">
        <v>7.4309947735191603E-2</v>
      </c>
      <c r="G78" s="13">
        <v>0.20339423226480846</v>
      </c>
      <c r="H78" s="46"/>
      <c r="I78" s="47"/>
      <c r="J78" s="16"/>
      <c r="K78" s="3"/>
      <c r="L78" s="23"/>
      <c r="M78" s="76"/>
      <c r="N78" s="47"/>
      <c r="O78" s="47"/>
      <c r="P78" s="49"/>
      <c r="Q78" s="13">
        <v>4.6459999999999999</v>
      </c>
      <c r="R78" s="13">
        <v>5.9630000000000001</v>
      </c>
      <c r="S78" s="13">
        <v>0.76749999999999996</v>
      </c>
      <c r="T78" s="13">
        <v>0.80549999999999999</v>
      </c>
      <c r="U78" s="13">
        <v>0.192</v>
      </c>
    </row>
    <row r="79" spans="1:21" x14ac:dyDescent="0.2">
      <c r="A79" s="34"/>
      <c r="B79" s="2"/>
      <c r="C79" s="69"/>
      <c r="D79" s="23">
        <v>378017</v>
      </c>
      <c r="E79" s="93">
        <v>80</v>
      </c>
      <c r="F79" s="16">
        <v>4.1107630662020889E-2</v>
      </c>
      <c r="G79" s="13">
        <v>0.25474714933797915</v>
      </c>
      <c r="H79" s="46"/>
      <c r="I79" s="47"/>
      <c r="J79" s="16"/>
      <c r="K79" s="3"/>
      <c r="L79" s="23"/>
      <c r="M79" s="76"/>
      <c r="N79" s="47"/>
      <c r="O79" s="47"/>
      <c r="P79" s="49"/>
      <c r="Q79" s="13">
        <v>6.7895000000000003</v>
      </c>
      <c r="R79" s="13">
        <v>6.7080000000000002</v>
      </c>
      <c r="S79" s="13">
        <v>1.0409999999999999</v>
      </c>
      <c r="T79" s="13">
        <v>0.92799999999999994</v>
      </c>
      <c r="U79" s="13">
        <v>0.192</v>
      </c>
    </row>
    <row r="80" spans="1:21" x14ac:dyDescent="0.2">
      <c r="A80" s="34"/>
      <c r="B80" s="2"/>
      <c r="C80" s="69"/>
      <c r="D80" s="23">
        <v>378016</v>
      </c>
      <c r="E80" s="93">
        <v>100</v>
      </c>
      <c r="F80" s="16">
        <v>5.8499320557491304E-2</v>
      </c>
      <c r="G80" s="13">
        <v>0.24280063944250874</v>
      </c>
      <c r="H80" s="46"/>
      <c r="I80" s="47"/>
      <c r="J80" s="16"/>
      <c r="K80" s="3"/>
      <c r="L80" s="23"/>
      <c r="M80" s="76"/>
      <c r="N80" s="47"/>
      <c r="O80" s="47"/>
      <c r="P80" s="16"/>
      <c r="Q80" s="13">
        <v>6.3319999999999999</v>
      </c>
      <c r="R80" s="13">
        <v>5.5534999999999997</v>
      </c>
      <c r="S80" s="13">
        <v>0.88749999999999996</v>
      </c>
      <c r="T80" s="13">
        <v>1.171</v>
      </c>
      <c r="U80" s="13">
        <v>0.23499999999999999</v>
      </c>
    </row>
    <row r="81" spans="1:21" x14ac:dyDescent="0.2">
      <c r="A81" s="34"/>
      <c r="B81" s="2"/>
      <c r="C81" s="69"/>
      <c r="D81" s="23">
        <v>378015</v>
      </c>
      <c r="E81" s="93">
        <v>144</v>
      </c>
      <c r="F81" s="16">
        <v>3.9526567944250871E-2</v>
      </c>
      <c r="G81" s="13">
        <v>0.27629387205574918</v>
      </c>
      <c r="H81" s="46"/>
      <c r="I81" s="47"/>
      <c r="J81" s="16"/>
      <c r="K81" s="3"/>
      <c r="L81" s="23"/>
      <c r="M81" s="76"/>
      <c r="N81" s="47">
        <v>3.8860000000000001</v>
      </c>
      <c r="O81" s="47"/>
      <c r="P81" s="108">
        <v>34.045808599633652</v>
      </c>
      <c r="Q81" s="13">
        <v>15.6295</v>
      </c>
      <c r="R81" s="13">
        <v>16.579000000000001</v>
      </c>
      <c r="S81" s="13">
        <v>1.3494999999999999</v>
      </c>
      <c r="T81" s="13">
        <v>0.21350000000000002</v>
      </c>
      <c r="U81" s="13">
        <v>0.20350000000000001</v>
      </c>
    </row>
    <row r="82" spans="1:21" x14ac:dyDescent="0.2">
      <c r="A82" s="34">
        <v>40691</v>
      </c>
      <c r="B82" s="2" t="s">
        <v>184</v>
      </c>
      <c r="C82" s="4" t="s">
        <v>82</v>
      </c>
      <c r="D82" s="3">
        <v>379278</v>
      </c>
      <c r="E82" s="3">
        <v>2</v>
      </c>
      <c r="F82" s="16">
        <v>0.3996968649825785</v>
      </c>
      <c r="G82" s="13">
        <v>7.8076868017421586E-2</v>
      </c>
      <c r="H82" s="16">
        <v>33.156712769163761</v>
      </c>
      <c r="I82" s="18">
        <v>30.264289187336239</v>
      </c>
      <c r="J82" s="18">
        <v>18.691012148519164</v>
      </c>
      <c r="K82" s="23">
        <v>4.0421683729808366</v>
      </c>
      <c r="L82" s="23">
        <v>148</v>
      </c>
      <c r="M82" s="76"/>
      <c r="N82" s="47">
        <v>7.6449999999999996</v>
      </c>
      <c r="O82" s="47"/>
      <c r="P82" s="108">
        <v>30.772159673559578</v>
      </c>
      <c r="Q82" s="13">
        <v>0.24199999999999999</v>
      </c>
      <c r="R82" s="13">
        <v>0.60199999999999998</v>
      </c>
      <c r="S82" s="13">
        <v>0.41749999999999998</v>
      </c>
      <c r="T82" s="13">
        <v>1.0514999999999999</v>
      </c>
      <c r="U82" s="13">
        <v>0.14299999999999999</v>
      </c>
    </row>
    <row r="83" spans="1:21" x14ac:dyDescent="0.2">
      <c r="A83" s="34"/>
      <c r="B83" s="2"/>
      <c r="C83" s="4" t="s">
        <v>143</v>
      </c>
      <c r="D83" s="3">
        <v>379277</v>
      </c>
      <c r="E83" s="3">
        <v>10</v>
      </c>
      <c r="F83" s="16">
        <v>0.22663224303135887</v>
      </c>
      <c r="G83" s="13">
        <v>1.4619839968641187E-2</v>
      </c>
      <c r="H83" s="18"/>
      <c r="I83" s="18"/>
      <c r="J83" s="16"/>
      <c r="K83" s="3"/>
      <c r="L83" s="23"/>
      <c r="M83" s="76"/>
      <c r="N83" s="47"/>
      <c r="O83" s="47"/>
      <c r="P83" s="16"/>
      <c r="Q83" s="13">
        <v>0.315</v>
      </c>
      <c r="R83" s="13">
        <v>0.65100000000000002</v>
      </c>
      <c r="S83" s="13">
        <v>0.4415</v>
      </c>
      <c r="T83" s="13">
        <v>1.5075000000000001</v>
      </c>
      <c r="U83" s="13">
        <v>0.14449999999999999</v>
      </c>
    </row>
    <row r="84" spans="1:21" x14ac:dyDescent="0.2">
      <c r="A84" s="34"/>
      <c r="B84" s="2"/>
      <c r="C84" s="4"/>
      <c r="D84" s="3">
        <v>379276</v>
      </c>
      <c r="E84" s="3">
        <v>20</v>
      </c>
      <c r="F84" s="16">
        <v>0.20602931184668993</v>
      </c>
      <c r="G84" s="13">
        <v>5.8874936153310124E-2</v>
      </c>
      <c r="H84" s="16"/>
      <c r="I84" s="16"/>
      <c r="J84" s="16"/>
      <c r="K84" s="3"/>
      <c r="L84" s="23"/>
      <c r="M84" s="76"/>
      <c r="N84" s="47"/>
      <c r="O84" s="47"/>
      <c r="P84" s="16"/>
      <c r="Q84" s="13">
        <v>0.41899999999999998</v>
      </c>
      <c r="R84" s="13">
        <v>0.79200000000000004</v>
      </c>
      <c r="S84" s="13">
        <v>0.45750000000000002</v>
      </c>
      <c r="T84" s="13">
        <v>1.399</v>
      </c>
      <c r="U84" s="13">
        <v>0.15049999999999999</v>
      </c>
    </row>
    <row r="85" spans="1:21" x14ac:dyDescent="0.2">
      <c r="A85" s="34"/>
      <c r="B85" s="2"/>
      <c r="C85" s="4"/>
      <c r="D85" s="3">
        <v>379275</v>
      </c>
      <c r="E85" s="3">
        <v>30</v>
      </c>
      <c r="F85" s="16">
        <v>0.35849100261324041</v>
      </c>
      <c r="G85" s="13">
        <v>8.616969938675953E-2</v>
      </c>
      <c r="H85" s="46"/>
      <c r="I85" s="47"/>
      <c r="J85" s="16"/>
      <c r="K85" s="3"/>
      <c r="L85" s="23"/>
      <c r="M85" s="39"/>
      <c r="N85" s="21"/>
      <c r="O85" s="25"/>
      <c r="P85" s="16"/>
      <c r="Q85" s="13">
        <v>0.34799999999999998</v>
      </c>
      <c r="R85" s="13">
        <v>0.61450000000000005</v>
      </c>
      <c r="S85" s="13">
        <v>0.4355</v>
      </c>
      <c r="T85" s="13">
        <v>1.1559999999999999</v>
      </c>
      <c r="U85" s="13">
        <v>0.14749999999999999</v>
      </c>
    </row>
    <row r="86" spans="1:21" x14ac:dyDescent="0.2">
      <c r="A86" s="34"/>
      <c r="B86" s="2"/>
      <c r="C86" s="4"/>
      <c r="D86" s="3">
        <v>379274</v>
      </c>
      <c r="E86" s="3">
        <v>40</v>
      </c>
      <c r="F86" s="16">
        <v>0.74397514285714283</v>
      </c>
      <c r="G86" s="13">
        <v>0.12653300314285709</v>
      </c>
      <c r="H86" s="16"/>
      <c r="I86" s="16"/>
      <c r="J86" s="48"/>
      <c r="K86" s="48"/>
      <c r="L86" s="48"/>
      <c r="M86" s="39"/>
      <c r="N86" s="23">
        <v>7.65</v>
      </c>
      <c r="O86" s="39"/>
      <c r="P86" s="108">
        <v>31.39436490199023</v>
      </c>
      <c r="Q86" s="13">
        <v>0.2455</v>
      </c>
      <c r="R86" s="13">
        <v>0.54600000000000004</v>
      </c>
      <c r="S86" s="13">
        <v>0.41100000000000003</v>
      </c>
      <c r="T86" s="13">
        <v>0.87549999999999994</v>
      </c>
      <c r="U86" s="13">
        <v>0.14650000000000002</v>
      </c>
    </row>
    <row r="87" spans="1:21" x14ac:dyDescent="0.2">
      <c r="A87" s="34"/>
      <c r="B87" s="2"/>
      <c r="C87" s="4"/>
      <c r="D87" s="3">
        <v>379273</v>
      </c>
      <c r="E87" s="3">
        <v>50</v>
      </c>
      <c r="F87" s="16">
        <v>0.19366755313588851</v>
      </c>
      <c r="G87" s="13">
        <v>0.13746275686411152</v>
      </c>
      <c r="H87" s="16"/>
      <c r="I87" s="18"/>
      <c r="J87" s="16"/>
      <c r="K87" s="3"/>
      <c r="L87" s="23"/>
      <c r="M87" s="39"/>
      <c r="N87" s="23"/>
      <c r="O87" s="39"/>
      <c r="P87" s="16"/>
      <c r="Q87" s="13">
        <v>0.83099999999999996</v>
      </c>
      <c r="R87" s="13">
        <v>1.5015000000000001</v>
      </c>
      <c r="S87" s="13">
        <v>0.51550000000000007</v>
      </c>
      <c r="T87" s="13">
        <v>1.4359999999999999</v>
      </c>
      <c r="U87" s="13">
        <v>0.16700000000000001</v>
      </c>
    </row>
    <row r="88" spans="1:21" x14ac:dyDescent="0.2">
      <c r="A88" s="34"/>
      <c r="B88" s="2"/>
      <c r="C88" s="4"/>
      <c r="D88" s="3">
        <v>379272</v>
      </c>
      <c r="E88" s="3">
        <v>60</v>
      </c>
      <c r="F88" s="16">
        <v>0.25959693292682928</v>
      </c>
      <c r="G88" s="13">
        <v>0.18033333607317079</v>
      </c>
      <c r="H88" s="16"/>
      <c r="I88" s="16"/>
      <c r="J88" s="16"/>
      <c r="K88" s="3"/>
      <c r="L88" s="23"/>
      <c r="M88" s="48"/>
      <c r="N88" s="67"/>
      <c r="O88" s="67"/>
      <c r="P88" s="49"/>
      <c r="Q88" s="13">
        <v>0.40700000000000003</v>
      </c>
      <c r="R88" s="13">
        <v>1.0030000000000001</v>
      </c>
      <c r="S88" s="13">
        <v>0.46400000000000002</v>
      </c>
      <c r="T88" s="13">
        <v>1.2645</v>
      </c>
      <c r="U88" s="13">
        <v>0.14199999999999999</v>
      </c>
    </row>
    <row r="89" spans="1:21" x14ac:dyDescent="0.2">
      <c r="A89" s="34"/>
      <c r="B89" s="2"/>
      <c r="C89" s="4"/>
      <c r="D89" s="3">
        <v>379271</v>
      </c>
      <c r="E89" s="3">
        <v>80</v>
      </c>
      <c r="F89" s="16">
        <v>0.32552631271777011</v>
      </c>
      <c r="G89" s="13">
        <v>0.41715166828222999</v>
      </c>
      <c r="H89" s="16"/>
      <c r="I89" s="18"/>
      <c r="J89" s="16"/>
      <c r="K89" s="3"/>
      <c r="L89" s="23"/>
      <c r="M89" s="48"/>
      <c r="N89" s="67"/>
      <c r="O89" s="67"/>
      <c r="P89" s="49"/>
      <c r="Q89" s="13">
        <v>1.1305000000000001</v>
      </c>
      <c r="R89" s="13">
        <v>2.0714999999999999</v>
      </c>
      <c r="S89" s="13">
        <v>0.57250000000000001</v>
      </c>
      <c r="T89" s="13">
        <v>1.5365</v>
      </c>
      <c r="U89" s="13">
        <v>0.17899999999999999</v>
      </c>
    </row>
    <row r="90" spans="1:21" x14ac:dyDescent="0.2">
      <c r="A90" s="34"/>
      <c r="B90" s="2"/>
      <c r="C90" s="4"/>
      <c r="D90" s="3">
        <v>379270</v>
      </c>
      <c r="E90" s="3">
        <v>100</v>
      </c>
      <c r="F90" s="16">
        <v>8.2215261324041833E-2</v>
      </c>
      <c r="G90" s="13">
        <v>0.36791961867595824</v>
      </c>
      <c r="H90" s="16"/>
      <c r="I90" s="18"/>
      <c r="J90" s="18"/>
      <c r="K90" s="23"/>
      <c r="L90" s="23"/>
      <c r="M90" s="40"/>
      <c r="N90" s="23"/>
      <c r="O90" s="39"/>
      <c r="P90" s="108"/>
      <c r="Q90" s="13">
        <v>5.9119999999999999</v>
      </c>
      <c r="R90" s="13">
        <v>5.3555000000000001</v>
      </c>
      <c r="S90" s="13">
        <v>0.84549999999999992</v>
      </c>
      <c r="T90" s="13">
        <v>1.59</v>
      </c>
      <c r="U90" s="13">
        <v>0.32950000000000002</v>
      </c>
    </row>
    <row r="91" spans="1:21" x14ac:dyDescent="0.2">
      <c r="A91" s="34"/>
      <c r="B91" s="2"/>
      <c r="C91" s="4"/>
      <c r="D91" s="3">
        <v>379269</v>
      </c>
      <c r="E91" s="3">
        <v>125</v>
      </c>
      <c r="G91" s="13"/>
      <c r="H91" s="16"/>
      <c r="I91" s="18"/>
      <c r="J91" s="16"/>
      <c r="K91" s="23"/>
      <c r="L91" s="23"/>
      <c r="M91" s="48"/>
      <c r="N91" s="23"/>
      <c r="O91" s="39"/>
      <c r="P91" s="13"/>
      <c r="Q91" s="13">
        <v>13.825500000000002</v>
      </c>
      <c r="R91" s="13">
        <v>11.521000000000001</v>
      </c>
      <c r="S91" s="13">
        <v>1.1675</v>
      </c>
      <c r="T91" s="13">
        <v>0.497</v>
      </c>
      <c r="U91" s="13">
        <v>0.20350000000000001</v>
      </c>
    </row>
    <row r="92" spans="1:21" x14ac:dyDescent="0.2">
      <c r="A92" s="34"/>
      <c r="B92" s="2"/>
      <c r="C92" s="4"/>
      <c r="D92" s="3">
        <v>379268</v>
      </c>
      <c r="E92" s="3">
        <v>166</v>
      </c>
      <c r="G92" s="13"/>
      <c r="H92" s="16"/>
      <c r="I92" s="18"/>
      <c r="J92" s="16"/>
      <c r="K92" s="23"/>
      <c r="L92" s="23"/>
      <c r="M92" s="48"/>
      <c r="N92" s="23">
        <v>4.0620000000000003</v>
      </c>
      <c r="O92" s="39"/>
      <c r="P92" s="108">
        <v>34.215581628024516</v>
      </c>
      <c r="Q92" s="13">
        <v>15.623000000000001</v>
      </c>
      <c r="R92" s="13">
        <v>13.5725</v>
      </c>
      <c r="S92" s="13">
        <v>1.2725</v>
      </c>
      <c r="T92" s="13">
        <v>0.504</v>
      </c>
      <c r="U92" s="13">
        <v>0.215</v>
      </c>
    </row>
    <row r="93" spans="1:21" x14ac:dyDescent="0.2">
      <c r="A93" s="34">
        <v>40710</v>
      </c>
      <c r="B93" s="2" t="s">
        <v>185</v>
      </c>
      <c r="C93" s="4" t="s">
        <v>101</v>
      </c>
      <c r="D93" s="3">
        <v>306750</v>
      </c>
      <c r="E93" s="3">
        <v>1</v>
      </c>
      <c r="F93" s="16">
        <v>0.62951742857142856</v>
      </c>
      <c r="G93" s="13">
        <v>0.22456603542857137</v>
      </c>
      <c r="H93" s="16">
        <v>78.164095902439016</v>
      </c>
      <c r="I93" s="18">
        <v>50.819803931560976</v>
      </c>
      <c r="J93" s="18">
        <v>36.597854142857138</v>
      </c>
      <c r="K93" s="18">
        <v>15.336990341142855</v>
      </c>
      <c r="L93" s="23">
        <v>167</v>
      </c>
      <c r="M93" s="40">
        <v>102.20857947505507</v>
      </c>
      <c r="N93" s="3">
        <v>6.7275</v>
      </c>
      <c r="O93" s="3">
        <v>300.5</v>
      </c>
      <c r="P93" s="3">
        <v>31.248000000000001</v>
      </c>
      <c r="Q93" s="13">
        <v>6.4999999999999997E-3</v>
      </c>
      <c r="R93" s="13">
        <v>0.44700000000000001</v>
      </c>
      <c r="S93" s="13">
        <v>0.33500000000000002</v>
      </c>
      <c r="T93" s="13">
        <v>0.23349999999999999</v>
      </c>
      <c r="U93" s="13">
        <v>7.5499999999999998E-2</v>
      </c>
    </row>
    <row r="94" spans="1:21" x14ac:dyDescent="0.2">
      <c r="A94" s="34"/>
      <c r="B94" s="2"/>
      <c r="C94" s="4"/>
      <c r="D94" s="3">
        <v>306749</v>
      </c>
      <c r="E94" s="3">
        <v>5</v>
      </c>
      <c r="F94" s="16">
        <v>0.68674628571428553</v>
      </c>
      <c r="G94" s="13">
        <v>0.26588527028571451</v>
      </c>
      <c r="H94" s="16"/>
      <c r="I94" s="18"/>
      <c r="J94" s="7"/>
      <c r="K94" s="18"/>
      <c r="L94" s="23"/>
      <c r="M94" s="39"/>
      <c r="N94" s="21"/>
      <c r="O94" s="25"/>
      <c r="P94" s="25"/>
      <c r="Q94" s="13">
        <v>4.4999999999999997E-3</v>
      </c>
      <c r="R94" s="13">
        <v>0.40200000000000002</v>
      </c>
      <c r="S94" s="13">
        <v>0.35150000000000003</v>
      </c>
      <c r="T94" s="13">
        <v>0.1555</v>
      </c>
      <c r="U94" s="13">
        <v>7.5999999999999998E-2</v>
      </c>
    </row>
    <row r="95" spans="1:21" x14ac:dyDescent="0.2">
      <c r="A95" s="34"/>
      <c r="B95" s="2"/>
      <c r="C95" s="4"/>
      <c r="D95" s="3">
        <v>306748</v>
      </c>
      <c r="E95" s="3">
        <v>10</v>
      </c>
      <c r="F95" s="16">
        <v>0.68674628571428575</v>
      </c>
      <c r="G95" s="13">
        <v>0.331583998285714</v>
      </c>
      <c r="H95" s="16"/>
      <c r="I95" s="16"/>
      <c r="J95" s="16"/>
      <c r="K95" s="65"/>
      <c r="L95" s="23"/>
      <c r="M95" s="39"/>
      <c r="N95" s="21"/>
      <c r="O95" s="25"/>
      <c r="P95" s="25"/>
      <c r="Q95" s="13">
        <v>1E-4</v>
      </c>
      <c r="R95" s="13">
        <v>0.32400000000000001</v>
      </c>
      <c r="S95" s="13">
        <v>0.32</v>
      </c>
      <c r="T95" s="13">
        <v>0.27949999999999997</v>
      </c>
      <c r="U95" s="13">
        <v>7.9000000000000001E-2</v>
      </c>
    </row>
    <row r="96" spans="1:21" x14ac:dyDescent="0.2">
      <c r="A96" s="34"/>
      <c r="B96" s="2"/>
      <c r="C96" s="4"/>
      <c r="D96" s="3">
        <v>306747</v>
      </c>
      <c r="E96" s="3">
        <v>20</v>
      </c>
      <c r="F96" s="16">
        <v>0.71536071428571413</v>
      </c>
      <c r="G96" s="13">
        <v>0.3686682977142855</v>
      </c>
      <c r="H96" s="16"/>
      <c r="I96" s="16"/>
      <c r="J96" s="16"/>
      <c r="K96" s="65"/>
      <c r="L96" s="23"/>
      <c r="M96" s="25"/>
      <c r="N96" s="45"/>
      <c r="O96" s="45"/>
      <c r="P96" s="25"/>
      <c r="Q96" s="13">
        <v>1E-4</v>
      </c>
      <c r="R96" s="13">
        <v>0.39149999999999996</v>
      </c>
      <c r="S96" s="13">
        <v>0.33450000000000002</v>
      </c>
      <c r="T96" s="13">
        <v>0.57550000000000001</v>
      </c>
      <c r="U96" s="13">
        <v>8.2500000000000004E-2</v>
      </c>
    </row>
    <row r="97" spans="1:21" x14ac:dyDescent="0.2">
      <c r="A97" s="34"/>
      <c r="B97" s="2"/>
      <c r="C97" s="4"/>
      <c r="D97" s="3">
        <v>306746</v>
      </c>
      <c r="E97" s="3">
        <v>30</v>
      </c>
      <c r="F97" s="16">
        <v>0.82981842857142851</v>
      </c>
      <c r="G97" s="13">
        <v>0.30348462942857157</v>
      </c>
      <c r="I97" s="16"/>
      <c r="J97" s="16"/>
      <c r="K97" s="65"/>
      <c r="L97" s="23"/>
      <c r="M97" s="25"/>
      <c r="N97" s="45"/>
      <c r="O97" s="94"/>
      <c r="P97" s="25"/>
      <c r="Q97" s="13">
        <v>1E-4</v>
      </c>
      <c r="R97" s="13">
        <v>0.307</v>
      </c>
      <c r="S97" s="13">
        <v>0.30499999999999999</v>
      </c>
      <c r="T97" s="13">
        <v>0.19800000000000001</v>
      </c>
      <c r="U97" s="13">
        <v>7.4499999999999997E-2</v>
      </c>
    </row>
    <row r="98" spans="1:21" x14ac:dyDescent="0.2">
      <c r="A98" s="34"/>
      <c r="B98" s="2"/>
      <c r="C98" s="4"/>
      <c r="D98" s="3">
        <v>306745</v>
      </c>
      <c r="E98" s="3">
        <v>40</v>
      </c>
      <c r="F98" s="16">
        <v>0.82981842857142851</v>
      </c>
      <c r="G98" s="13">
        <v>0.27063526542857153</v>
      </c>
      <c r="I98" s="16"/>
      <c r="J98" s="16"/>
      <c r="K98" s="23"/>
      <c r="L98" s="23"/>
      <c r="M98" s="40">
        <v>99.201765210858397</v>
      </c>
      <c r="N98" s="3">
        <v>7.0250000000000004</v>
      </c>
      <c r="O98" s="3">
        <v>314</v>
      </c>
      <c r="P98" s="3">
        <v>32.009</v>
      </c>
      <c r="Q98" s="13">
        <v>1E-4</v>
      </c>
      <c r="R98" s="13">
        <v>0.48650000000000004</v>
      </c>
      <c r="S98" s="13">
        <v>0.34250000000000003</v>
      </c>
      <c r="T98" s="13">
        <v>0.23849999999999999</v>
      </c>
      <c r="U98" s="13">
        <v>7.2000000000000008E-2</v>
      </c>
    </row>
    <row r="99" spans="1:21" x14ac:dyDescent="0.2">
      <c r="A99" s="34"/>
      <c r="B99" s="2"/>
      <c r="C99" s="4"/>
      <c r="D99" s="3">
        <v>306744</v>
      </c>
      <c r="E99" s="3">
        <v>50</v>
      </c>
      <c r="F99" s="16">
        <v>0.54367414285714277</v>
      </c>
      <c r="G99" s="13">
        <v>0.31040932114285713</v>
      </c>
      <c r="I99" s="16"/>
      <c r="J99" s="16"/>
      <c r="K99" s="65"/>
      <c r="L99" s="23"/>
      <c r="M99" s="39"/>
      <c r="N99" s="21"/>
      <c r="O99" s="25"/>
      <c r="P99" s="25"/>
      <c r="Q99" s="13">
        <v>0.22650000000000001</v>
      </c>
      <c r="R99" s="13">
        <v>0.64200000000000002</v>
      </c>
      <c r="S99" s="13">
        <v>0.41049999999999998</v>
      </c>
      <c r="T99" s="13">
        <v>0.20300000000000001</v>
      </c>
      <c r="U99" s="13">
        <v>9.0999999999999998E-2</v>
      </c>
    </row>
    <row r="100" spans="1:21" x14ac:dyDescent="0.2">
      <c r="A100" s="34"/>
      <c r="B100" s="2"/>
      <c r="C100" s="4"/>
      <c r="D100" s="3">
        <v>306743</v>
      </c>
      <c r="E100" s="3">
        <v>75</v>
      </c>
      <c r="F100" s="16">
        <v>0.858432857142857</v>
      </c>
      <c r="G100" s="13">
        <v>0.47196638485714276</v>
      </c>
      <c r="I100" s="16"/>
      <c r="J100" s="16"/>
      <c r="K100" s="65"/>
      <c r="L100" s="23"/>
      <c r="M100" s="39"/>
      <c r="N100" s="59"/>
      <c r="O100" s="41"/>
      <c r="P100" s="25"/>
      <c r="Q100" s="13">
        <v>5.6069999999999993</v>
      </c>
      <c r="R100" s="13">
        <v>5.2080000000000002</v>
      </c>
      <c r="S100" s="13">
        <v>0.96449999999999991</v>
      </c>
      <c r="T100" s="13">
        <v>1.2210000000000001</v>
      </c>
      <c r="U100" s="13">
        <v>0.252</v>
      </c>
    </row>
    <row r="101" spans="1:21" x14ac:dyDescent="0.2">
      <c r="A101" s="34"/>
      <c r="B101" s="2"/>
      <c r="C101" s="4"/>
      <c r="D101" s="3">
        <v>306742</v>
      </c>
      <c r="E101" s="3">
        <v>100</v>
      </c>
      <c r="F101" s="16">
        <v>0.3790939337979094</v>
      </c>
      <c r="G101" s="13">
        <v>0.49130573820209078</v>
      </c>
      <c r="I101" s="16"/>
      <c r="J101" s="16"/>
      <c r="K101" s="23"/>
      <c r="L101" s="23"/>
      <c r="M101" s="39"/>
      <c r="N101" s="59"/>
      <c r="O101" s="41"/>
      <c r="P101" s="25"/>
      <c r="Q101" s="13">
        <v>7.5794999999999995</v>
      </c>
      <c r="R101" s="13">
        <v>6.9239999999999995</v>
      </c>
      <c r="S101" s="13">
        <v>1.05</v>
      </c>
      <c r="T101" s="13">
        <v>0.79149999999999998</v>
      </c>
      <c r="U101" s="13">
        <v>0.219</v>
      </c>
    </row>
    <row r="102" spans="1:21" x14ac:dyDescent="0.2">
      <c r="A102" s="34"/>
      <c r="B102" s="2"/>
      <c r="C102" s="4"/>
      <c r="D102" s="3">
        <v>306741</v>
      </c>
      <c r="E102" s="3">
        <v>140</v>
      </c>
      <c r="F102" s="16">
        <v>4.9447034843205583E-2</v>
      </c>
      <c r="G102" s="13">
        <v>0.19180504815679444</v>
      </c>
      <c r="I102" s="16"/>
      <c r="J102" s="16"/>
      <c r="K102" s="23"/>
      <c r="L102" s="23"/>
      <c r="M102" s="40">
        <v>71.475904334556091</v>
      </c>
      <c r="N102" s="3">
        <v>4.9504999999999999</v>
      </c>
      <c r="O102" s="3">
        <v>221</v>
      </c>
      <c r="P102" s="3">
        <v>33.610999999999997</v>
      </c>
      <c r="Q102" s="13">
        <v>12.9025</v>
      </c>
      <c r="R102" s="13">
        <v>12.692</v>
      </c>
      <c r="S102" s="13">
        <v>1.2549999999999999</v>
      </c>
      <c r="T102" s="13">
        <v>0.1275</v>
      </c>
      <c r="U102" s="13">
        <v>0.1235</v>
      </c>
    </row>
    <row r="103" spans="1:21" x14ac:dyDescent="0.2">
      <c r="A103" s="34">
        <v>40729</v>
      </c>
      <c r="B103" s="2" t="s">
        <v>196</v>
      </c>
      <c r="C103" s="4" t="s">
        <v>107</v>
      </c>
      <c r="D103" s="23">
        <v>353108</v>
      </c>
      <c r="E103" s="3">
        <v>2</v>
      </c>
      <c r="F103" s="16">
        <v>0.35707701492537325</v>
      </c>
      <c r="G103" s="13">
        <v>0.1750169074626865</v>
      </c>
      <c r="H103" s="16">
        <v>27.737013190298509</v>
      </c>
      <c r="I103" s="18">
        <v>25.567707482649251</v>
      </c>
      <c r="J103" s="31">
        <v>22.519609925373139</v>
      </c>
      <c r="K103" s="18">
        <v>15.858192162686564</v>
      </c>
      <c r="L103" s="23">
        <v>186</v>
      </c>
      <c r="M103" s="41">
        <v>103.89219778408911</v>
      </c>
      <c r="N103" s="41">
        <v>6.1760000000000002</v>
      </c>
      <c r="O103" s="41">
        <v>276</v>
      </c>
      <c r="P103" s="58">
        <v>30.861440658569336</v>
      </c>
      <c r="Q103" s="13">
        <v>0.4325</v>
      </c>
      <c r="R103" s="13">
        <v>0.3745</v>
      </c>
      <c r="S103" s="13">
        <v>0.22599999999999998</v>
      </c>
      <c r="T103" s="13">
        <v>0.82200000000000006</v>
      </c>
      <c r="U103" s="13">
        <v>0.09</v>
      </c>
    </row>
    <row r="104" spans="1:21" x14ac:dyDescent="0.2">
      <c r="A104" s="34"/>
      <c r="B104" s="2"/>
      <c r="C104" s="4"/>
      <c r="D104" s="33">
        <v>353107</v>
      </c>
      <c r="E104" s="3">
        <v>5</v>
      </c>
      <c r="F104" s="16">
        <v>0.36203641791044788</v>
      </c>
      <c r="G104" s="13">
        <v>0.21373500895522385</v>
      </c>
      <c r="H104" s="105"/>
      <c r="I104" s="18"/>
      <c r="J104" s="18"/>
      <c r="K104" s="18"/>
      <c r="L104" s="23"/>
      <c r="M104" s="41"/>
      <c r="N104" s="41"/>
      <c r="O104" s="41"/>
      <c r="P104" s="13"/>
      <c r="Q104" s="13">
        <v>0.44500000000000001</v>
      </c>
      <c r="R104" s="13">
        <v>0.36449999999999999</v>
      </c>
      <c r="S104" s="13">
        <v>0.22299999999999998</v>
      </c>
      <c r="T104" s="13">
        <v>0.98699999999999999</v>
      </c>
      <c r="U104" s="13">
        <v>9.0499999999999997E-2</v>
      </c>
    </row>
    <row r="105" spans="1:21" x14ac:dyDescent="0.2">
      <c r="A105" s="34"/>
      <c r="B105" s="2"/>
      <c r="C105" s="4"/>
      <c r="D105" s="23">
        <v>353106</v>
      </c>
      <c r="E105" s="3">
        <v>10</v>
      </c>
      <c r="F105" s="16">
        <v>0.46122447761194041</v>
      </c>
      <c r="G105" s="13">
        <v>0.21419703880597005</v>
      </c>
      <c r="H105" s="16"/>
      <c r="I105" s="18"/>
      <c r="J105" s="18"/>
      <c r="K105" s="18"/>
      <c r="L105" s="23"/>
      <c r="M105" s="39"/>
      <c r="N105" s="21"/>
      <c r="O105" s="25"/>
      <c r="P105" s="13"/>
      <c r="Q105" s="13">
        <v>0.439</v>
      </c>
      <c r="R105" s="13">
        <v>0.51</v>
      </c>
      <c r="S105" s="13">
        <v>0.26700000000000002</v>
      </c>
      <c r="T105" s="13">
        <v>0.82399999999999995</v>
      </c>
      <c r="U105" s="13">
        <v>9.35E-2</v>
      </c>
    </row>
    <row r="106" spans="1:21" x14ac:dyDescent="0.2">
      <c r="A106" s="34"/>
      <c r="B106" s="2"/>
      <c r="C106" s="4"/>
      <c r="D106" s="33">
        <v>353105</v>
      </c>
      <c r="E106" s="3">
        <v>20</v>
      </c>
      <c r="F106" s="16">
        <v>0.68322761194029846</v>
      </c>
      <c r="G106" s="13">
        <v>0.52346680597014938</v>
      </c>
      <c r="H106" s="16"/>
      <c r="I106" s="18"/>
      <c r="J106" s="18"/>
      <c r="K106" s="18"/>
      <c r="L106" s="23"/>
      <c r="M106" s="41"/>
      <c r="N106" s="41"/>
      <c r="O106" s="41"/>
      <c r="P106" s="13"/>
      <c r="Q106" s="13">
        <v>0.4425</v>
      </c>
      <c r="R106" s="13">
        <v>0.98299999999999998</v>
      </c>
      <c r="S106" s="13">
        <v>0.4395</v>
      </c>
      <c r="T106" s="13">
        <v>0.71799999999999997</v>
      </c>
      <c r="U106" s="13">
        <v>0.1</v>
      </c>
    </row>
    <row r="107" spans="1:21" x14ac:dyDescent="0.2">
      <c r="A107" s="34"/>
      <c r="B107" s="2"/>
      <c r="C107" s="4"/>
      <c r="D107" s="23">
        <v>353104</v>
      </c>
      <c r="E107" s="3">
        <v>30</v>
      </c>
      <c r="F107" s="16">
        <v>1.1068287313432834</v>
      </c>
      <c r="G107" s="13">
        <v>0.5552923656716422</v>
      </c>
      <c r="H107" s="16"/>
      <c r="I107" s="18"/>
      <c r="J107" s="18"/>
      <c r="K107" s="18"/>
      <c r="L107" s="23"/>
      <c r="M107" s="39"/>
      <c r="N107" s="21"/>
      <c r="O107" s="25"/>
      <c r="P107" s="25"/>
      <c r="Q107" s="13">
        <v>0.70699999999999996</v>
      </c>
      <c r="R107" s="13">
        <v>1.4135</v>
      </c>
      <c r="S107" s="13">
        <v>0.59450000000000003</v>
      </c>
      <c r="T107" s="13">
        <v>0.98350000000000004</v>
      </c>
      <c r="U107" s="13">
        <v>0.1585</v>
      </c>
    </row>
    <row r="108" spans="1:21" x14ac:dyDescent="0.2">
      <c r="A108" s="34"/>
      <c r="B108" s="2"/>
      <c r="C108" s="4"/>
      <c r="D108" s="33">
        <v>353103</v>
      </c>
      <c r="E108" s="3">
        <v>40</v>
      </c>
      <c r="F108" s="16">
        <v>1.0521705223880595</v>
      </c>
      <c r="G108" s="13">
        <v>0.53797926119402995</v>
      </c>
      <c r="H108" s="16"/>
      <c r="I108" s="18"/>
      <c r="J108" s="18"/>
      <c r="K108" s="18"/>
      <c r="L108" s="23"/>
      <c r="M108" s="41">
        <v>86.682929993356026</v>
      </c>
      <c r="N108" s="41">
        <v>6.5415000000000001</v>
      </c>
      <c r="O108" s="41">
        <v>292</v>
      </c>
      <c r="P108" s="58">
        <v>31.796882629394531</v>
      </c>
      <c r="Q108" s="13">
        <v>2.0579999999999998</v>
      </c>
      <c r="R108" s="13">
        <v>2.4135</v>
      </c>
      <c r="S108" s="13">
        <v>0.74750000000000005</v>
      </c>
      <c r="T108" s="13">
        <v>1.3955</v>
      </c>
      <c r="U108" s="13">
        <v>0.28949999999999998</v>
      </c>
    </row>
    <row r="109" spans="1:21" x14ac:dyDescent="0.2">
      <c r="A109" s="34"/>
      <c r="B109" s="2"/>
      <c r="C109" s="4"/>
      <c r="D109" s="23">
        <v>353102</v>
      </c>
      <c r="E109" s="3">
        <v>50</v>
      </c>
      <c r="F109" s="16">
        <v>0.16366029850746269</v>
      </c>
      <c r="G109" s="13">
        <v>0.39854694925373135</v>
      </c>
      <c r="H109" s="16"/>
      <c r="I109" s="18"/>
      <c r="J109" s="18"/>
      <c r="K109" s="18"/>
      <c r="L109" s="23"/>
      <c r="M109" s="41"/>
      <c r="N109" s="41"/>
      <c r="O109" s="41"/>
      <c r="P109" s="13"/>
      <c r="Q109" s="13">
        <v>4.3479999999999999</v>
      </c>
      <c r="R109" s="13">
        <v>4.6654999999999998</v>
      </c>
      <c r="S109" s="13">
        <v>0.94599999999999995</v>
      </c>
      <c r="T109" s="13">
        <v>1.43</v>
      </c>
      <c r="U109" s="13">
        <v>0.25750000000000001</v>
      </c>
    </row>
    <row r="110" spans="1:21" x14ac:dyDescent="0.2">
      <c r="A110" s="34"/>
      <c r="B110" s="2"/>
      <c r="C110" s="4"/>
      <c r="D110" s="33">
        <v>353101</v>
      </c>
      <c r="E110" s="3">
        <v>75</v>
      </c>
      <c r="F110" s="16">
        <v>5.9512835820895588E-2</v>
      </c>
      <c r="G110" s="13">
        <v>0.27888121791044762</v>
      </c>
      <c r="H110" s="16"/>
      <c r="I110" s="18"/>
      <c r="J110" s="18"/>
      <c r="K110" s="18"/>
      <c r="L110" s="23"/>
      <c r="M110" s="41"/>
      <c r="N110" s="41"/>
      <c r="O110" s="41"/>
      <c r="P110" s="13"/>
      <c r="Q110" s="13">
        <v>8.9980000000000011</v>
      </c>
      <c r="R110" s="13">
        <v>8.4809999999999999</v>
      </c>
      <c r="S110" s="13">
        <v>1.306</v>
      </c>
      <c r="T110" s="13">
        <v>0.53549999999999998</v>
      </c>
      <c r="U110" s="13">
        <v>0.15</v>
      </c>
    </row>
    <row r="111" spans="1:21" x14ac:dyDescent="0.2">
      <c r="A111" s="34"/>
      <c r="B111" s="2"/>
      <c r="C111" s="4"/>
      <c r="D111" s="23">
        <v>353100</v>
      </c>
      <c r="E111" s="3">
        <v>100</v>
      </c>
      <c r="F111" s="16">
        <v>4.9594029850746277E-2</v>
      </c>
      <c r="G111" s="13">
        <v>0.4243282149253732</v>
      </c>
      <c r="H111" s="16"/>
      <c r="I111" s="18"/>
      <c r="J111" s="18"/>
      <c r="K111" s="18"/>
      <c r="L111" s="23"/>
      <c r="M111" s="41"/>
      <c r="N111" s="41"/>
      <c r="O111" s="41"/>
      <c r="P111" s="13"/>
      <c r="Q111" s="13">
        <v>9.9615000000000009</v>
      </c>
      <c r="R111" s="13">
        <v>8.91</v>
      </c>
      <c r="S111" s="13">
        <v>1.3260000000000001</v>
      </c>
      <c r="T111" s="13">
        <v>0.65700000000000003</v>
      </c>
      <c r="U111" s="13">
        <v>0.14050000000000001</v>
      </c>
    </row>
    <row r="112" spans="1:21" x14ac:dyDescent="0.2">
      <c r="A112" s="34"/>
      <c r="B112" s="2"/>
      <c r="C112" s="4"/>
      <c r="D112" s="33">
        <v>353099</v>
      </c>
      <c r="E112" s="3">
        <v>154</v>
      </c>
      <c r="F112" s="16">
        <v>3.9675223880597008E-2</v>
      </c>
      <c r="G112" s="13">
        <v>0.19830321194029854</v>
      </c>
      <c r="H112" s="16"/>
      <c r="I112" s="18"/>
      <c r="J112" s="18"/>
      <c r="K112" s="18"/>
      <c r="L112" s="23"/>
      <c r="M112" s="41">
        <v>59.072523756420182</v>
      </c>
      <c r="N112" s="41">
        <v>3.9290000000000003</v>
      </c>
      <c r="O112" s="41">
        <v>175.5</v>
      </c>
      <c r="P112" s="58">
        <v>34.160099029541016</v>
      </c>
      <c r="Q112" s="13">
        <v>16.265500000000003</v>
      </c>
      <c r="R112" s="13">
        <v>15.8325</v>
      </c>
      <c r="S112" s="13">
        <v>1.619</v>
      </c>
      <c r="T112" s="13">
        <v>0.56300000000000006</v>
      </c>
      <c r="U112" s="13">
        <v>0.17249999999999999</v>
      </c>
    </row>
    <row r="113" spans="1:21" x14ac:dyDescent="0.2">
      <c r="A113" s="34">
        <v>40747</v>
      </c>
      <c r="B113" s="2" t="s">
        <v>207</v>
      </c>
      <c r="C113" s="4" t="s">
        <v>107</v>
      </c>
      <c r="D113" s="2" t="s">
        <v>197</v>
      </c>
      <c r="E113" s="3">
        <v>2</v>
      </c>
      <c r="F113" s="16">
        <v>0.32236119402985086</v>
      </c>
      <c r="G113" s="13">
        <v>0.14544699701492522</v>
      </c>
      <c r="H113" s="16">
        <v>17.925895242537315</v>
      </c>
      <c r="I113" s="18">
        <v>20.644814746268654</v>
      </c>
      <c r="J113" s="18">
        <v>16.785516324626865</v>
      </c>
      <c r="K113" s="18">
        <v>14.117235662313432</v>
      </c>
      <c r="L113" s="23">
        <v>204</v>
      </c>
      <c r="M113" s="41">
        <v>102.42057831739611</v>
      </c>
      <c r="N113" s="41">
        <v>6.0979999999999999</v>
      </c>
      <c r="O113" s="41">
        <v>272</v>
      </c>
      <c r="P113" s="58">
        <v>30.52911376953125</v>
      </c>
      <c r="Q113" s="13">
        <v>0.4345</v>
      </c>
      <c r="R113" s="13">
        <v>0.626</v>
      </c>
      <c r="S113" s="13">
        <v>0.23599999999999999</v>
      </c>
      <c r="T113" s="13">
        <v>0.51100000000000001</v>
      </c>
      <c r="U113" s="13">
        <v>8.9499999999999996E-2</v>
      </c>
    </row>
    <row r="114" spans="1:21" x14ac:dyDescent="0.2">
      <c r="A114" s="34"/>
      <c r="B114" s="2"/>
      <c r="C114" s="4"/>
      <c r="D114" s="2" t="s">
        <v>198</v>
      </c>
      <c r="E114" s="3">
        <v>5</v>
      </c>
      <c r="F114" s="16">
        <v>0.36699582089552252</v>
      </c>
      <c r="G114" s="13">
        <v>0.15339391044776102</v>
      </c>
      <c r="H114" s="16"/>
      <c r="I114" s="18"/>
      <c r="J114" s="18"/>
      <c r="K114" s="18"/>
      <c r="L114" s="23"/>
      <c r="M114" s="41"/>
      <c r="N114" s="41"/>
      <c r="O114" s="41"/>
      <c r="P114" s="25"/>
      <c r="Q114" s="13">
        <v>0.4375</v>
      </c>
      <c r="R114" s="13">
        <v>0.70899999999999996</v>
      </c>
      <c r="S114" s="13">
        <v>0.2495</v>
      </c>
      <c r="T114" s="13">
        <v>0.40500000000000003</v>
      </c>
      <c r="U114" s="13">
        <v>9.2499999999999999E-2</v>
      </c>
    </row>
    <row r="115" spans="1:21" x14ac:dyDescent="0.2">
      <c r="A115" s="34"/>
      <c r="B115" s="2"/>
      <c r="C115" s="4"/>
      <c r="D115" s="2" t="s">
        <v>199</v>
      </c>
      <c r="E115" s="3">
        <v>10</v>
      </c>
      <c r="F115" s="16">
        <v>0.4099365671641792</v>
      </c>
      <c r="G115" s="13">
        <v>0.1980822835820894</v>
      </c>
      <c r="H115" s="16"/>
      <c r="I115" s="18"/>
      <c r="J115" s="18"/>
      <c r="K115" s="18"/>
      <c r="L115" s="23"/>
      <c r="M115" s="41"/>
      <c r="N115" s="41"/>
      <c r="O115" s="41"/>
      <c r="P115" s="25"/>
      <c r="Q115" s="13">
        <v>0.4365</v>
      </c>
      <c r="R115" s="13">
        <v>0.63700000000000001</v>
      </c>
      <c r="S115" s="13">
        <v>0.26850000000000002</v>
      </c>
      <c r="T115" s="13">
        <v>0.60099999999999998</v>
      </c>
      <c r="U115" s="13">
        <v>9.6000000000000002E-2</v>
      </c>
    </row>
    <row r="116" spans="1:21" x14ac:dyDescent="0.2">
      <c r="A116" s="34"/>
      <c r="B116" s="2"/>
      <c r="C116" s="4"/>
      <c r="D116" s="2" t="s">
        <v>200</v>
      </c>
      <c r="E116" s="3">
        <v>20</v>
      </c>
      <c r="F116" s="16">
        <v>0.73788582089552246</v>
      </c>
      <c r="G116" s="13">
        <v>0.59195541044776123</v>
      </c>
      <c r="H116" s="16"/>
      <c r="I116" s="18"/>
      <c r="J116" s="18"/>
      <c r="K116" s="18"/>
      <c r="L116" s="23"/>
      <c r="M116" s="41"/>
      <c r="N116" s="41"/>
      <c r="O116" s="41"/>
      <c r="P116" s="25"/>
      <c r="Q116" s="13">
        <v>0.44900000000000001</v>
      </c>
      <c r="R116" s="13">
        <v>0.72</v>
      </c>
      <c r="S116" s="13">
        <v>0.35699999999999998</v>
      </c>
      <c r="T116" s="13">
        <v>0.58450000000000002</v>
      </c>
      <c r="U116" s="13">
        <v>0.10150000000000001</v>
      </c>
    </row>
    <row r="117" spans="1:21" x14ac:dyDescent="0.2">
      <c r="A117" s="34"/>
      <c r="B117" s="2"/>
      <c r="C117" s="4"/>
      <c r="D117" s="2" t="s">
        <v>201</v>
      </c>
      <c r="E117" s="3">
        <v>30</v>
      </c>
      <c r="F117" s="16">
        <v>0.60008776119402985</v>
      </c>
      <c r="G117" s="13">
        <v>0.4253446805970148</v>
      </c>
      <c r="H117" s="16"/>
      <c r="I117" s="18"/>
      <c r="J117" s="18"/>
      <c r="K117" s="18"/>
      <c r="L117" s="23"/>
      <c r="M117" s="39"/>
      <c r="N117" s="21"/>
      <c r="O117" s="25"/>
      <c r="P117" s="25"/>
      <c r="Q117" s="13">
        <v>0.70750000000000002</v>
      </c>
      <c r="R117" s="13">
        <v>1.3195000000000001</v>
      </c>
      <c r="S117" s="13">
        <v>0.54100000000000004</v>
      </c>
      <c r="T117" s="13">
        <v>1.2905</v>
      </c>
      <c r="U117" s="13">
        <v>0.17899999999999999</v>
      </c>
    </row>
    <row r="118" spans="1:21" x14ac:dyDescent="0.2">
      <c r="A118" s="34"/>
      <c r="B118" s="2"/>
      <c r="C118" s="4"/>
      <c r="D118" s="2" t="s">
        <v>202</v>
      </c>
      <c r="E118" s="3">
        <v>40</v>
      </c>
      <c r="F118" s="16">
        <v>0.2479701492537314</v>
      </c>
      <c r="G118" s="13">
        <v>0.20856027462686563</v>
      </c>
      <c r="H118" s="16"/>
      <c r="I118" s="18"/>
      <c r="J118" s="18"/>
      <c r="K118" s="18"/>
      <c r="L118" s="23"/>
      <c r="M118" s="41">
        <v>93.994774129438511</v>
      </c>
      <c r="N118" s="41">
        <v>6.73</v>
      </c>
      <c r="O118" s="41">
        <v>300.5</v>
      </c>
      <c r="P118" s="58">
        <v>31.653505325317383</v>
      </c>
      <c r="Q118" s="13">
        <v>1.8105</v>
      </c>
      <c r="R118" s="13">
        <v>2.4610000000000003</v>
      </c>
      <c r="S118" s="13">
        <v>0.6915</v>
      </c>
      <c r="T118" s="13">
        <v>1.925</v>
      </c>
      <c r="U118" s="13">
        <v>0.36299999999999999</v>
      </c>
    </row>
    <row r="119" spans="1:21" x14ac:dyDescent="0.2">
      <c r="A119" s="34"/>
      <c r="B119" s="2"/>
      <c r="C119" s="4"/>
      <c r="D119" s="2" t="s">
        <v>203</v>
      </c>
      <c r="E119" s="3">
        <v>50</v>
      </c>
      <c r="F119" s="16">
        <v>0.19341671641791053</v>
      </c>
      <c r="G119" s="13">
        <v>0.19747155820895518</v>
      </c>
      <c r="H119" s="16"/>
      <c r="I119" s="18"/>
      <c r="J119" s="18"/>
      <c r="K119" s="18"/>
      <c r="L119" s="23"/>
      <c r="M119" s="41"/>
      <c r="N119" s="41"/>
      <c r="O119" s="41"/>
      <c r="P119" s="25"/>
      <c r="Q119" s="13">
        <v>5.1835000000000004</v>
      </c>
      <c r="R119" s="13">
        <v>5.4649999999999999</v>
      </c>
      <c r="S119" s="13">
        <v>0.996</v>
      </c>
      <c r="T119" s="13">
        <v>1.161</v>
      </c>
      <c r="U119" s="13">
        <v>0.30149999999999999</v>
      </c>
    </row>
    <row r="120" spans="1:21" x14ac:dyDescent="0.2">
      <c r="A120" s="34"/>
      <c r="B120" s="2"/>
      <c r="C120" s="4"/>
      <c r="D120" s="2" t="s">
        <v>204</v>
      </c>
      <c r="E120" s="3">
        <v>75</v>
      </c>
      <c r="F120" s="16">
        <v>3.459576492537314E-2</v>
      </c>
      <c r="G120" s="13">
        <v>8.7737882462686545E-2</v>
      </c>
      <c r="H120" s="16"/>
      <c r="I120" s="18"/>
      <c r="J120" s="18"/>
      <c r="K120" s="18"/>
      <c r="L120" s="23"/>
      <c r="M120" s="41"/>
      <c r="N120" s="41"/>
      <c r="O120" s="41"/>
      <c r="P120" s="25"/>
      <c r="Q120" s="13">
        <v>7.9169999999999998</v>
      </c>
      <c r="R120" s="13">
        <v>8.0015000000000001</v>
      </c>
      <c r="S120" s="13">
        <v>1.1909999999999998</v>
      </c>
      <c r="T120" s="13">
        <v>0.51649999999999996</v>
      </c>
      <c r="U120" s="13">
        <v>0.13500000000000001</v>
      </c>
    </row>
    <row r="121" spans="1:21" x14ac:dyDescent="0.2">
      <c r="A121" s="34"/>
      <c r="B121" s="2"/>
      <c r="C121" s="4"/>
      <c r="D121" s="2" t="s">
        <v>205</v>
      </c>
      <c r="E121" s="3">
        <v>100</v>
      </c>
      <c r="F121" s="16">
        <v>5.6378283582089551E-2</v>
      </c>
      <c r="G121" s="13">
        <v>0.12183031679104474</v>
      </c>
      <c r="H121" s="16"/>
      <c r="I121" s="18"/>
      <c r="J121" s="18"/>
      <c r="K121" s="18"/>
      <c r="L121" s="23"/>
      <c r="M121" s="39"/>
      <c r="N121" s="21"/>
      <c r="O121" s="25"/>
      <c r="P121" s="25"/>
      <c r="Q121" s="13">
        <v>10.045</v>
      </c>
      <c r="R121" s="13">
        <v>9.2294999999999998</v>
      </c>
      <c r="S121" s="13">
        <v>1.254</v>
      </c>
      <c r="T121" s="13">
        <v>0.52800000000000002</v>
      </c>
      <c r="U121" s="13">
        <v>0.1305</v>
      </c>
    </row>
    <row r="122" spans="1:21" x14ac:dyDescent="0.2">
      <c r="A122" s="34"/>
      <c r="B122" s="2"/>
      <c r="C122" s="4"/>
      <c r="D122" s="2" t="s">
        <v>206</v>
      </c>
      <c r="E122" s="3">
        <v>151</v>
      </c>
      <c r="F122" s="16">
        <v>5.1252985074626911E-3</v>
      </c>
      <c r="G122" s="13">
        <v>5.4409424253731339E-2</v>
      </c>
      <c r="H122" s="16"/>
      <c r="I122" s="18"/>
      <c r="J122" s="18"/>
      <c r="K122" s="18"/>
      <c r="L122" s="23"/>
      <c r="M122" s="41">
        <v>56.388959733620844</v>
      </c>
      <c r="N122" s="41">
        <v>3.6814999999999998</v>
      </c>
      <c r="O122" s="41">
        <v>164.5</v>
      </c>
      <c r="P122" s="58">
        <v>34.428901672363281</v>
      </c>
      <c r="Q122" s="13">
        <v>17.061500000000002</v>
      </c>
      <c r="R122" s="13">
        <v>16.173500000000001</v>
      </c>
      <c r="S122" s="13">
        <v>1.597</v>
      </c>
      <c r="T122" s="13">
        <v>0.72850000000000004</v>
      </c>
      <c r="U122" s="13">
        <v>0.18</v>
      </c>
    </row>
    <row r="123" spans="1:21" x14ac:dyDescent="0.2">
      <c r="A123" s="34">
        <v>40763</v>
      </c>
      <c r="B123" s="2" t="s">
        <v>208</v>
      </c>
      <c r="C123" s="4" t="s">
        <v>107</v>
      </c>
      <c r="D123" s="3">
        <v>370395</v>
      </c>
      <c r="E123" s="3">
        <v>2</v>
      </c>
      <c r="F123" s="16">
        <v>0.30252358208955221</v>
      </c>
      <c r="G123" s="13">
        <v>9.5824991044776042E-2</v>
      </c>
      <c r="H123" s="16">
        <v>29.858210093283585</v>
      </c>
      <c r="I123" s="18">
        <v>18.526840094216414</v>
      </c>
      <c r="J123" s="18">
        <v>22.23516895522388</v>
      </c>
      <c r="K123" s="18">
        <v>13.954452044776117</v>
      </c>
      <c r="L123" s="23">
        <v>220</v>
      </c>
      <c r="M123" s="41">
        <v>99.130025764388336</v>
      </c>
      <c r="N123" s="41">
        <v>5.6195000000000004</v>
      </c>
      <c r="O123" s="41">
        <v>251</v>
      </c>
      <c r="P123" s="58">
        <v>30.884302139282227</v>
      </c>
      <c r="Q123" s="13">
        <v>0.44550000000000001</v>
      </c>
      <c r="R123" s="13">
        <v>0.58650000000000002</v>
      </c>
      <c r="S123" s="13">
        <v>0.1865</v>
      </c>
      <c r="T123" s="13">
        <v>0.44500000000000001</v>
      </c>
      <c r="U123" s="13">
        <v>8.7499999999999994E-2</v>
      </c>
    </row>
    <row r="124" spans="1:21" x14ac:dyDescent="0.2">
      <c r="A124" s="34"/>
      <c r="B124" s="2"/>
      <c r="C124" s="4"/>
      <c r="D124" s="3">
        <v>370394</v>
      </c>
      <c r="E124" s="3">
        <v>5</v>
      </c>
      <c r="F124" s="16">
        <v>0.27772656716417909</v>
      </c>
      <c r="G124" s="13">
        <v>0.11892648358208951</v>
      </c>
      <c r="H124" s="23"/>
      <c r="I124" s="39"/>
      <c r="J124" s="16"/>
      <c r="K124" s="3"/>
      <c r="L124" s="23"/>
      <c r="M124" s="39"/>
      <c r="N124" s="21"/>
      <c r="O124" s="25"/>
      <c r="P124" s="25"/>
      <c r="Q124" s="13">
        <v>0.439</v>
      </c>
      <c r="R124" s="13">
        <v>0.4975</v>
      </c>
      <c r="S124" s="13">
        <v>0.1615</v>
      </c>
      <c r="T124" s="13">
        <v>0.73</v>
      </c>
      <c r="U124" s="13">
        <v>8.3499999999999991E-2</v>
      </c>
    </row>
    <row r="125" spans="1:21" x14ac:dyDescent="0.2">
      <c r="A125" s="34"/>
      <c r="B125" s="2"/>
      <c r="C125" s="4"/>
      <c r="D125" s="3">
        <v>370393</v>
      </c>
      <c r="E125" s="3">
        <v>10</v>
      </c>
      <c r="F125" s="16">
        <v>0.2479701492537314</v>
      </c>
      <c r="G125" s="13">
        <v>0.13426587462686557</v>
      </c>
      <c r="H125" s="16"/>
      <c r="I125" s="16"/>
      <c r="J125" s="16"/>
      <c r="K125" s="3"/>
      <c r="L125" s="23"/>
      <c r="M125" s="41"/>
      <c r="N125" s="41"/>
      <c r="O125" s="41"/>
      <c r="P125" s="25"/>
      <c r="Q125" s="13">
        <v>0.4425</v>
      </c>
      <c r="R125" s="13">
        <v>0.57250000000000001</v>
      </c>
      <c r="S125" s="13">
        <v>0.188</v>
      </c>
      <c r="T125" s="13">
        <v>0.59400000000000008</v>
      </c>
      <c r="U125" s="13">
        <v>8.8499999999999995E-2</v>
      </c>
    </row>
    <row r="126" spans="1:21" x14ac:dyDescent="0.2">
      <c r="A126" s="34"/>
      <c r="B126" s="2"/>
      <c r="C126" s="4"/>
      <c r="D126" s="3">
        <v>370392</v>
      </c>
      <c r="E126" s="3">
        <v>20</v>
      </c>
      <c r="F126" s="16">
        <v>0.2479701492537314</v>
      </c>
      <c r="G126" s="13">
        <v>0.23332507462686558</v>
      </c>
      <c r="H126" s="16"/>
      <c r="I126" s="18"/>
      <c r="J126" s="16"/>
      <c r="K126" s="23"/>
      <c r="L126" s="23"/>
      <c r="M126" s="41"/>
      <c r="N126" s="41"/>
      <c r="O126" s="41"/>
      <c r="P126" s="25"/>
      <c r="Q126" s="13">
        <v>0.4415</v>
      </c>
      <c r="R126" s="13">
        <v>0.83600000000000008</v>
      </c>
      <c r="S126" s="13">
        <v>0.34799999999999998</v>
      </c>
      <c r="T126" s="13">
        <v>0.39800000000000002</v>
      </c>
      <c r="U126" s="13">
        <v>9.35E-2</v>
      </c>
    </row>
    <row r="127" spans="1:21" x14ac:dyDescent="0.2">
      <c r="A127" s="34"/>
      <c r="B127" s="2"/>
      <c r="C127" s="4"/>
      <c r="D127" s="3">
        <v>370391</v>
      </c>
      <c r="E127" s="3">
        <v>30</v>
      </c>
      <c r="F127" s="16">
        <v>0.7652149253731344</v>
      </c>
      <c r="G127" s="13">
        <v>0.70296296268656733</v>
      </c>
      <c r="H127" s="16"/>
      <c r="I127" s="18"/>
      <c r="J127" s="16"/>
      <c r="K127" s="23"/>
      <c r="L127" s="23"/>
      <c r="M127" s="41"/>
      <c r="N127" s="41"/>
      <c r="O127" s="41"/>
      <c r="P127" s="25"/>
      <c r="Q127" s="13">
        <v>0.6984999999999999</v>
      </c>
      <c r="R127" s="13">
        <v>2.0914999999999999</v>
      </c>
      <c r="S127" s="13">
        <v>0.57199999999999995</v>
      </c>
      <c r="T127" s="13">
        <v>1.3069999999999999</v>
      </c>
      <c r="U127" s="13">
        <v>0.1895</v>
      </c>
    </row>
    <row r="128" spans="1:21" x14ac:dyDescent="0.2">
      <c r="A128" s="34"/>
      <c r="B128" s="2"/>
      <c r="C128" s="4"/>
      <c r="D128" s="3">
        <v>370390</v>
      </c>
      <c r="E128" s="3">
        <v>40</v>
      </c>
      <c r="F128" s="16">
        <v>0.25788895522388067</v>
      </c>
      <c r="G128" s="13">
        <v>0.24265807761194033</v>
      </c>
      <c r="H128" s="16"/>
      <c r="I128" s="18"/>
      <c r="J128" s="16"/>
      <c r="K128" s="23"/>
      <c r="L128" s="23"/>
      <c r="M128" s="41">
        <v>80.266838707825812</v>
      </c>
      <c r="N128" s="41">
        <v>6.0120000000000005</v>
      </c>
      <c r="O128" s="41">
        <v>268.5</v>
      </c>
      <c r="P128" s="58">
        <v>31.835474014282227</v>
      </c>
      <c r="Q128" s="13">
        <v>3.903</v>
      </c>
      <c r="R128" s="13">
        <v>4.4245000000000001</v>
      </c>
      <c r="S128" s="13">
        <v>0.84299999999999997</v>
      </c>
      <c r="T128" s="13">
        <v>0.97299999999999998</v>
      </c>
      <c r="U128" s="13">
        <v>0.312</v>
      </c>
    </row>
    <row r="129" spans="1:21" x14ac:dyDescent="0.2">
      <c r="A129" s="34"/>
      <c r="B129" s="2"/>
      <c r="C129" s="4"/>
      <c r="D129" s="3">
        <v>370389</v>
      </c>
      <c r="E129" s="3">
        <v>50</v>
      </c>
      <c r="F129" s="16">
        <v>1.1531921641791051E-2</v>
      </c>
      <c r="G129" s="13">
        <v>9.9627260820895513E-2</v>
      </c>
      <c r="H129" s="16"/>
      <c r="I129" s="18"/>
      <c r="J129" s="16"/>
      <c r="K129" s="23"/>
      <c r="L129" s="23"/>
      <c r="M129" s="41"/>
      <c r="N129" s="41"/>
      <c r="O129" s="41"/>
      <c r="P129" s="25"/>
      <c r="Q129" s="13">
        <v>6.9325000000000001</v>
      </c>
      <c r="R129" s="13">
        <v>7.1745000000000001</v>
      </c>
      <c r="S129" s="13">
        <v>1.0569999999999999</v>
      </c>
      <c r="T129" s="13">
        <v>0.52449999999999997</v>
      </c>
      <c r="U129" s="13">
        <v>0.1285</v>
      </c>
    </row>
    <row r="130" spans="1:21" x14ac:dyDescent="0.2">
      <c r="A130" s="34"/>
      <c r="B130" s="2"/>
      <c r="C130" s="4"/>
      <c r="D130" s="3">
        <v>370388</v>
      </c>
      <c r="E130" s="3">
        <v>75</v>
      </c>
      <c r="F130" s="16">
        <v>1.5375895522388064E-2</v>
      </c>
      <c r="G130" s="13">
        <v>9.6046122761194008E-2</v>
      </c>
      <c r="H130" s="16"/>
      <c r="I130" s="18"/>
      <c r="J130" s="16"/>
      <c r="K130" s="23"/>
      <c r="L130" s="23"/>
      <c r="M130" s="41"/>
      <c r="N130" s="41"/>
      <c r="O130" s="41"/>
      <c r="P130" s="25"/>
      <c r="Q130" s="13">
        <v>7.9039999999999999</v>
      </c>
      <c r="R130" s="13">
        <v>8.24</v>
      </c>
      <c r="S130" s="13">
        <v>1.1164999999999998</v>
      </c>
      <c r="T130" s="13">
        <v>0.57550000000000001</v>
      </c>
      <c r="U130" s="13">
        <v>0.111</v>
      </c>
    </row>
    <row r="131" spans="1:21" x14ac:dyDescent="0.2">
      <c r="A131" s="34"/>
      <c r="B131" s="2"/>
      <c r="C131" s="4"/>
      <c r="D131" s="3">
        <v>370387</v>
      </c>
      <c r="E131" s="3">
        <v>100</v>
      </c>
      <c r="F131" s="16">
        <v>1.4094570895522397E-2</v>
      </c>
      <c r="G131" s="13">
        <v>6.8447485447761178E-2</v>
      </c>
      <c r="H131" s="16"/>
      <c r="I131" s="18"/>
      <c r="J131" s="16"/>
      <c r="K131" s="23"/>
      <c r="L131" s="23"/>
      <c r="M131" s="41"/>
      <c r="N131" s="41"/>
      <c r="O131" s="41"/>
      <c r="P131" s="25"/>
      <c r="Q131" s="13">
        <v>12.1</v>
      </c>
      <c r="R131" s="13">
        <v>13.2295</v>
      </c>
      <c r="S131" s="13">
        <v>1.3474999999999999</v>
      </c>
      <c r="T131" s="13">
        <v>0.41349999999999998</v>
      </c>
      <c r="U131" s="13">
        <v>0.13150000000000001</v>
      </c>
    </row>
    <row r="132" spans="1:21" x14ac:dyDescent="0.2">
      <c r="A132" s="34"/>
      <c r="B132" s="2"/>
      <c r="C132" s="4"/>
      <c r="D132" s="3">
        <v>370386</v>
      </c>
      <c r="E132" s="3">
        <v>154</v>
      </c>
      <c r="F132" s="16">
        <v>7.6879477611940372E-3</v>
      </c>
      <c r="G132" s="13">
        <v>3.2827098880596997E-2</v>
      </c>
      <c r="H132" s="16"/>
      <c r="I132" s="18"/>
      <c r="J132" s="16"/>
      <c r="K132" s="23"/>
      <c r="L132" s="23"/>
      <c r="M132" s="41">
        <v>55.543387184952905</v>
      </c>
      <c r="N132" s="41">
        <v>3.7439999999999998</v>
      </c>
      <c r="O132" s="41">
        <v>167.5</v>
      </c>
      <c r="P132" s="58">
        <v>34.01171875</v>
      </c>
      <c r="Q132" s="13">
        <v>15.931000000000001</v>
      </c>
      <c r="R132" s="13">
        <v>16.900500000000001</v>
      </c>
      <c r="S132" s="13">
        <v>1.4885000000000002</v>
      </c>
      <c r="T132" s="13">
        <v>0.47699999999999998</v>
      </c>
      <c r="U132" s="13">
        <v>0.1555</v>
      </c>
    </row>
    <row r="133" spans="1:21" x14ac:dyDescent="0.2">
      <c r="A133" s="34">
        <v>40786</v>
      </c>
      <c r="B133" s="2" t="s">
        <v>232</v>
      </c>
      <c r="C133" s="4" t="s">
        <v>101</v>
      </c>
      <c r="D133" s="3">
        <v>306760</v>
      </c>
      <c r="E133" s="3">
        <v>1</v>
      </c>
      <c r="F133" s="16">
        <v>0.2628483582089553</v>
      </c>
      <c r="G133" s="13">
        <v>9.6014041791044641E-2</v>
      </c>
      <c r="H133" s="30">
        <v>29.858210093283585</v>
      </c>
      <c r="I133" s="18">
        <v>18.526840094216414</v>
      </c>
      <c r="J133" s="18">
        <v>22.23516895522388</v>
      </c>
      <c r="K133" s="18">
        <v>13.954452044776117</v>
      </c>
      <c r="L133" s="23">
        <v>243</v>
      </c>
      <c r="M133" s="41">
        <v>102.51014026619291</v>
      </c>
      <c r="N133" s="3">
        <v>5.6509999999999998</v>
      </c>
      <c r="O133" s="3">
        <v>252.5</v>
      </c>
      <c r="P133" s="3">
        <v>30.27</v>
      </c>
      <c r="Q133" s="41">
        <v>0.62450000000000006</v>
      </c>
      <c r="R133" s="41">
        <v>0.73099999999999998</v>
      </c>
      <c r="S133" s="41">
        <v>0.188</v>
      </c>
      <c r="T133" s="41">
        <v>0.27949999999999997</v>
      </c>
      <c r="U133" s="41">
        <v>0.105</v>
      </c>
    </row>
    <row r="134" spans="1:21" x14ac:dyDescent="0.2">
      <c r="A134" s="34"/>
      <c r="B134" s="2"/>
      <c r="C134" s="4"/>
      <c r="D134" s="3">
        <v>306759</v>
      </c>
      <c r="E134" s="3">
        <v>5</v>
      </c>
      <c r="F134" s="16">
        <v>0.2479701492537314</v>
      </c>
      <c r="G134" s="13">
        <v>7.7664250746268523E-2</v>
      </c>
      <c r="H134" s="50"/>
      <c r="I134" s="16"/>
      <c r="J134" s="16"/>
      <c r="K134" s="23"/>
      <c r="L134" s="23"/>
      <c r="M134" s="59"/>
      <c r="N134" s="21"/>
      <c r="O134" s="25"/>
      <c r="P134" s="25"/>
      <c r="Q134" s="41">
        <v>0.62549999999999994</v>
      </c>
      <c r="R134" s="41">
        <v>0.82299999999999995</v>
      </c>
      <c r="S134" s="41">
        <v>0.1915</v>
      </c>
      <c r="T134" s="41">
        <v>0.20600000000000002</v>
      </c>
      <c r="U134" s="41">
        <v>9.5500000000000002E-2</v>
      </c>
    </row>
    <row r="135" spans="1:21" x14ac:dyDescent="0.2">
      <c r="A135" s="34"/>
      <c r="B135" s="2"/>
      <c r="C135" s="4"/>
      <c r="D135" s="3">
        <v>306758</v>
      </c>
      <c r="E135" s="3">
        <v>10</v>
      </c>
      <c r="F135" s="16">
        <v>0.46618388059701488</v>
      </c>
      <c r="G135" s="13">
        <v>0.25154091940298495</v>
      </c>
      <c r="H135" s="16"/>
      <c r="I135" s="16"/>
      <c r="J135" s="16"/>
      <c r="K135" s="3"/>
      <c r="L135" s="23"/>
      <c r="M135" s="59"/>
      <c r="N135" s="21"/>
      <c r="O135" s="25"/>
      <c r="P135" s="25"/>
      <c r="Q135" s="41">
        <v>0.621</v>
      </c>
      <c r="R135" s="41">
        <v>0.70199999999999996</v>
      </c>
      <c r="S135" s="41">
        <v>0.2475</v>
      </c>
      <c r="T135" s="41">
        <v>0.22950000000000001</v>
      </c>
      <c r="U135" s="41">
        <v>0.10450000000000001</v>
      </c>
    </row>
    <row r="136" spans="1:21" x14ac:dyDescent="0.2">
      <c r="A136" s="34"/>
      <c r="B136" s="2"/>
      <c r="C136" s="4"/>
      <c r="D136" s="3">
        <v>306757</v>
      </c>
      <c r="E136" s="3">
        <v>20</v>
      </c>
      <c r="F136" s="16">
        <v>0.66956305970149244</v>
      </c>
      <c r="G136" s="13">
        <v>0.39244594029850749</v>
      </c>
      <c r="H136" s="16"/>
      <c r="I136" s="16"/>
      <c r="J136" s="16"/>
      <c r="K136" s="3"/>
      <c r="L136" s="23"/>
      <c r="M136" s="59"/>
      <c r="N136" s="21"/>
      <c r="O136" s="25"/>
      <c r="P136" s="25"/>
      <c r="Q136" s="41">
        <v>0.64450000000000007</v>
      </c>
      <c r="R136" s="41">
        <v>1.095</v>
      </c>
      <c r="S136" s="41">
        <v>0.3725</v>
      </c>
      <c r="T136" s="41">
        <v>0.27899999999999997</v>
      </c>
      <c r="U136" s="41">
        <v>0.1285</v>
      </c>
    </row>
    <row r="137" spans="1:21" x14ac:dyDescent="0.2">
      <c r="A137" s="34"/>
      <c r="B137" s="2"/>
      <c r="C137" s="4"/>
      <c r="D137" s="3">
        <v>306756</v>
      </c>
      <c r="E137" s="3">
        <v>30</v>
      </c>
      <c r="F137" s="16">
        <v>0.47825932835820895</v>
      </c>
      <c r="G137" s="13">
        <v>0.41895517164179097</v>
      </c>
      <c r="H137" s="16"/>
      <c r="I137" s="16"/>
      <c r="J137" s="16"/>
      <c r="K137" s="3"/>
      <c r="L137" s="23"/>
      <c r="M137" s="59"/>
      <c r="N137" s="40"/>
      <c r="O137" s="40"/>
      <c r="P137" s="25"/>
      <c r="Q137" s="41">
        <v>1.9810000000000001</v>
      </c>
      <c r="R137" s="41">
        <v>2.5024999999999999</v>
      </c>
      <c r="S137" s="41">
        <v>0.73049999999999993</v>
      </c>
      <c r="T137" s="41">
        <v>0.46899999999999997</v>
      </c>
      <c r="U137" s="41">
        <v>0.39949999999999997</v>
      </c>
    </row>
    <row r="138" spans="1:21" x14ac:dyDescent="0.2">
      <c r="A138" s="34"/>
      <c r="B138" s="2"/>
      <c r="C138" s="4"/>
      <c r="D138" s="3">
        <v>306755</v>
      </c>
      <c r="E138" s="3">
        <v>40</v>
      </c>
      <c r="F138" s="16">
        <v>0.31244238805970154</v>
      </c>
      <c r="G138" s="13">
        <v>0.18597761194029849</v>
      </c>
      <c r="H138" s="50"/>
      <c r="I138" s="16"/>
      <c r="J138" s="16"/>
      <c r="K138" s="23"/>
      <c r="L138" s="23"/>
      <c r="M138" s="41">
        <v>85.064455866701309</v>
      </c>
      <c r="N138" s="3">
        <v>6.2204999999999995</v>
      </c>
      <c r="O138" s="3">
        <v>277.5</v>
      </c>
      <c r="P138" s="3">
        <v>31.699000000000002</v>
      </c>
      <c r="Q138" s="41">
        <v>5.2865000000000002</v>
      </c>
      <c r="R138" s="41">
        <v>5.37</v>
      </c>
      <c r="S138" s="41">
        <v>1.036</v>
      </c>
      <c r="T138" s="41">
        <v>0.37</v>
      </c>
      <c r="U138" s="41">
        <v>0.2515</v>
      </c>
    </row>
    <row r="139" spans="1:21" x14ac:dyDescent="0.2">
      <c r="A139" s="34"/>
      <c r="B139" s="2"/>
      <c r="C139" s="4"/>
      <c r="D139" s="3">
        <v>306754</v>
      </c>
      <c r="E139" s="3">
        <v>50</v>
      </c>
      <c r="F139" s="16">
        <v>0.44634626865671645</v>
      </c>
      <c r="G139" s="13">
        <v>0.29131533134328358</v>
      </c>
      <c r="H139" s="50"/>
      <c r="I139" s="16"/>
      <c r="J139" s="16"/>
      <c r="K139" s="23"/>
      <c r="L139" s="23"/>
      <c r="M139" s="59"/>
      <c r="N139" s="21"/>
      <c r="O139" s="25"/>
      <c r="P139" s="25"/>
      <c r="Q139" s="41">
        <v>2.4710000000000001</v>
      </c>
      <c r="R139" s="41">
        <v>2.9615</v>
      </c>
      <c r="S139" s="41">
        <v>0.85050000000000003</v>
      </c>
      <c r="T139" s="41">
        <v>0.379</v>
      </c>
      <c r="U139" s="41">
        <v>0.2</v>
      </c>
    </row>
    <row r="140" spans="1:21" x14ac:dyDescent="0.2">
      <c r="A140" s="34"/>
      <c r="B140" s="2"/>
      <c r="C140" s="4"/>
      <c r="D140" s="3">
        <v>306753</v>
      </c>
      <c r="E140" s="3">
        <v>75</v>
      </c>
      <c r="F140" s="16">
        <v>3.4595764925373126E-2</v>
      </c>
      <c r="G140" s="13">
        <v>1.691348507462687E-2</v>
      </c>
      <c r="H140" s="50"/>
      <c r="I140" s="16"/>
      <c r="J140" s="16"/>
      <c r="K140" s="23"/>
      <c r="L140" s="23"/>
      <c r="M140" s="41"/>
      <c r="N140" s="40"/>
      <c r="O140" s="40"/>
      <c r="P140" s="3"/>
      <c r="Q140" s="41">
        <v>9.9269999999999996</v>
      </c>
      <c r="R140" s="41">
        <v>9.5470000000000006</v>
      </c>
      <c r="S140" s="41">
        <v>1.3585</v>
      </c>
      <c r="T140" s="41">
        <v>0.14400000000000002</v>
      </c>
      <c r="U140" s="41">
        <v>0.1215</v>
      </c>
    </row>
    <row r="141" spans="1:21" x14ac:dyDescent="0.2">
      <c r="A141" s="34"/>
      <c r="B141" s="2"/>
      <c r="C141" s="4"/>
      <c r="D141" s="3">
        <v>306752</v>
      </c>
      <c r="E141" s="3">
        <v>100</v>
      </c>
      <c r="F141" s="16">
        <v>3.0751791044776128E-2</v>
      </c>
      <c r="G141" s="13">
        <v>1.9040483955223859E-2</v>
      </c>
      <c r="H141" s="50"/>
      <c r="I141" s="16"/>
      <c r="J141" s="16"/>
      <c r="K141" s="23"/>
      <c r="L141" s="23"/>
      <c r="M141" s="59"/>
      <c r="N141" s="21"/>
      <c r="O141" s="25"/>
      <c r="P141" s="25"/>
      <c r="Q141" s="41">
        <v>12.187999999999999</v>
      </c>
      <c r="R141" s="41">
        <v>10.0715</v>
      </c>
      <c r="S141" s="41">
        <v>1.419</v>
      </c>
      <c r="T141" s="41">
        <v>0.22</v>
      </c>
      <c r="U141" s="41">
        <v>0.16699999999999998</v>
      </c>
    </row>
    <row r="142" spans="1:21" x14ac:dyDescent="0.2">
      <c r="A142" s="34"/>
      <c r="B142" s="2"/>
      <c r="C142" s="4"/>
      <c r="D142" s="3">
        <v>306751</v>
      </c>
      <c r="E142" s="33">
        <v>140</v>
      </c>
      <c r="F142" s="16">
        <v>8.9692723880597045E-3</v>
      </c>
      <c r="G142" s="13">
        <v>-5.5353223880597029E-3</v>
      </c>
      <c r="H142" s="104"/>
      <c r="I142" s="16"/>
      <c r="J142" s="16"/>
      <c r="K142" s="23"/>
      <c r="L142" s="23"/>
      <c r="M142" s="41">
        <v>55.125121272636733</v>
      </c>
      <c r="N142" s="3">
        <v>3.6005000000000003</v>
      </c>
      <c r="O142" s="3">
        <v>161</v>
      </c>
      <c r="P142" s="3">
        <v>34.554000000000002</v>
      </c>
      <c r="Q142" s="41">
        <v>17.205500000000001</v>
      </c>
      <c r="R142" s="41">
        <v>15.34</v>
      </c>
      <c r="S142" s="41">
        <v>1.6484999999999999</v>
      </c>
      <c r="T142" s="41">
        <v>0.28149999999999997</v>
      </c>
      <c r="U142" s="41">
        <v>0.14900000000000002</v>
      </c>
    </row>
    <row r="143" spans="1:21" x14ac:dyDescent="0.2">
      <c r="A143" s="34">
        <v>40810</v>
      </c>
      <c r="B143" s="2" t="s">
        <v>195</v>
      </c>
      <c r="C143" s="4" t="s">
        <v>82</v>
      </c>
      <c r="D143" s="3">
        <v>382269</v>
      </c>
      <c r="E143" s="3">
        <v>2</v>
      </c>
      <c r="F143" s="30">
        <v>0.29668220905923343</v>
      </c>
      <c r="G143" s="31">
        <v>0.15270892594076663</v>
      </c>
      <c r="H143" s="25">
        <v>35.99537054790941</v>
      </c>
      <c r="I143" s="23">
        <v>28.044212180090593</v>
      </c>
      <c r="J143" s="39">
        <v>29.068099081881535</v>
      </c>
      <c r="K143" s="23">
        <v>19.344815597618464</v>
      </c>
      <c r="L143" s="23">
        <v>267</v>
      </c>
      <c r="M143" s="41">
        <v>94.006115495300691</v>
      </c>
      <c r="N143" s="3">
        <v>5.4079999999999995</v>
      </c>
      <c r="O143" s="3">
        <v>241.5</v>
      </c>
      <c r="P143" s="31">
        <v>29.66531437788931</v>
      </c>
      <c r="Q143" s="41">
        <v>0.67500000000000004</v>
      </c>
      <c r="R143" s="41">
        <v>1.1955</v>
      </c>
      <c r="S143" s="41">
        <v>0.214</v>
      </c>
      <c r="T143" s="41">
        <v>0.27200000000000002</v>
      </c>
      <c r="U143" s="13"/>
    </row>
    <row r="144" spans="1:21" x14ac:dyDescent="0.2">
      <c r="A144" s="34"/>
      <c r="B144" s="2"/>
      <c r="C144" s="4"/>
      <c r="D144" s="3">
        <v>382267</v>
      </c>
      <c r="E144" s="3">
        <v>10</v>
      </c>
      <c r="F144" s="30">
        <v>0.39557627874564472</v>
      </c>
      <c r="G144" s="31">
        <v>0.22411044425435539</v>
      </c>
      <c r="H144" s="16"/>
      <c r="I144" s="18"/>
      <c r="J144" s="96"/>
      <c r="K144" s="18"/>
      <c r="L144" s="23"/>
      <c r="M144" s="39"/>
      <c r="N144" s="21"/>
      <c r="O144" s="25"/>
      <c r="P144" s="31"/>
      <c r="Q144" s="41">
        <v>0.69850000000000001</v>
      </c>
      <c r="R144" s="41">
        <v>1.0145</v>
      </c>
      <c r="S144" s="41">
        <v>0.1905</v>
      </c>
      <c r="T144" s="41">
        <v>0.27</v>
      </c>
      <c r="U144" s="13"/>
    </row>
    <row r="145" spans="1:21" x14ac:dyDescent="0.2">
      <c r="A145" s="34"/>
      <c r="B145" s="2"/>
      <c r="C145" s="4"/>
      <c r="D145" s="3">
        <v>382265</v>
      </c>
      <c r="E145" s="3">
        <v>20</v>
      </c>
      <c r="F145" s="30">
        <v>0.78689678571428567</v>
      </c>
      <c r="G145" s="31">
        <v>0.39568031828571432</v>
      </c>
      <c r="H145" s="16"/>
      <c r="I145" s="18"/>
      <c r="J145" s="18"/>
      <c r="K145" s="23"/>
      <c r="L145" s="23"/>
      <c r="M145" s="39"/>
      <c r="N145" s="21"/>
      <c r="O145" s="25"/>
      <c r="P145" s="31"/>
      <c r="Q145" s="41">
        <v>0.68149999999999999</v>
      </c>
      <c r="R145" s="41">
        <v>0.97499999999999998</v>
      </c>
      <c r="S145" s="41">
        <v>0.248</v>
      </c>
      <c r="T145" s="41">
        <v>0.16899999999999998</v>
      </c>
      <c r="U145" s="13"/>
    </row>
    <row r="146" spans="1:21" x14ac:dyDescent="0.2">
      <c r="A146" s="34"/>
      <c r="B146" s="2"/>
      <c r="C146" s="4"/>
      <c r="D146" s="3">
        <v>382263</v>
      </c>
      <c r="E146" s="3">
        <v>30</v>
      </c>
      <c r="F146" s="30">
        <v>0.84412564285714276</v>
      </c>
      <c r="G146" s="31">
        <v>0.53554764514285691</v>
      </c>
      <c r="H146" s="16"/>
      <c r="I146" s="18"/>
      <c r="J146" s="18"/>
      <c r="K146" s="23"/>
      <c r="L146" s="23"/>
      <c r="M146" s="39"/>
      <c r="N146" s="21"/>
      <c r="O146" s="25"/>
      <c r="P146" s="47"/>
      <c r="Q146" s="41">
        <v>1.0259999999999998</v>
      </c>
      <c r="R146" s="41">
        <v>1.3785000000000001</v>
      </c>
      <c r="S146" s="41">
        <v>0.42349999999999999</v>
      </c>
      <c r="T146" s="41">
        <v>0.41799999999999998</v>
      </c>
      <c r="U146" s="13"/>
    </row>
    <row r="147" spans="1:21" x14ac:dyDescent="0.2">
      <c r="A147" s="34"/>
      <c r="B147" s="2"/>
      <c r="C147" s="4"/>
      <c r="D147" s="3">
        <v>382261</v>
      </c>
      <c r="E147" s="3">
        <v>40</v>
      </c>
      <c r="F147" s="30">
        <v>0.55798135714285713</v>
      </c>
      <c r="G147" s="31">
        <v>0.54247233685714269</v>
      </c>
      <c r="H147" s="107"/>
      <c r="I147" s="18"/>
      <c r="J147" s="18"/>
      <c r="K147" s="23"/>
      <c r="L147" s="23"/>
      <c r="M147" s="41">
        <v>85.362521941289017</v>
      </c>
      <c r="N147" s="3">
        <v>6.0289999999999999</v>
      </c>
      <c r="O147" s="3">
        <v>269</v>
      </c>
      <c r="P147" s="31"/>
      <c r="Q147" s="41">
        <v>1.0745</v>
      </c>
      <c r="R147" s="41">
        <v>2.2185000000000001</v>
      </c>
      <c r="S147" s="41">
        <v>0.52649999999999997</v>
      </c>
      <c r="T147" s="41">
        <v>0.56599999999999995</v>
      </c>
      <c r="U147" s="13"/>
    </row>
    <row r="148" spans="1:21" x14ac:dyDescent="0.2">
      <c r="A148" s="34"/>
      <c r="B148" s="2"/>
      <c r="C148" s="4"/>
      <c r="D148" s="3">
        <v>382259</v>
      </c>
      <c r="E148" s="3">
        <v>50</v>
      </c>
      <c r="F148" s="30">
        <v>0.33788807142857152</v>
      </c>
      <c r="G148" s="31">
        <v>0.31964211557142852</v>
      </c>
      <c r="H148" s="107"/>
      <c r="I148" s="18"/>
      <c r="J148" s="18"/>
      <c r="K148" s="23"/>
      <c r="L148" s="23"/>
      <c r="M148" s="39"/>
      <c r="N148" s="21"/>
      <c r="O148" s="3"/>
      <c r="P148" s="31"/>
      <c r="Q148" s="41">
        <v>2.2845</v>
      </c>
      <c r="R148" s="41">
        <v>3.0874999999999999</v>
      </c>
      <c r="S148" s="41">
        <v>0.76350000000000007</v>
      </c>
      <c r="T148" s="41">
        <v>0.34250000000000003</v>
      </c>
      <c r="U148" s="13"/>
    </row>
    <row r="149" spans="1:21" x14ac:dyDescent="0.2">
      <c r="A149" s="34"/>
      <c r="B149" s="2"/>
      <c r="C149" s="4"/>
      <c r="D149" s="3">
        <v>382257</v>
      </c>
      <c r="E149" s="3">
        <v>60</v>
      </c>
      <c r="F149" s="30">
        <v>0.17075477351916379</v>
      </c>
      <c r="G149" s="31">
        <v>0.18136686648083628</v>
      </c>
      <c r="H149" s="107"/>
      <c r="I149" s="18"/>
      <c r="J149" s="18"/>
      <c r="K149" s="23"/>
      <c r="L149" s="23"/>
      <c r="M149" s="39"/>
      <c r="N149" s="21"/>
      <c r="O149" s="25"/>
      <c r="P149" s="31"/>
      <c r="Q149" s="41">
        <v>4.2480000000000002</v>
      </c>
      <c r="R149" s="41">
        <v>4.4369999999999994</v>
      </c>
      <c r="S149" s="41">
        <v>0.87649999999999995</v>
      </c>
      <c r="T149" s="41">
        <v>0.16350000000000001</v>
      </c>
      <c r="U149" s="13"/>
    </row>
    <row r="150" spans="1:21" x14ac:dyDescent="0.2">
      <c r="A150" s="34"/>
      <c r="B150" s="2"/>
      <c r="C150" s="4"/>
      <c r="D150" s="3">
        <v>382255</v>
      </c>
      <c r="E150" s="3">
        <v>80</v>
      </c>
      <c r="F150" s="30">
        <v>6.3242508710801379E-2</v>
      </c>
      <c r="G150" s="31">
        <v>6.7441811289198628E-2</v>
      </c>
      <c r="H150" s="107"/>
      <c r="I150" s="18"/>
      <c r="J150" s="18"/>
      <c r="K150" s="23"/>
      <c r="L150" s="23"/>
      <c r="M150" s="39"/>
      <c r="N150" s="21"/>
      <c r="O150" s="39"/>
      <c r="P150" s="31"/>
      <c r="Q150" s="41">
        <v>7.5305</v>
      </c>
      <c r="R150" s="41">
        <v>8.1</v>
      </c>
      <c r="S150" s="41">
        <v>1.0845</v>
      </c>
      <c r="T150" s="41">
        <v>0.33750000000000002</v>
      </c>
      <c r="U150" s="13"/>
    </row>
    <row r="151" spans="1:21" x14ac:dyDescent="0.2">
      <c r="A151" s="34"/>
      <c r="B151" s="2"/>
      <c r="C151" s="4"/>
      <c r="D151" s="3">
        <v>382253</v>
      </c>
      <c r="E151" s="3">
        <v>100</v>
      </c>
      <c r="F151" s="30">
        <v>2.8459128919860625E-2</v>
      </c>
      <c r="G151" s="31">
        <v>5.6848691080139374E-2</v>
      </c>
      <c r="H151" s="107"/>
      <c r="I151" s="18"/>
      <c r="J151" s="18"/>
      <c r="K151" s="23"/>
      <c r="L151" s="23"/>
      <c r="M151" s="39"/>
      <c r="N151" s="21"/>
      <c r="O151" s="39"/>
      <c r="P151" s="31"/>
      <c r="Q151" s="41">
        <v>10.079499999999999</v>
      </c>
      <c r="R151" s="41">
        <v>10.891500000000001</v>
      </c>
      <c r="S151" s="41">
        <v>1.2375</v>
      </c>
      <c r="T151" s="41">
        <v>0.2175</v>
      </c>
      <c r="U151" s="13"/>
    </row>
    <row r="152" spans="1:21" x14ac:dyDescent="0.2">
      <c r="A152" s="34"/>
      <c r="B152" s="2"/>
      <c r="C152" s="4"/>
      <c r="D152" s="3">
        <v>382251</v>
      </c>
      <c r="E152" s="3">
        <v>146</v>
      </c>
      <c r="F152" s="30">
        <v>1.1067439024390243E-2</v>
      </c>
      <c r="G152" s="31">
        <v>3.6124120975609769E-2</v>
      </c>
      <c r="H152" s="107"/>
      <c r="I152" s="18"/>
      <c r="J152" s="18"/>
      <c r="K152" s="23"/>
      <c r="L152" s="23"/>
      <c r="M152" s="41">
        <v>51.207789506588028</v>
      </c>
      <c r="N152" s="3">
        <v>3.5409999999999999</v>
      </c>
      <c r="O152" s="3">
        <v>158.5</v>
      </c>
      <c r="P152" s="31">
        <v>34.117752482965471</v>
      </c>
      <c r="Q152" s="41">
        <v>16.0855</v>
      </c>
      <c r="R152" s="41">
        <v>16.211500000000001</v>
      </c>
      <c r="S152" s="41">
        <v>1.427</v>
      </c>
      <c r="T152" s="41">
        <v>0.32</v>
      </c>
      <c r="U152" s="13"/>
    </row>
    <row r="153" spans="1:21" x14ac:dyDescent="0.2">
      <c r="A153" s="34">
        <v>40816</v>
      </c>
      <c r="B153" s="2" t="s">
        <v>194</v>
      </c>
      <c r="C153" s="103" t="s">
        <v>82</v>
      </c>
      <c r="D153" s="33">
        <v>382487</v>
      </c>
      <c r="E153" s="3">
        <v>2</v>
      </c>
      <c r="F153" s="30">
        <v>0.35437041637630662</v>
      </c>
      <c r="G153" s="31">
        <v>0.15651634762369346</v>
      </c>
      <c r="H153" s="25">
        <v>38.650131554006968</v>
      </c>
      <c r="I153" s="23">
        <v>28.533908642493039</v>
      </c>
      <c r="J153" s="39">
        <v>28.955492333623688</v>
      </c>
      <c r="K153" s="23">
        <v>19.380688536376308</v>
      </c>
      <c r="L153" s="23">
        <v>273</v>
      </c>
      <c r="M153" s="41">
        <v>92.036229061793406</v>
      </c>
      <c r="N153" s="3">
        <v>5.1779999999999999</v>
      </c>
      <c r="O153" s="3">
        <v>231.5</v>
      </c>
      <c r="P153" s="31">
        <v>29.965</v>
      </c>
      <c r="Q153" s="41">
        <v>0.70299999999999996</v>
      </c>
      <c r="R153" s="41">
        <v>0.91100000000000003</v>
      </c>
      <c r="S153" s="41">
        <v>0.17349999999999999</v>
      </c>
      <c r="T153" s="41">
        <v>0.14950000000000002</v>
      </c>
      <c r="U153" s="31"/>
    </row>
    <row r="154" spans="1:21" x14ac:dyDescent="0.2">
      <c r="A154" s="6"/>
      <c r="B154" s="2"/>
      <c r="C154" s="95"/>
      <c r="D154" s="23">
        <v>382486</v>
      </c>
      <c r="E154" s="3">
        <v>10</v>
      </c>
      <c r="F154" s="30">
        <v>0.39557627874564461</v>
      </c>
      <c r="G154" s="31">
        <v>0.18153654725435545</v>
      </c>
      <c r="H154" s="16"/>
      <c r="I154" s="18"/>
      <c r="J154" s="96"/>
      <c r="K154" s="18"/>
      <c r="L154" s="23"/>
      <c r="M154" s="39"/>
      <c r="N154" s="21"/>
      <c r="O154" s="25"/>
      <c r="P154" s="18"/>
      <c r="Q154" s="41">
        <v>0.72699999999999998</v>
      </c>
      <c r="R154" s="41">
        <v>0.75950000000000006</v>
      </c>
      <c r="S154" s="41">
        <v>0.15049999999999999</v>
      </c>
      <c r="T154" s="41">
        <v>0.18099999999999999</v>
      </c>
      <c r="U154" s="31"/>
    </row>
    <row r="155" spans="1:21" x14ac:dyDescent="0.2">
      <c r="A155" s="6"/>
      <c r="B155" s="2"/>
      <c r="C155" s="95"/>
      <c r="D155" s="33">
        <v>382485</v>
      </c>
      <c r="E155" s="3">
        <v>20</v>
      </c>
      <c r="F155" s="30">
        <v>0.71536071428571413</v>
      </c>
      <c r="G155" s="31">
        <v>0.48364107171428583</v>
      </c>
      <c r="H155" s="16"/>
      <c r="I155" s="18"/>
      <c r="J155" s="18"/>
      <c r="K155" s="23"/>
      <c r="L155" s="23"/>
      <c r="M155" s="39"/>
      <c r="N155" s="21"/>
      <c r="O155" s="25"/>
      <c r="P155" s="18"/>
      <c r="Q155" s="41">
        <v>0.72350000000000003</v>
      </c>
      <c r="R155" s="41">
        <v>0.83350000000000002</v>
      </c>
      <c r="S155" s="41">
        <v>0.2445</v>
      </c>
      <c r="T155" s="41">
        <v>0.193</v>
      </c>
      <c r="U155" s="31"/>
    </row>
    <row r="156" spans="1:21" x14ac:dyDescent="0.2">
      <c r="A156" s="6"/>
      <c r="B156" s="2"/>
      <c r="C156" s="4"/>
      <c r="D156" s="23">
        <v>382484</v>
      </c>
      <c r="E156" s="3">
        <v>30</v>
      </c>
      <c r="F156" s="30">
        <v>0.81551121428571416</v>
      </c>
      <c r="G156" s="31">
        <v>0.64628548371428551</v>
      </c>
      <c r="H156" s="16"/>
      <c r="I156" s="18"/>
      <c r="J156" s="18"/>
      <c r="K156" s="23"/>
      <c r="L156" s="23"/>
      <c r="M156" s="39"/>
      <c r="N156" s="21"/>
      <c r="O156" s="25"/>
      <c r="P156" s="18"/>
      <c r="Q156" s="41">
        <v>0.85850000000000004</v>
      </c>
      <c r="R156" s="41">
        <v>1.2765</v>
      </c>
      <c r="S156" s="41">
        <v>0.38949999999999996</v>
      </c>
      <c r="T156" s="41">
        <v>0.39800000000000002</v>
      </c>
      <c r="U156" s="31"/>
    </row>
    <row r="157" spans="1:21" x14ac:dyDescent="0.2">
      <c r="A157" s="6"/>
      <c r="B157" s="2"/>
      <c r="C157" s="4"/>
      <c r="D157" s="33">
        <v>382483</v>
      </c>
      <c r="E157" s="3">
        <v>40</v>
      </c>
      <c r="F157" s="30">
        <v>0.57228857142857137</v>
      </c>
      <c r="G157" s="31">
        <v>0.41319234857142889</v>
      </c>
      <c r="H157" s="107"/>
      <c r="I157" s="18"/>
      <c r="J157" s="18"/>
      <c r="K157" s="23"/>
      <c r="L157" s="23"/>
      <c r="M157" s="39"/>
      <c r="N157" s="21"/>
      <c r="O157" s="25"/>
      <c r="P157" s="18"/>
      <c r="Q157" s="41">
        <v>2.4375</v>
      </c>
      <c r="R157" s="41">
        <v>2.8064999999999998</v>
      </c>
      <c r="S157" s="41">
        <v>0.71199999999999997</v>
      </c>
      <c r="T157" s="41">
        <v>0.22700000000000001</v>
      </c>
      <c r="U157" s="31"/>
    </row>
    <row r="158" spans="1:21" x14ac:dyDescent="0.2">
      <c r="A158" s="6"/>
      <c r="B158" s="2"/>
      <c r="C158" s="4"/>
      <c r="D158" s="23">
        <v>382482</v>
      </c>
      <c r="E158" s="3">
        <v>50</v>
      </c>
      <c r="F158" s="30">
        <v>0.4120586236933797</v>
      </c>
      <c r="G158" s="31">
        <v>0.25966286230662045</v>
      </c>
      <c r="H158" s="107"/>
      <c r="I158" s="18"/>
      <c r="J158" s="18"/>
      <c r="K158" s="23"/>
      <c r="L158" s="23"/>
      <c r="M158" s="39"/>
      <c r="N158" s="21"/>
      <c r="O158" s="25"/>
      <c r="P158" s="18"/>
      <c r="Q158" s="41">
        <v>3.4139999999999997</v>
      </c>
      <c r="R158" s="41">
        <v>3.3615000000000004</v>
      </c>
      <c r="S158" s="41">
        <v>0.78949999999999998</v>
      </c>
      <c r="T158" s="41">
        <v>0.28800000000000003</v>
      </c>
      <c r="U158" s="31"/>
    </row>
    <row r="159" spans="1:21" x14ac:dyDescent="0.2">
      <c r="A159" s="6"/>
      <c r="B159" s="2"/>
      <c r="C159" s="4"/>
      <c r="D159" s="33">
        <v>382481</v>
      </c>
      <c r="E159" s="3">
        <v>60</v>
      </c>
      <c r="F159" s="30">
        <v>0.28844103658536591</v>
      </c>
      <c r="G159" s="31">
        <v>0.23663702641463411</v>
      </c>
      <c r="H159" s="107"/>
      <c r="I159" s="18"/>
      <c r="J159" s="18"/>
      <c r="K159" s="23"/>
      <c r="L159" s="23"/>
      <c r="M159" s="39"/>
      <c r="N159" s="21"/>
      <c r="O159" s="25"/>
      <c r="P159" s="18"/>
      <c r="Q159" s="41">
        <v>4.0214999999999996</v>
      </c>
      <c r="R159" s="41">
        <v>4.3230000000000004</v>
      </c>
      <c r="S159" s="41">
        <v>0.91349999999999998</v>
      </c>
      <c r="T159" s="41">
        <v>0.16549999999999998</v>
      </c>
      <c r="U159" s="31"/>
    </row>
    <row r="160" spans="1:21" x14ac:dyDescent="0.2">
      <c r="A160" s="6"/>
      <c r="B160" s="2"/>
      <c r="C160" s="4"/>
      <c r="D160" s="23">
        <v>382480</v>
      </c>
      <c r="E160" s="3">
        <v>80</v>
      </c>
      <c r="F160" s="30">
        <v>8.5377386759581869E-2</v>
      </c>
      <c r="G160" s="31">
        <v>8.1608133240418157E-2</v>
      </c>
      <c r="H160" s="107"/>
      <c r="I160" s="18"/>
      <c r="J160" s="18"/>
      <c r="K160" s="23"/>
      <c r="L160" s="23"/>
      <c r="M160" s="39"/>
      <c r="N160" s="21"/>
      <c r="O160" s="25"/>
      <c r="P160" s="18"/>
      <c r="Q160" s="41">
        <v>7.6805000000000003</v>
      </c>
      <c r="R160" s="41">
        <v>7.6929999999999996</v>
      </c>
      <c r="S160" s="41">
        <v>1.1339999999999999</v>
      </c>
      <c r="T160" s="41">
        <v>0.11600000000000001</v>
      </c>
      <c r="U160" s="31"/>
    </row>
    <row r="161" spans="1:21" x14ac:dyDescent="0.2">
      <c r="A161" s="6"/>
      <c r="B161" s="2"/>
      <c r="C161" s="4"/>
      <c r="D161" s="33">
        <v>382479</v>
      </c>
      <c r="E161" s="3">
        <v>100</v>
      </c>
      <c r="F161" s="30">
        <v>3.1621254355400696E-2</v>
      </c>
      <c r="G161" s="31">
        <v>4.8241385644599316E-2</v>
      </c>
      <c r="H161" s="107"/>
      <c r="I161" s="18"/>
      <c r="J161" s="18"/>
      <c r="K161" s="23"/>
      <c r="L161" s="23"/>
      <c r="M161" s="39"/>
      <c r="N161" s="21"/>
      <c r="O161" s="25"/>
      <c r="P161" s="18"/>
      <c r="Q161" s="41">
        <v>8.7115000000000009</v>
      </c>
      <c r="R161" s="41">
        <v>9.0225000000000009</v>
      </c>
      <c r="S161" s="41">
        <v>1.1725000000000001</v>
      </c>
      <c r="T161" s="41">
        <v>0.19899999999999998</v>
      </c>
      <c r="U161" s="31"/>
    </row>
    <row r="162" spans="1:21" x14ac:dyDescent="0.2">
      <c r="A162" s="6"/>
      <c r="B162" s="2"/>
      <c r="C162" s="4"/>
      <c r="D162" s="23">
        <v>382478</v>
      </c>
      <c r="E162" s="3">
        <v>165</v>
      </c>
      <c r="F162" s="30">
        <v>1.5810627177700348E-2</v>
      </c>
      <c r="G162" s="31">
        <v>3.8641172822299667E-2</v>
      </c>
      <c r="H162" s="107"/>
      <c r="I162" s="18"/>
      <c r="J162" s="18"/>
      <c r="K162" s="23"/>
      <c r="L162" s="23"/>
      <c r="M162" s="41">
        <v>49.662392485420682</v>
      </c>
      <c r="N162" s="3">
        <v>3.4409999999999998</v>
      </c>
      <c r="O162" s="3">
        <v>153.5</v>
      </c>
      <c r="P162" s="18">
        <v>34.18</v>
      </c>
      <c r="Q162" s="41">
        <v>13.872</v>
      </c>
      <c r="R162" s="41">
        <v>14.125</v>
      </c>
      <c r="S162" s="41">
        <v>1.3130000000000002</v>
      </c>
      <c r="T162" s="41">
        <v>0.13300000000000001</v>
      </c>
      <c r="U162" s="31"/>
    </row>
    <row r="163" spans="1:21" x14ac:dyDescent="0.2">
      <c r="A163" s="34">
        <v>40830</v>
      </c>
      <c r="B163" s="2" t="s">
        <v>193</v>
      </c>
      <c r="C163" s="4" t="s">
        <v>82</v>
      </c>
      <c r="D163" s="23">
        <v>383064</v>
      </c>
      <c r="E163" s="3">
        <v>2</v>
      </c>
      <c r="F163" s="30">
        <v>1.3162637142857139</v>
      </c>
      <c r="G163" s="31">
        <v>0.47402662371428628</v>
      </c>
      <c r="H163" s="16">
        <v>42.419954817073162</v>
      </c>
      <c r="I163" s="18">
        <v>31.810676975926835</v>
      </c>
      <c r="J163" s="18">
        <v>37.744752360627167</v>
      </c>
      <c r="K163" s="18">
        <v>18.415142072372827</v>
      </c>
      <c r="L163" s="23">
        <v>287</v>
      </c>
      <c r="M163" s="39">
        <v>101.37049196981897</v>
      </c>
      <c r="N163" s="106">
        <v>6.0880000000000001</v>
      </c>
      <c r="O163" s="39">
        <v>271.89007999999995</v>
      </c>
      <c r="P163" s="18">
        <v>29.268000000000001</v>
      </c>
      <c r="Q163" s="41">
        <v>0.73099999999999998</v>
      </c>
      <c r="R163" s="41">
        <v>1.101</v>
      </c>
      <c r="S163" s="41">
        <v>0.23299999999999998</v>
      </c>
      <c r="T163" s="41">
        <v>0.39150000000000001</v>
      </c>
      <c r="U163" s="13"/>
    </row>
    <row r="164" spans="1:21" x14ac:dyDescent="0.2">
      <c r="A164" s="34"/>
      <c r="B164" s="2"/>
      <c r="C164" s="4"/>
      <c r="D164" s="23">
        <v>383063</v>
      </c>
      <c r="E164" s="3">
        <v>10</v>
      </c>
      <c r="F164" s="30">
        <v>1.3305709285714284</v>
      </c>
      <c r="G164" s="31">
        <v>0.50899345542857155</v>
      </c>
      <c r="H164" s="16"/>
      <c r="I164" s="31"/>
      <c r="J164" s="74"/>
      <c r="K164" s="16"/>
      <c r="L164" s="23"/>
      <c r="M164" s="39"/>
      <c r="N164" s="82"/>
      <c r="O164" s="25"/>
      <c r="P164" s="18"/>
      <c r="Q164" s="41">
        <v>0.73499999999999999</v>
      </c>
      <c r="R164" s="41">
        <v>1.0409999999999999</v>
      </c>
      <c r="S164" s="41">
        <v>0.22649999999999998</v>
      </c>
      <c r="T164" s="41">
        <v>0.192</v>
      </c>
      <c r="U164" s="13"/>
    </row>
    <row r="165" spans="1:21" x14ac:dyDescent="0.2">
      <c r="A165" s="34"/>
      <c r="B165" s="2"/>
      <c r="C165" s="4"/>
      <c r="D165" s="23">
        <v>383062</v>
      </c>
      <c r="E165" s="3">
        <v>20</v>
      </c>
      <c r="F165" s="30">
        <v>1.0444266428571427</v>
      </c>
      <c r="G165" s="31">
        <v>0.43379473714285732</v>
      </c>
      <c r="H165" s="16"/>
      <c r="I165" s="16"/>
      <c r="J165" s="16"/>
      <c r="K165" s="3"/>
      <c r="L165" s="23"/>
      <c r="M165" s="39"/>
      <c r="N165" s="82"/>
      <c r="O165" s="25"/>
      <c r="P165" s="18"/>
      <c r="Q165" s="41">
        <v>0.58199999999999996</v>
      </c>
      <c r="R165" s="41">
        <v>0.88249999999999995</v>
      </c>
      <c r="S165" s="41">
        <v>0.2185</v>
      </c>
      <c r="T165" s="41">
        <v>0.26200000000000001</v>
      </c>
      <c r="U165" s="13"/>
    </row>
    <row r="166" spans="1:21" x14ac:dyDescent="0.2">
      <c r="A166" s="34"/>
      <c r="B166" s="2"/>
      <c r="C166" s="4"/>
      <c r="D166" s="23">
        <v>383061</v>
      </c>
      <c r="E166" s="3">
        <v>30</v>
      </c>
      <c r="F166" s="30">
        <v>0.48644528571428569</v>
      </c>
      <c r="G166" s="31">
        <v>0.31836413228571436</v>
      </c>
      <c r="H166" s="16"/>
      <c r="I166" s="16"/>
      <c r="J166" s="16"/>
      <c r="K166" s="3"/>
      <c r="L166" s="23"/>
      <c r="M166" s="39"/>
      <c r="N166" s="82"/>
      <c r="O166" s="25"/>
      <c r="P166" s="18"/>
      <c r="Q166" s="41">
        <v>0.71250000000000002</v>
      </c>
      <c r="R166" s="41">
        <v>1.484</v>
      </c>
      <c r="S166" s="41">
        <v>0.308</v>
      </c>
      <c r="T166" s="41">
        <v>0.39949999999999997</v>
      </c>
      <c r="U166" s="13"/>
    </row>
    <row r="167" spans="1:21" x14ac:dyDescent="0.2">
      <c r="A167" s="34"/>
      <c r="B167" s="2"/>
      <c r="C167" s="4"/>
      <c r="D167" s="23">
        <v>383060</v>
      </c>
      <c r="E167" s="3">
        <v>40</v>
      </c>
      <c r="F167" s="30">
        <v>0.15178202090592335</v>
      </c>
      <c r="G167" s="31">
        <v>0.22756551909407668</v>
      </c>
      <c r="H167" s="16"/>
      <c r="I167" s="16"/>
      <c r="J167" s="16"/>
      <c r="K167" s="16"/>
      <c r="L167" s="23"/>
      <c r="M167" s="39">
        <v>90.443262053267503</v>
      </c>
      <c r="N167" s="109">
        <v>6.165</v>
      </c>
      <c r="O167" s="39">
        <v>275.32889999999998</v>
      </c>
      <c r="P167" s="18">
        <v>30.945</v>
      </c>
      <c r="Q167" s="41">
        <v>2.9215</v>
      </c>
      <c r="R167" s="41">
        <v>3.2989999999999999</v>
      </c>
      <c r="S167" s="41">
        <v>0.65249999999999997</v>
      </c>
      <c r="T167" s="41">
        <v>0.45100000000000001</v>
      </c>
      <c r="U167" s="13"/>
    </row>
    <row r="168" spans="1:21" x14ac:dyDescent="0.2">
      <c r="A168" s="34"/>
      <c r="B168" s="2"/>
      <c r="C168" s="4"/>
      <c r="D168" s="23">
        <v>383059</v>
      </c>
      <c r="E168" s="3">
        <v>50</v>
      </c>
      <c r="F168" s="30">
        <v>7.7472073170731695E-2</v>
      </c>
      <c r="G168" s="31">
        <v>0.19115680682926828</v>
      </c>
      <c r="H168" s="74"/>
      <c r="I168" s="16"/>
      <c r="J168" s="16"/>
      <c r="K168" s="3"/>
      <c r="L168" s="23"/>
      <c r="M168" s="39"/>
      <c r="N168" s="82"/>
      <c r="O168" s="25"/>
      <c r="P168" s="18"/>
      <c r="Q168" s="41">
        <v>4.4249999999999998</v>
      </c>
      <c r="R168" s="41">
        <v>4.8460000000000001</v>
      </c>
      <c r="S168" s="41">
        <v>0.82499999999999996</v>
      </c>
      <c r="T168" s="41">
        <v>0.16200000000000001</v>
      </c>
      <c r="U168" s="13"/>
    </row>
    <row r="169" spans="1:21" x14ac:dyDescent="0.2">
      <c r="A169" s="34"/>
      <c r="B169" s="2"/>
      <c r="C169" s="4"/>
      <c r="D169" s="23">
        <v>383058</v>
      </c>
      <c r="E169" s="3">
        <v>60</v>
      </c>
      <c r="F169" s="30">
        <v>7.9053135888501727E-2</v>
      </c>
      <c r="G169" s="31">
        <v>0.18776068411149832</v>
      </c>
      <c r="H169" s="74"/>
      <c r="I169" s="16"/>
      <c r="J169" s="16"/>
      <c r="K169" s="23"/>
      <c r="L169" s="23"/>
      <c r="M169" s="39"/>
      <c r="N169" s="82"/>
      <c r="O169" s="25"/>
      <c r="P169" s="18"/>
      <c r="Q169" s="41">
        <v>5.1879999999999997</v>
      </c>
      <c r="R169" s="41">
        <v>5.1715</v>
      </c>
      <c r="S169" s="41">
        <v>0.93399999999999994</v>
      </c>
      <c r="T169" s="41">
        <v>0.1225</v>
      </c>
      <c r="U169" s="13"/>
    </row>
    <row r="170" spans="1:21" x14ac:dyDescent="0.2">
      <c r="A170" s="34"/>
      <c r="B170" s="2"/>
      <c r="C170" s="4"/>
      <c r="D170" s="23">
        <v>383057</v>
      </c>
      <c r="E170" s="3">
        <v>80</v>
      </c>
      <c r="F170" s="30">
        <v>5.5337195121951219E-2</v>
      </c>
      <c r="G170" s="31">
        <v>0.12435374487804879</v>
      </c>
      <c r="H170" s="74"/>
      <c r="I170" s="16"/>
      <c r="J170" s="16"/>
      <c r="K170" s="23"/>
      <c r="L170" s="23"/>
      <c r="M170" s="39"/>
      <c r="N170" s="82"/>
      <c r="O170" s="25"/>
      <c r="P170" s="18"/>
      <c r="Q170" s="41">
        <v>7.3070000000000004</v>
      </c>
      <c r="R170" s="41">
        <v>7.8150000000000004</v>
      </c>
      <c r="S170" s="41">
        <v>1.0785</v>
      </c>
      <c r="T170" s="41">
        <v>0.13950000000000001</v>
      </c>
      <c r="U170" s="13"/>
    </row>
    <row r="171" spans="1:21" x14ac:dyDescent="0.2">
      <c r="A171" s="34"/>
      <c r="B171" s="2"/>
      <c r="C171" s="4"/>
      <c r="D171" s="23">
        <v>383056</v>
      </c>
      <c r="E171" s="3">
        <v>100</v>
      </c>
      <c r="F171" s="30">
        <v>4.2688693379790928E-2</v>
      </c>
      <c r="G171" s="31">
        <v>0.13155706662020911</v>
      </c>
      <c r="H171" s="74"/>
      <c r="I171" s="16"/>
      <c r="J171" s="16"/>
      <c r="K171" s="23"/>
      <c r="L171" s="23"/>
      <c r="M171" s="39"/>
      <c r="N171" s="82"/>
      <c r="O171" s="25"/>
      <c r="P171" s="18"/>
      <c r="Q171" s="41">
        <v>8.85</v>
      </c>
      <c r="R171" s="41">
        <v>9.6404999999999994</v>
      </c>
      <c r="S171" s="41">
        <v>1.1525000000000001</v>
      </c>
      <c r="T171" s="41">
        <v>0.13400000000000001</v>
      </c>
      <c r="U171" s="13"/>
    </row>
    <row r="172" spans="1:21" x14ac:dyDescent="0.2">
      <c r="A172" s="34"/>
      <c r="B172" s="2"/>
      <c r="C172" s="4"/>
      <c r="D172" s="23">
        <v>383055</v>
      </c>
      <c r="E172" s="3">
        <v>185</v>
      </c>
      <c r="F172" s="30">
        <v>1.5810627177700348E-2</v>
      </c>
      <c r="G172" s="31">
        <v>9.6723092822299683E-2</v>
      </c>
      <c r="H172" s="51"/>
      <c r="I172" s="16"/>
      <c r="J172" s="16"/>
      <c r="K172" s="23"/>
      <c r="L172" s="23"/>
      <c r="M172" s="39">
        <v>60.922530534253156</v>
      </c>
      <c r="N172" s="109">
        <v>4.5305</v>
      </c>
      <c r="O172" s="39">
        <v>202.35445999999996</v>
      </c>
      <c r="P172" s="18">
        <v>33.526000000000003</v>
      </c>
      <c r="Q172" s="41">
        <v>14.481</v>
      </c>
      <c r="R172" s="41">
        <v>15.22</v>
      </c>
      <c r="S172" s="41">
        <v>1.3860000000000001</v>
      </c>
      <c r="T172" s="41">
        <v>0.27549999999999997</v>
      </c>
      <c r="U172" s="13"/>
    </row>
    <row r="173" spans="1:21" x14ac:dyDescent="0.2">
      <c r="A173" s="34">
        <v>40854</v>
      </c>
      <c r="B173" s="2" t="s">
        <v>215</v>
      </c>
      <c r="C173" s="4" t="s">
        <v>101</v>
      </c>
      <c r="D173" s="33">
        <v>306770</v>
      </c>
      <c r="E173" s="3">
        <v>1</v>
      </c>
      <c r="F173" s="16">
        <v>1.3019565</v>
      </c>
      <c r="G173" s="13">
        <v>0.52118320199999979</v>
      </c>
      <c r="H173" s="30">
        <v>56.232118251742165</v>
      </c>
      <c r="I173" s="18">
        <v>32.915370425257834</v>
      </c>
      <c r="J173" s="18">
        <v>51.162625416376308</v>
      </c>
      <c r="K173" s="18">
        <v>23.054665685623682</v>
      </c>
      <c r="L173" s="23">
        <v>311</v>
      </c>
      <c r="M173" s="41">
        <v>94.437410792592487</v>
      </c>
      <c r="N173" s="3">
        <v>6.2130000000000001</v>
      </c>
      <c r="O173" s="3">
        <v>277.5</v>
      </c>
      <c r="P173" s="3">
        <v>29.891999999999999</v>
      </c>
      <c r="Q173" s="41">
        <v>1.0954999999999999</v>
      </c>
      <c r="R173" s="41">
        <v>2.1494999999999997</v>
      </c>
      <c r="S173" s="41">
        <v>0.45750000000000002</v>
      </c>
      <c r="T173" s="41">
        <v>0.50150000000000006</v>
      </c>
      <c r="U173" s="41">
        <v>0.21049999999999999</v>
      </c>
    </row>
    <row r="174" spans="1:21" x14ac:dyDescent="0.2">
      <c r="A174" s="34"/>
      <c r="B174" s="2"/>
      <c r="C174" s="4"/>
      <c r="D174" s="33">
        <v>306769</v>
      </c>
      <c r="E174" s="3">
        <v>5</v>
      </c>
      <c r="F174" s="16">
        <v>1.3305709285714287</v>
      </c>
      <c r="G174" s="13">
        <v>0.54184281942857115</v>
      </c>
      <c r="H174" s="16"/>
      <c r="I174" s="13"/>
      <c r="J174" s="96"/>
      <c r="K174" s="18"/>
      <c r="L174" s="23"/>
      <c r="M174" s="59"/>
      <c r="N174" s="21"/>
      <c r="O174" s="25"/>
      <c r="P174" s="25"/>
      <c r="Q174" s="41">
        <v>1.1015000000000001</v>
      </c>
      <c r="R174" s="41">
        <v>2.1339999999999999</v>
      </c>
      <c r="S174" s="41">
        <v>0.45050000000000001</v>
      </c>
      <c r="T174" s="41">
        <v>0.56899999999999995</v>
      </c>
      <c r="U174" s="41">
        <v>0.21299999999999999</v>
      </c>
    </row>
    <row r="175" spans="1:21" x14ac:dyDescent="0.2">
      <c r="A175" s="34"/>
      <c r="B175" s="2"/>
      <c r="C175" s="4"/>
      <c r="D175" s="33">
        <v>306768</v>
      </c>
      <c r="E175" s="3">
        <v>10</v>
      </c>
      <c r="F175" s="16">
        <v>1.3019565</v>
      </c>
      <c r="G175" s="13">
        <v>0.53760788400000004</v>
      </c>
      <c r="H175" s="16"/>
      <c r="I175" s="16"/>
      <c r="J175" s="18"/>
      <c r="K175" s="23"/>
      <c r="L175" s="23"/>
      <c r="M175" s="59"/>
      <c r="N175" s="21"/>
      <c r="O175" s="25"/>
      <c r="P175" s="25"/>
      <c r="Q175" s="41">
        <v>1.0834999999999999</v>
      </c>
      <c r="R175" s="41">
        <v>2.5084999999999997</v>
      </c>
      <c r="S175" s="41">
        <v>0.44800000000000001</v>
      </c>
      <c r="T175" s="41">
        <v>0.747</v>
      </c>
      <c r="U175" s="41">
        <v>0.21049999999999999</v>
      </c>
    </row>
    <row r="176" spans="1:21" x14ac:dyDescent="0.2">
      <c r="A176" s="6"/>
      <c r="B176" s="2"/>
      <c r="C176" s="4"/>
      <c r="D176" s="33">
        <v>306767</v>
      </c>
      <c r="E176" s="3">
        <v>20</v>
      </c>
      <c r="F176" s="16">
        <v>1.3305709285714289</v>
      </c>
      <c r="G176" s="13">
        <v>0.47614409142857106</v>
      </c>
      <c r="H176" s="16"/>
      <c r="I176" s="16"/>
      <c r="J176" s="18"/>
      <c r="K176" s="23"/>
      <c r="L176" s="23"/>
      <c r="M176" s="59"/>
      <c r="N176" s="21"/>
      <c r="O176" s="25"/>
      <c r="P176" s="90"/>
      <c r="Q176" s="41">
        <v>1.0665</v>
      </c>
      <c r="R176" s="41">
        <v>2.0585</v>
      </c>
      <c r="S176" s="41">
        <v>0.435</v>
      </c>
      <c r="T176" s="41">
        <v>0.48</v>
      </c>
      <c r="U176" s="41">
        <v>0.20899999999999999</v>
      </c>
    </row>
    <row r="177" spans="1:21" x14ac:dyDescent="0.2">
      <c r="A177" s="6"/>
      <c r="B177" s="2"/>
      <c r="C177" s="4"/>
      <c r="D177" s="33">
        <v>306766</v>
      </c>
      <c r="E177" s="3">
        <v>30</v>
      </c>
      <c r="F177" s="16">
        <v>1.087348285714286</v>
      </c>
      <c r="G177" s="13">
        <v>0.47299650428571371</v>
      </c>
      <c r="H177" s="51"/>
      <c r="I177" s="16"/>
      <c r="J177" s="18"/>
      <c r="K177" s="23"/>
      <c r="L177" s="23"/>
      <c r="M177" s="41">
        <v>92.182200471759202</v>
      </c>
      <c r="N177" s="3">
        <v>6.0380000000000003</v>
      </c>
      <c r="O177" s="3">
        <v>270</v>
      </c>
      <c r="P177" s="3">
        <v>30.338000000000001</v>
      </c>
      <c r="Q177" s="41">
        <v>1.1364999999999998</v>
      </c>
      <c r="R177" s="41">
        <v>2.1455000000000002</v>
      </c>
      <c r="S177" s="41">
        <v>0.44550000000000001</v>
      </c>
      <c r="T177" s="41">
        <v>0.55400000000000005</v>
      </c>
      <c r="U177" s="41">
        <v>0.218</v>
      </c>
    </row>
    <row r="178" spans="1:21" x14ac:dyDescent="0.2">
      <c r="A178" s="6"/>
      <c r="B178" s="2"/>
      <c r="C178" s="4"/>
      <c r="D178" s="33">
        <v>306765</v>
      </c>
      <c r="E178" s="3">
        <v>40</v>
      </c>
      <c r="F178" s="16">
        <v>0.62951742857142856</v>
      </c>
      <c r="G178" s="13">
        <v>0.40523753742857127</v>
      </c>
      <c r="H178" s="51"/>
      <c r="I178" s="16"/>
      <c r="J178" s="18"/>
      <c r="K178" s="23"/>
      <c r="L178" s="23"/>
      <c r="M178" s="59"/>
      <c r="N178" s="21"/>
      <c r="O178" s="25"/>
      <c r="P178" s="91"/>
      <c r="Q178" s="41">
        <v>1.3170000000000002</v>
      </c>
      <c r="R178" s="41">
        <v>2.093</v>
      </c>
      <c r="S178" s="41">
        <v>0.42549999999999999</v>
      </c>
      <c r="T178" s="41">
        <v>0.42649999999999999</v>
      </c>
      <c r="U178" s="41">
        <v>0.3075</v>
      </c>
    </row>
    <row r="179" spans="1:21" x14ac:dyDescent="0.2">
      <c r="A179" s="6"/>
      <c r="B179" s="2"/>
      <c r="C179" s="4"/>
      <c r="D179" s="33">
        <v>306764</v>
      </c>
      <c r="E179" s="3">
        <v>50</v>
      </c>
      <c r="F179" s="16">
        <v>0.20602931184668988</v>
      </c>
      <c r="G179" s="13">
        <v>0.29539658615331021</v>
      </c>
      <c r="H179" s="51"/>
      <c r="I179" s="16"/>
      <c r="J179" s="18"/>
      <c r="K179" s="23"/>
      <c r="L179" s="23"/>
      <c r="M179" s="59"/>
      <c r="N179" s="21"/>
      <c r="O179" s="25"/>
      <c r="P179" s="25"/>
      <c r="Q179" s="41">
        <v>1.8774999999999999</v>
      </c>
      <c r="R179" s="41">
        <v>2.3265000000000002</v>
      </c>
      <c r="S179" s="41">
        <v>0.52600000000000002</v>
      </c>
      <c r="T179" s="41">
        <v>0.62450000000000006</v>
      </c>
      <c r="U179" s="41">
        <v>0.28649999999999998</v>
      </c>
    </row>
    <row r="180" spans="1:21" x14ac:dyDescent="0.2">
      <c r="A180" s="6"/>
      <c r="B180" s="2"/>
      <c r="C180" s="4"/>
      <c r="D180" s="33">
        <v>306763</v>
      </c>
      <c r="E180" s="3">
        <v>75</v>
      </c>
      <c r="F180" s="16">
        <v>5.0594006968641109E-2</v>
      </c>
      <c r="G180" s="13">
        <v>9.6425853031358894E-2</v>
      </c>
      <c r="H180" s="50"/>
      <c r="I180" s="16"/>
      <c r="J180" s="18"/>
      <c r="K180" s="23"/>
      <c r="L180" s="23"/>
      <c r="M180" s="59"/>
      <c r="N180" s="21"/>
      <c r="O180" s="25"/>
      <c r="P180" s="91"/>
      <c r="Q180" s="41">
        <v>9.4629999999999992</v>
      </c>
      <c r="R180" s="41">
        <v>9.3115000000000006</v>
      </c>
      <c r="S180" s="41">
        <v>1.2959999999999998</v>
      </c>
      <c r="T180" s="41">
        <v>0.40849999999999997</v>
      </c>
      <c r="U180" s="41">
        <v>0.14349999999999999</v>
      </c>
    </row>
    <row r="181" spans="1:21" x14ac:dyDescent="0.2">
      <c r="A181" s="6"/>
      <c r="B181" s="2"/>
      <c r="C181" s="4"/>
      <c r="D181" s="33">
        <v>306762</v>
      </c>
      <c r="E181" s="3">
        <v>100</v>
      </c>
      <c r="F181" s="16">
        <v>3.0040191637630668E-2</v>
      </c>
      <c r="G181" s="13">
        <v>8.4308588362369333E-2</v>
      </c>
      <c r="H181" s="50"/>
      <c r="I181" s="16"/>
      <c r="J181" s="18"/>
      <c r="K181" s="23"/>
      <c r="L181" s="23"/>
      <c r="M181" s="59"/>
      <c r="N181" s="21"/>
      <c r="O181" s="25"/>
      <c r="P181" s="91"/>
      <c r="Q181" s="41">
        <v>10.766999999999999</v>
      </c>
      <c r="R181" s="41">
        <v>10.954499999999999</v>
      </c>
      <c r="S181" s="41">
        <v>1.3780000000000001</v>
      </c>
      <c r="T181" s="41">
        <v>0.188</v>
      </c>
      <c r="U181" s="41">
        <v>0.13</v>
      </c>
    </row>
    <row r="182" spans="1:21" x14ac:dyDescent="0.2">
      <c r="A182" s="6"/>
      <c r="B182" s="2"/>
      <c r="C182" s="4"/>
      <c r="D182" s="33">
        <v>306761</v>
      </c>
      <c r="E182" s="33">
        <v>140</v>
      </c>
      <c r="F182" s="16">
        <v>1.2648501742160274E-2</v>
      </c>
      <c r="G182" s="13">
        <v>5.087859825783974E-2</v>
      </c>
      <c r="H182" s="50"/>
      <c r="I182" s="16"/>
      <c r="J182" s="18"/>
      <c r="K182" s="23"/>
      <c r="L182" s="23"/>
      <c r="M182" s="41">
        <v>4.0724495016387268</v>
      </c>
      <c r="N182" s="3">
        <v>0.29549999999999998</v>
      </c>
      <c r="O182" s="3">
        <v>13</v>
      </c>
      <c r="P182" s="3">
        <v>33.305999999999997</v>
      </c>
      <c r="Q182" s="41">
        <v>13.621499999999999</v>
      </c>
      <c r="R182" s="41">
        <v>14.1165</v>
      </c>
      <c r="S182" s="41">
        <v>1.5275000000000001</v>
      </c>
      <c r="T182" s="41">
        <v>0.17799999999999999</v>
      </c>
      <c r="U182" s="41">
        <v>0.15</v>
      </c>
    </row>
    <row r="183" spans="1:21" x14ac:dyDescent="0.2">
      <c r="A183" s="34">
        <v>40869</v>
      </c>
      <c r="B183" s="2" t="s">
        <v>224</v>
      </c>
      <c r="C183" s="4" t="s">
        <v>131</v>
      </c>
      <c r="D183" s="17">
        <v>306780</v>
      </c>
      <c r="E183" s="3">
        <v>1</v>
      </c>
      <c r="F183" s="16">
        <v>1.3019565000000002</v>
      </c>
      <c r="G183" s="13">
        <v>0.71827938599999963</v>
      </c>
      <c r="H183" s="16">
        <v>57.154611513501749</v>
      </c>
      <c r="I183" s="18">
        <v>42.604108322498256</v>
      </c>
      <c r="J183" s="31">
        <v>52.306344668989546</v>
      </c>
      <c r="K183" s="31">
        <v>31.346926242010444</v>
      </c>
      <c r="L183" s="23">
        <v>326</v>
      </c>
      <c r="M183" s="41">
        <v>97.182697638465726</v>
      </c>
      <c r="N183" s="3">
        <v>6.4555000000000007</v>
      </c>
      <c r="O183" s="3">
        <v>288.5</v>
      </c>
      <c r="P183" s="3">
        <v>30.109000000000002</v>
      </c>
      <c r="Q183" s="41">
        <v>1.4884999999999999</v>
      </c>
      <c r="R183" s="41">
        <v>2.2930000000000001</v>
      </c>
      <c r="S183" s="41">
        <v>0.49049999999999999</v>
      </c>
      <c r="T183" s="41">
        <v>0.44350000000000001</v>
      </c>
      <c r="U183" s="41">
        <v>0.26</v>
      </c>
    </row>
    <row r="184" spans="1:21" x14ac:dyDescent="0.2">
      <c r="A184" s="6"/>
      <c r="B184" s="2"/>
      <c r="C184" s="4"/>
      <c r="D184" s="17">
        <v>306779</v>
      </c>
      <c r="E184" s="3">
        <v>5</v>
      </c>
      <c r="F184" s="16">
        <v>1.3019565000000002</v>
      </c>
      <c r="G184" s="13">
        <v>0.70185470399999939</v>
      </c>
      <c r="H184" s="16"/>
      <c r="I184" s="18"/>
      <c r="J184" s="18"/>
      <c r="K184" s="18"/>
      <c r="L184" s="23"/>
      <c r="M184" s="59"/>
      <c r="N184" s="21"/>
      <c r="O184" s="25"/>
      <c r="P184" s="25"/>
      <c r="Q184" s="41">
        <v>1.4695</v>
      </c>
      <c r="R184" s="41">
        <v>2.3025000000000002</v>
      </c>
      <c r="S184" s="41">
        <v>0.48</v>
      </c>
      <c r="T184" s="41">
        <v>0.54449999999999998</v>
      </c>
      <c r="U184" s="41">
        <v>0.2525</v>
      </c>
    </row>
    <row r="185" spans="1:21" x14ac:dyDescent="0.2">
      <c r="A185" s="6"/>
      <c r="B185" s="2"/>
      <c r="C185" s="4"/>
      <c r="D185" s="17">
        <v>306778</v>
      </c>
      <c r="E185" s="3">
        <v>10</v>
      </c>
      <c r="F185" s="16">
        <v>1.2590348571428573</v>
      </c>
      <c r="G185" s="13">
        <v>0.76120102885714247</v>
      </c>
      <c r="H185" s="16"/>
      <c r="I185" s="16"/>
      <c r="J185" s="91"/>
      <c r="K185" s="18"/>
      <c r="L185" s="23"/>
      <c r="M185" s="59"/>
      <c r="N185" s="21"/>
      <c r="O185" s="25"/>
      <c r="P185" s="25"/>
      <c r="Q185" s="41">
        <v>1.4624999999999999</v>
      </c>
      <c r="R185" s="41">
        <v>2.3784999999999998</v>
      </c>
      <c r="S185" s="41">
        <v>0.4965</v>
      </c>
      <c r="T185" s="41">
        <v>0.48699999999999999</v>
      </c>
      <c r="U185" s="41">
        <v>0.249</v>
      </c>
    </row>
    <row r="186" spans="1:21" x14ac:dyDescent="0.2">
      <c r="A186" s="6"/>
      <c r="B186" s="2"/>
      <c r="C186" s="4"/>
      <c r="D186" s="17">
        <v>306777</v>
      </c>
      <c r="E186" s="3">
        <v>20</v>
      </c>
      <c r="F186" s="16">
        <v>1.3019565000000002</v>
      </c>
      <c r="G186" s="13">
        <v>0.68543002199999981</v>
      </c>
      <c r="H186" s="92"/>
      <c r="I186" s="91"/>
      <c r="J186" s="91"/>
      <c r="K186" s="18"/>
      <c r="L186" s="23"/>
      <c r="M186" s="59"/>
      <c r="N186" s="21"/>
      <c r="O186" s="25"/>
      <c r="P186" s="39"/>
      <c r="Q186" s="41">
        <v>1.474</v>
      </c>
      <c r="R186" s="41">
        <v>2.7349999999999999</v>
      </c>
      <c r="S186" s="41">
        <v>0.49</v>
      </c>
      <c r="T186" s="41">
        <v>0.66749999999999998</v>
      </c>
      <c r="U186" s="41">
        <v>0.251</v>
      </c>
    </row>
    <row r="187" spans="1:21" x14ac:dyDescent="0.2">
      <c r="A187" s="6"/>
      <c r="B187" s="2"/>
      <c r="C187" s="4"/>
      <c r="D187" s="17">
        <v>306776</v>
      </c>
      <c r="E187" s="3">
        <v>30</v>
      </c>
      <c r="F187" s="16">
        <v>1.3305709285714284</v>
      </c>
      <c r="G187" s="13">
        <v>0.65681559342857132</v>
      </c>
      <c r="H187" s="92"/>
      <c r="I187" s="91"/>
      <c r="J187" s="91"/>
      <c r="K187" s="18"/>
      <c r="L187" s="23"/>
      <c r="M187" s="59"/>
      <c r="N187" s="21"/>
      <c r="O187" s="25"/>
      <c r="P187" s="39"/>
      <c r="Q187" s="41">
        <v>1.4910000000000001</v>
      </c>
      <c r="R187" s="41">
        <v>2.4340000000000002</v>
      </c>
      <c r="S187" s="41">
        <v>0.50749999999999995</v>
      </c>
      <c r="T187" s="41">
        <v>0.60400000000000009</v>
      </c>
      <c r="U187" s="41">
        <v>0.2525</v>
      </c>
    </row>
    <row r="188" spans="1:21" x14ac:dyDescent="0.2">
      <c r="A188" s="6"/>
      <c r="B188" s="2"/>
      <c r="C188" s="4"/>
      <c r="D188" s="17">
        <v>306775</v>
      </c>
      <c r="E188" s="3">
        <v>40</v>
      </c>
      <c r="F188" s="16">
        <v>0.57228857142857126</v>
      </c>
      <c r="G188" s="13">
        <v>0.5445898045714288</v>
      </c>
      <c r="H188" s="92"/>
      <c r="I188" s="91"/>
      <c r="J188" s="91"/>
      <c r="K188" s="18"/>
      <c r="L188" s="23"/>
      <c r="M188" s="41">
        <v>97.453082733240791</v>
      </c>
      <c r="N188" s="3">
        <v>6.3964999999999996</v>
      </c>
      <c r="O188" s="3">
        <v>286</v>
      </c>
      <c r="P188" s="3">
        <v>30.417999999999999</v>
      </c>
      <c r="Q188" s="41">
        <v>1.64</v>
      </c>
      <c r="R188" s="41">
        <v>2.3325</v>
      </c>
      <c r="S188" s="41">
        <v>0.53449999999999998</v>
      </c>
      <c r="T188" s="41">
        <v>0.56000000000000005</v>
      </c>
      <c r="U188" s="41">
        <v>0.34549999999999997</v>
      </c>
    </row>
    <row r="189" spans="1:21" x14ac:dyDescent="0.2">
      <c r="A189" s="6"/>
      <c r="B189" s="2"/>
      <c r="C189" s="4"/>
      <c r="D189" s="17">
        <v>306774</v>
      </c>
      <c r="E189" s="3">
        <v>50</v>
      </c>
      <c r="F189" s="16">
        <v>0.21014989808362367</v>
      </c>
      <c r="G189" s="13">
        <v>0.29127599991637632</v>
      </c>
      <c r="H189" s="92"/>
      <c r="I189" s="91"/>
      <c r="J189" s="91"/>
      <c r="K189" s="18"/>
      <c r="L189" s="23"/>
      <c r="M189" s="59"/>
      <c r="N189" s="21"/>
      <c r="O189" s="25"/>
      <c r="P189" s="25"/>
      <c r="Q189" s="41">
        <v>5.085</v>
      </c>
      <c r="R189" s="41">
        <v>5.3260000000000005</v>
      </c>
      <c r="S189" s="41">
        <v>0.94100000000000006</v>
      </c>
      <c r="T189" s="41">
        <v>0.4415</v>
      </c>
      <c r="U189" s="41">
        <v>0.16299999999999998</v>
      </c>
    </row>
    <row r="190" spans="1:21" x14ac:dyDescent="0.2">
      <c r="A190" s="6"/>
      <c r="B190" s="2"/>
      <c r="C190" s="4"/>
      <c r="D190" s="17">
        <v>306773</v>
      </c>
      <c r="E190" s="3">
        <v>75</v>
      </c>
      <c r="F190" s="16">
        <v>4.5850818815331019E-2</v>
      </c>
      <c r="G190" s="13">
        <v>0.10298410118466897</v>
      </c>
      <c r="H190" s="92"/>
      <c r="I190" s="91"/>
      <c r="J190" s="91"/>
      <c r="K190" s="18"/>
      <c r="L190" s="23"/>
      <c r="M190" s="41"/>
      <c r="N190" s="40"/>
      <c r="O190" s="40"/>
      <c r="P190" s="39"/>
      <c r="Q190" s="41">
        <v>9.9615000000000009</v>
      </c>
      <c r="R190" s="41">
        <v>10.093500000000001</v>
      </c>
      <c r="S190" s="41">
        <v>1.298</v>
      </c>
      <c r="T190" s="41">
        <v>0.67449999999999999</v>
      </c>
      <c r="U190" s="41">
        <v>0.13850000000000001</v>
      </c>
    </row>
    <row r="191" spans="1:21" x14ac:dyDescent="0.2">
      <c r="A191" s="6"/>
      <c r="B191" s="2"/>
      <c r="C191" s="4"/>
      <c r="D191" s="17">
        <v>306772</v>
      </c>
      <c r="E191" s="3">
        <v>100</v>
      </c>
      <c r="F191" s="16">
        <v>2.5297003484320568E-2</v>
      </c>
      <c r="G191" s="13">
        <v>9.8127076515679451E-2</v>
      </c>
      <c r="H191" s="92"/>
      <c r="I191" s="91"/>
      <c r="J191" s="91"/>
      <c r="K191" s="18"/>
      <c r="L191" s="23"/>
      <c r="M191" s="41"/>
      <c r="N191" s="40"/>
      <c r="O191" s="40"/>
      <c r="P191" s="39"/>
      <c r="Q191" s="41">
        <v>10.7125</v>
      </c>
      <c r="R191" s="41">
        <v>11.310500000000001</v>
      </c>
      <c r="S191" s="41">
        <v>1.37</v>
      </c>
      <c r="T191" s="41">
        <v>0.24099999999999999</v>
      </c>
      <c r="U191" s="41">
        <v>0.14300000000000002</v>
      </c>
    </row>
    <row r="192" spans="1:21" x14ac:dyDescent="0.2">
      <c r="A192" s="6"/>
      <c r="B192" s="2"/>
      <c r="C192" s="4"/>
      <c r="D192" s="17">
        <v>306771</v>
      </c>
      <c r="E192" s="33">
        <v>140</v>
      </c>
      <c r="F192" s="16">
        <v>1.2648501742160275E-2</v>
      </c>
      <c r="G192" s="13">
        <v>9.2624978257839746E-2</v>
      </c>
      <c r="H192" s="92"/>
      <c r="I192" s="91"/>
      <c r="J192" s="91"/>
      <c r="K192" s="18"/>
      <c r="L192" s="23"/>
      <c r="M192" s="41">
        <v>72.793097872233005</v>
      </c>
      <c r="N192" s="3">
        <v>5.1415000000000006</v>
      </c>
      <c r="O192" s="3">
        <v>229.5</v>
      </c>
      <c r="P192" s="3">
        <v>33.427999999999997</v>
      </c>
      <c r="Q192" s="41">
        <v>13.44</v>
      </c>
      <c r="R192" s="41">
        <v>13.554500000000001</v>
      </c>
      <c r="S192" s="41">
        <v>1.4735</v>
      </c>
      <c r="T192" s="41">
        <v>0.72199999999999998</v>
      </c>
      <c r="U192" s="41">
        <v>0.151</v>
      </c>
    </row>
    <row r="193" spans="1:21" x14ac:dyDescent="0.2">
      <c r="A193" s="34">
        <v>40883</v>
      </c>
      <c r="B193" s="2" t="s">
        <v>228</v>
      </c>
      <c r="C193" s="4" t="s">
        <v>101</v>
      </c>
      <c r="D193" s="17">
        <v>306790</v>
      </c>
      <c r="E193" s="3">
        <v>1</v>
      </c>
      <c r="F193" s="16">
        <v>0.91566171428571419</v>
      </c>
      <c r="G193" s="13">
        <v>0.26691538971428586</v>
      </c>
      <c r="H193" s="92">
        <v>44.758312663327523</v>
      </c>
      <c r="I193" s="91">
        <v>36.29770163117248</v>
      </c>
      <c r="J193" s="18">
        <v>35.709131772648078</v>
      </c>
      <c r="K193" s="18">
        <v>16.868020559351919</v>
      </c>
      <c r="L193" s="23">
        <v>340</v>
      </c>
      <c r="M193" s="41">
        <v>100.16526474587197</v>
      </c>
      <c r="N193" s="3">
        <v>6.8879999999999999</v>
      </c>
      <c r="O193" s="3">
        <v>307.5</v>
      </c>
      <c r="P193" s="3">
        <v>30.122</v>
      </c>
      <c r="Q193" s="41">
        <v>1.5045000000000002</v>
      </c>
      <c r="R193" s="41">
        <v>2.411</v>
      </c>
      <c r="S193" s="41">
        <v>0.53500000000000003</v>
      </c>
      <c r="T193" s="41">
        <v>0.44550000000000001</v>
      </c>
      <c r="U193" s="41">
        <v>0.22850000000000001</v>
      </c>
    </row>
    <row r="194" spans="1:21" x14ac:dyDescent="0.2">
      <c r="A194" s="34"/>
      <c r="B194" s="2"/>
      <c r="C194" s="4"/>
      <c r="D194" s="3">
        <v>306789</v>
      </c>
      <c r="E194" s="3">
        <v>5</v>
      </c>
      <c r="F194" s="16">
        <v>0.70105349999999977</v>
      </c>
      <c r="G194" s="13">
        <v>0.28442742000000026</v>
      </c>
      <c r="H194" s="97"/>
      <c r="I194" s="98"/>
      <c r="J194" s="91"/>
      <c r="K194" s="23"/>
      <c r="L194" s="23"/>
      <c r="M194" s="59"/>
      <c r="N194" s="21"/>
      <c r="O194" s="25"/>
      <c r="P194" s="25"/>
      <c r="Q194" s="41">
        <v>1.5314999999999999</v>
      </c>
      <c r="R194" s="41">
        <v>3.4455</v>
      </c>
      <c r="S194" s="41">
        <v>0.53</v>
      </c>
      <c r="T194" s="41">
        <v>0.50049999999999994</v>
      </c>
      <c r="U194" s="41">
        <v>0.23499999999999999</v>
      </c>
    </row>
    <row r="195" spans="1:21" x14ac:dyDescent="0.2">
      <c r="A195" s="6"/>
      <c r="B195" s="2"/>
      <c r="C195" s="4"/>
      <c r="D195" s="17">
        <v>306788</v>
      </c>
      <c r="E195" s="3">
        <v>10</v>
      </c>
      <c r="F195" s="16">
        <v>0.72966792857142848</v>
      </c>
      <c r="G195" s="13">
        <v>0.27223767342857152</v>
      </c>
      <c r="H195" s="16"/>
      <c r="I195" s="16"/>
      <c r="J195" s="16"/>
      <c r="K195" s="21"/>
      <c r="L195" s="23"/>
      <c r="M195" s="59"/>
      <c r="N195" s="21"/>
      <c r="O195" s="25"/>
      <c r="P195" s="25"/>
      <c r="Q195" s="41">
        <v>1.5129999999999999</v>
      </c>
      <c r="R195" s="41">
        <v>2.3784999999999998</v>
      </c>
      <c r="S195" s="41">
        <v>0.52700000000000002</v>
      </c>
      <c r="T195" s="41">
        <v>0.69400000000000006</v>
      </c>
      <c r="U195" s="41">
        <v>0.2485</v>
      </c>
    </row>
    <row r="196" spans="1:21" x14ac:dyDescent="0.2">
      <c r="A196" s="6"/>
      <c r="B196" s="2"/>
      <c r="C196" s="4"/>
      <c r="D196" s="3">
        <v>306787</v>
      </c>
      <c r="E196" s="3">
        <v>20</v>
      </c>
      <c r="F196" s="16">
        <v>0.6438246428571428</v>
      </c>
      <c r="G196" s="13">
        <v>0.30880691314285735</v>
      </c>
      <c r="H196" s="51"/>
      <c r="I196" s="16"/>
      <c r="J196" s="16"/>
      <c r="K196" s="21"/>
      <c r="L196" s="23"/>
      <c r="M196" s="41"/>
      <c r="N196" s="40"/>
      <c r="O196" s="40"/>
      <c r="P196" s="41"/>
      <c r="Q196" s="41">
        <v>1.5369999999999999</v>
      </c>
      <c r="R196" s="41">
        <v>2.4039999999999999</v>
      </c>
      <c r="S196" s="41">
        <v>0.53049999999999997</v>
      </c>
      <c r="T196" s="41">
        <v>0.49050000000000005</v>
      </c>
      <c r="U196" s="41">
        <v>0.245</v>
      </c>
    </row>
    <row r="197" spans="1:21" x14ac:dyDescent="0.2">
      <c r="A197" s="6"/>
      <c r="B197" s="2"/>
      <c r="C197" s="4"/>
      <c r="D197" s="17">
        <v>306786</v>
      </c>
      <c r="E197" s="3">
        <v>30</v>
      </c>
      <c r="F197" s="16">
        <v>0.88704728571428559</v>
      </c>
      <c r="G197" s="13">
        <v>0.37765322828571413</v>
      </c>
      <c r="H197" s="51"/>
      <c r="I197" s="16"/>
      <c r="J197" s="16"/>
      <c r="K197" s="21"/>
      <c r="L197" s="23"/>
      <c r="M197" s="41"/>
      <c r="N197" s="40"/>
      <c r="O197" s="40"/>
      <c r="P197" s="13"/>
      <c r="Q197" s="41">
        <v>1.5609999999999999</v>
      </c>
      <c r="R197" s="41">
        <v>2.4075000000000002</v>
      </c>
      <c r="S197" s="41">
        <v>0.53600000000000003</v>
      </c>
      <c r="T197" s="41">
        <v>0.50450000000000006</v>
      </c>
      <c r="U197" s="41">
        <v>0.247</v>
      </c>
    </row>
    <row r="198" spans="1:21" x14ac:dyDescent="0.2">
      <c r="A198" s="6"/>
      <c r="B198" s="2"/>
      <c r="C198" s="4"/>
      <c r="D198" s="3">
        <v>306785</v>
      </c>
      <c r="E198" s="3">
        <v>40</v>
      </c>
      <c r="F198" s="16">
        <v>0.74397514285714283</v>
      </c>
      <c r="G198" s="13">
        <v>0.35647855114285709</v>
      </c>
      <c r="H198" s="51"/>
      <c r="I198" s="16"/>
      <c r="J198" s="16"/>
      <c r="K198" s="21"/>
      <c r="L198" s="23"/>
      <c r="M198" s="41">
        <v>99.239934189772157</v>
      </c>
      <c r="N198" s="3">
        <v>6.8019999999999996</v>
      </c>
      <c r="O198" s="3">
        <v>304</v>
      </c>
      <c r="P198" s="3">
        <v>30.184000000000001</v>
      </c>
      <c r="Q198" s="41">
        <v>1.5605</v>
      </c>
      <c r="R198" s="41">
        <v>2.6404999999999998</v>
      </c>
      <c r="S198" s="41">
        <v>0.54400000000000004</v>
      </c>
      <c r="T198" s="41">
        <v>0.58600000000000008</v>
      </c>
      <c r="U198" s="41">
        <v>0.2495</v>
      </c>
    </row>
    <row r="199" spans="1:21" x14ac:dyDescent="0.2">
      <c r="A199" s="6"/>
      <c r="B199" s="2"/>
      <c r="C199" s="4"/>
      <c r="D199" s="17">
        <v>306784</v>
      </c>
      <c r="E199" s="3">
        <v>50</v>
      </c>
      <c r="F199" s="16">
        <v>0.31728514024390242</v>
      </c>
      <c r="G199" s="13">
        <v>0.46323630475609767</v>
      </c>
      <c r="H199" s="51"/>
      <c r="I199" s="16"/>
      <c r="J199" s="16"/>
      <c r="K199" s="21"/>
      <c r="L199" s="23"/>
      <c r="M199" s="59"/>
      <c r="N199" s="21"/>
      <c r="O199" s="25"/>
      <c r="P199" s="25"/>
      <c r="Q199" s="41">
        <v>1.627</v>
      </c>
      <c r="R199" s="41">
        <v>2.355</v>
      </c>
      <c r="S199" s="41">
        <v>0.53300000000000003</v>
      </c>
      <c r="T199" s="41">
        <v>0.48550000000000004</v>
      </c>
      <c r="U199" s="41">
        <v>0.27300000000000002</v>
      </c>
    </row>
    <row r="200" spans="1:21" x14ac:dyDescent="0.2">
      <c r="A200" s="6"/>
      <c r="B200" s="2"/>
      <c r="C200" s="4"/>
      <c r="D200" s="3">
        <v>306783</v>
      </c>
      <c r="E200" s="3">
        <v>75</v>
      </c>
      <c r="F200" s="16">
        <v>4.2688693379790928E-2</v>
      </c>
      <c r="G200" s="13">
        <v>0.18056368662020911</v>
      </c>
      <c r="H200" s="51"/>
      <c r="I200" s="16"/>
      <c r="J200" s="16"/>
      <c r="K200" s="21"/>
      <c r="L200" s="23"/>
      <c r="M200" s="41"/>
      <c r="N200" s="40"/>
      <c r="O200" s="40"/>
      <c r="P200" s="45"/>
      <c r="Q200" s="41">
        <v>5.3235000000000001</v>
      </c>
      <c r="R200" s="41">
        <v>5.8465000000000007</v>
      </c>
      <c r="S200" s="41">
        <v>0.95299999999999996</v>
      </c>
      <c r="T200" s="41">
        <v>0.3725</v>
      </c>
      <c r="U200" s="41">
        <v>0.17299999999999999</v>
      </c>
    </row>
    <row r="201" spans="1:21" x14ac:dyDescent="0.2">
      <c r="A201" s="6"/>
      <c r="B201" s="2"/>
      <c r="C201" s="4"/>
      <c r="D201" s="17">
        <v>306782</v>
      </c>
      <c r="E201" s="3">
        <v>100</v>
      </c>
      <c r="F201" s="16">
        <v>0.11383651567944256</v>
      </c>
      <c r="G201" s="13">
        <v>0.22013452432055747</v>
      </c>
      <c r="H201" s="51"/>
      <c r="I201" s="16"/>
      <c r="J201" s="16"/>
      <c r="K201" s="21"/>
      <c r="L201" s="23"/>
      <c r="M201" s="41"/>
      <c r="N201" s="40"/>
      <c r="O201" s="40"/>
      <c r="P201" s="45"/>
      <c r="Q201" s="41">
        <v>9.7025000000000006</v>
      </c>
      <c r="R201" s="41">
        <v>10.419</v>
      </c>
      <c r="S201" s="41">
        <v>1.268</v>
      </c>
      <c r="T201" s="41">
        <v>0.4325</v>
      </c>
      <c r="U201" s="41">
        <v>0.151</v>
      </c>
    </row>
    <row r="202" spans="1:21" x14ac:dyDescent="0.2">
      <c r="A202" s="6"/>
      <c r="B202" s="2"/>
      <c r="C202" s="4"/>
      <c r="D202" s="3">
        <v>306781</v>
      </c>
      <c r="E202" s="33">
        <v>140</v>
      </c>
      <c r="F202" s="16">
        <v>1.5810627177700348E-2</v>
      </c>
      <c r="G202" s="13">
        <v>9.8538152822299663E-2</v>
      </c>
      <c r="H202" s="51"/>
      <c r="I202" s="16"/>
      <c r="J202" s="16"/>
      <c r="K202" s="21"/>
      <c r="L202" s="23"/>
      <c r="M202" s="41">
        <v>66.748026277816734</v>
      </c>
      <c r="N202" s="3">
        <v>4.4779999999999998</v>
      </c>
      <c r="O202" s="3">
        <v>200</v>
      </c>
      <c r="P202" s="3">
        <v>33.933</v>
      </c>
      <c r="Q202" s="41">
        <v>15.612500000000001</v>
      </c>
      <c r="R202" s="41">
        <v>14.6275</v>
      </c>
      <c r="S202" s="41">
        <v>1.5009999999999999</v>
      </c>
      <c r="T202" s="41">
        <v>0.4345</v>
      </c>
      <c r="U202" s="41">
        <v>0.1565</v>
      </c>
    </row>
    <row r="203" spans="1:21" x14ac:dyDescent="0.2">
      <c r="A203" s="6"/>
      <c r="B203" s="2"/>
      <c r="C203" s="4"/>
      <c r="D203" s="17"/>
      <c r="E203" s="3">
        <v>1</v>
      </c>
      <c r="F203" s="16"/>
      <c r="G203" s="13"/>
      <c r="H203" s="16"/>
      <c r="I203" s="18"/>
      <c r="J203" s="18"/>
      <c r="K203" s="18"/>
      <c r="L203" s="23"/>
      <c r="M203" s="39"/>
      <c r="N203" s="31"/>
      <c r="O203" s="68"/>
      <c r="P203" s="41"/>
      <c r="Q203" s="16"/>
      <c r="R203" s="18"/>
      <c r="S203" s="18"/>
      <c r="T203" s="18"/>
      <c r="U203" s="18"/>
    </row>
    <row r="204" spans="1:21" x14ac:dyDescent="0.2">
      <c r="A204" s="6"/>
      <c r="B204" s="2"/>
      <c r="C204" s="4"/>
      <c r="D204" s="3"/>
      <c r="E204" s="3">
        <v>5</v>
      </c>
      <c r="F204" s="16"/>
      <c r="G204" s="13"/>
      <c r="H204" s="16"/>
      <c r="I204" s="16"/>
      <c r="J204" s="16"/>
      <c r="K204" s="3"/>
      <c r="L204" s="23"/>
      <c r="M204" s="40"/>
      <c r="N204" s="18"/>
      <c r="O204" s="39"/>
      <c r="P204" s="41"/>
      <c r="Q204" s="16"/>
      <c r="R204" s="16"/>
      <c r="S204" s="16"/>
      <c r="T204" s="16"/>
      <c r="U204" s="16"/>
    </row>
    <row r="205" spans="1:21" x14ac:dyDescent="0.2">
      <c r="A205" s="6"/>
      <c r="B205" s="2"/>
      <c r="C205" s="4"/>
      <c r="D205" s="17"/>
      <c r="E205" s="3">
        <v>10</v>
      </c>
      <c r="F205" s="16"/>
      <c r="G205" s="13"/>
      <c r="H205" s="16"/>
      <c r="I205" s="16"/>
      <c r="J205" s="16"/>
      <c r="K205" s="3"/>
      <c r="L205" s="23"/>
      <c r="M205" s="39"/>
      <c r="N205" s="18"/>
      <c r="O205" s="39"/>
      <c r="P205" s="45"/>
      <c r="Q205" s="16"/>
      <c r="R205" s="16"/>
      <c r="S205" s="16"/>
      <c r="T205" s="16"/>
      <c r="U205" s="16"/>
    </row>
    <row r="206" spans="1:21" x14ac:dyDescent="0.2">
      <c r="A206" s="6"/>
      <c r="B206" s="2"/>
      <c r="C206" s="4"/>
      <c r="D206" s="3"/>
      <c r="E206" s="3">
        <v>20</v>
      </c>
      <c r="F206" s="16"/>
      <c r="G206" s="13"/>
      <c r="H206" s="16"/>
      <c r="I206" s="16"/>
      <c r="J206" s="16"/>
      <c r="K206" s="3"/>
      <c r="L206" s="23"/>
      <c r="M206" s="40"/>
      <c r="N206" s="18"/>
      <c r="O206" s="39"/>
      <c r="P206" s="41"/>
      <c r="Q206" s="16"/>
      <c r="R206" s="16"/>
      <c r="S206" s="16"/>
      <c r="T206" s="16"/>
      <c r="U206" s="16"/>
    </row>
    <row r="207" spans="1:21" x14ac:dyDescent="0.2">
      <c r="A207" s="6"/>
      <c r="B207" s="2"/>
      <c r="C207" s="4"/>
      <c r="D207" s="17"/>
      <c r="E207" s="3">
        <v>30</v>
      </c>
      <c r="F207" s="16"/>
      <c r="G207" s="13"/>
      <c r="H207" s="16"/>
      <c r="I207" s="16"/>
      <c r="J207" s="16"/>
      <c r="K207" s="3"/>
      <c r="L207" s="23"/>
      <c r="M207" s="39"/>
      <c r="N207" s="18"/>
      <c r="O207" s="39"/>
      <c r="P207" s="45"/>
      <c r="Q207" s="16"/>
      <c r="R207" s="16"/>
      <c r="S207" s="16"/>
      <c r="T207" s="16"/>
      <c r="U207" s="16"/>
    </row>
    <row r="208" spans="1:21" x14ac:dyDescent="0.2">
      <c r="A208" s="6"/>
      <c r="B208" s="2"/>
      <c r="C208" s="4"/>
      <c r="D208" s="3"/>
      <c r="E208" s="3">
        <v>40</v>
      </c>
      <c r="F208" s="16"/>
      <c r="G208" s="13"/>
      <c r="H208" s="16"/>
      <c r="I208" s="16"/>
      <c r="J208" s="16"/>
      <c r="K208" s="3"/>
      <c r="L208" s="23"/>
      <c r="M208" s="39"/>
      <c r="N208" s="23"/>
      <c r="O208" s="39"/>
      <c r="P208" s="41"/>
      <c r="Q208" s="16"/>
      <c r="R208" s="16"/>
      <c r="S208" s="16"/>
      <c r="T208" s="16"/>
      <c r="U208" s="16"/>
    </row>
    <row r="209" spans="1:21" x14ac:dyDescent="0.2">
      <c r="A209" s="6"/>
      <c r="B209" s="2"/>
      <c r="C209" s="4"/>
      <c r="D209" s="17"/>
      <c r="E209" s="3">
        <v>50</v>
      </c>
      <c r="F209" s="16"/>
      <c r="G209" s="13"/>
      <c r="H209" s="16"/>
      <c r="I209" s="16"/>
      <c r="J209" s="16"/>
      <c r="K209" s="3"/>
      <c r="L209" s="23"/>
      <c r="M209" s="39"/>
      <c r="N209" s="31"/>
      <c r="O209" s="68"/>
      <c r="P209" s="55"/>
      <c r="Q209" s="16"/>
      <c r="R209" s="16"/>
      <c r="S209" s="16"/>
      <c r="T209" s="16"/>
      <c r="U209" s="16"/>
    </row>
    <row r="210" spans="1:21" x14ac:dyDescent="0.2">
      <c r="A210" s="6"/>
      <c r="B210" s="2"/>
      <c r="C210" s="4"/>
      <c r="D210" s="3"/>
      <c r="E210" s="3">
        <v>75</v>
      </c>
      <c r="F210" s="16"/>
      <c r="G210" s="13"/>
      <c r="H210" s="16"/>
      <c r="I210" s="16"/>
      <c r="J210" s="16"/>
      <c r="K210" s="3"/>
      <c r="L210" s="23"/>
      <c r="M210" s="39"/>
      <c r="N210" s="31"/>
      <c r="O210" s="68"/>
      <c r="P210" s="55"/>
      <c r="Q210" s="16"/>
      <c r="R210" s="16"/>
      <c r="S210" s="16"/>
      <c r="T210" s="16"/>
      <c r="U210" s="16"/>
    </row>
    <row r="211" spans="1:21" x14ac:dyDescent="0.2">
      <c r="A211" s="6"/>
      <c r="B211" s="2"/>
      <c r="C211" s="4"/>
      <c r="D211" s="17"/>
      <c r="E211" s="3">
        <v>100</v>
      </c>
      <c r="F211" s="16"/>
      <c r="G211" s="13"/>
      <c r="H211" s="16"/>
      <c r="I211" s="16"/>
      <c r="J211" s="16"/>
      <c r="K211" s="3"/>
      <c r="L211" s="23"/>
      <c r="M211" s="39"/>
      <c r="N211" s="31"/>
      <c r="O211" s="68"/>
      <c r="P211" s="55"/>
      <c r="Q211" s="16"/>
      <c r="R211" s="16"/>
      <c r="S211" s="16"/>
      <c r="T211" s="16"/>
      <c r="U211" s="16"/>
    </row>
    <row r="212" spans="1:21" x14ac:dyDescent="0.2">
      <c r="A212" s="6"/>
      <c r="B212" s="2"/>
      <c r="C212" s="4"/>
      <c r="D212" s="3"/>
      <c r="E212" s="33">
        <v>140</v>
      </c>
      <c r="F212" s="16"/>
      <c r="G212" s="13"/>
      <c r="H212" s="16"/>
      <c r="I212" s="16"/>
      <c r="J212" s="16"/>
      <c r="K212" s="3"/>
      <c r="L212" s="23"/>
      <c r="M212" s="40"/>
      <c r="N212" s="18"/>
      <c r="O212" s="39"/>
      <c r="P212" s="41"/>
      <c r="Q212" s="16"/>
      <c r="R212" s="16"/>
      <c r="S212" s="16"/>
      <c r="T212" s="16"/>
      <c r="U212" s="16"/>
    </row>
    <row r="213" spans="1:21" x14ac:dyDescent="0.2">
      <c r="A213" s="6"/>
      <c r="B213" s="2"/>
      <c r="C213" s="4"/>
      <c r="D213" s="3"/>
      <c r="E213" s="3">
        <v>1</v>
      </c>
      <c r="F213" s="16"/>
      <c r="G213" s="13"/>
      <c r="H213" s="16"/>
      <c r="I213" s="18"/>
      <c r="J213" s="18"/>
      <c r="K213" s="18"/>
      <c r="L213" s="23"/>
      <c r="M213" s="39"/>
      <c r="N213" s="31"/>
      <c r="O213" s="68"/>
      <c r="P213" s="30"/>
      <c r="Q213" s="16"/>
      <c r="R213" s="16"/>
      <c r="S213" s="16"/>
      <c r="T213" s="16"/>
      <c r="U213" s="16"/>
    </row>
    <row r="214" spans="1:21" x14ac:dyDescent="0.2">
      <c r="A214" s="6"/>
      <c r="B214" s="2"/>
      <c r="C214" s="4"/>
      <c r="D214" s="3"/>
      <c r="E214" s="3">
        <v>5</v>
      </c>
      <c r="F214" s="16"/>
      <c r="G214" s="13"/>
      <c r="H214" s="16"/>
      <c r="I214" s="16"/>
      <c r="J214" s="16"/>
      <c r="K214" s="3"/>
      <c r="L214" s="23"/>
      <c r="M214" s="39"/>
      <c r="N214" s="21"/>
      <c r="O214" s="25"/>
      <c r="P214" s="25"/>
      <c r="Q214" s="16"/>
      <c r="R214" s="16"/>
      <c r="S214" s="16"/>
      <c r="T214" s="16"/>
      <c r="U214" s="16"/>
    </row>
    <row r="215" spans="1:21" x14ac:dyDescent="0.2">
      <c r="A215" s="6"/>
      <c r="B215" s="2"/>
      <c r="C215" s="4"/>
      <c r="D215" s="3"/>
      <c r="E215" s="3">
        <v>10</v>
      </c>
      <c r="F215" s="16"/>
      <c r="G215" s="13"/>
      <c r="H215" s="16"/>
      <c r="I215" s="16"/>
      <c r="J215" s="16"/>
      <c r="K215" s="3"/>
      <c r="L215" s="23"/>
      <c r="M215" s="39"/>
      <c r="N215" s="31"/>
      <c r="O215" s="31"/>
      <c r="P215" s="30"/>
      <c r="Q215" s="16"/>
      <c r="R215" s="16"/>
      <c r="S215" s="16"/>
      <c r="T215" s="16"/>
      <c r="U215" s="16"/>
    </row>
    <row r="216" spans="1:21" x14ac:dyDescent="0.2">
      <c r="A216" s="6"/>
      <c r="B216" s="2"/>
      <c r="C216" s="4"/>
      <c r="D216" s="3"/>
      <c r="E216" s="3">
        <v>20</v>
      </c>
      <c r="F216" s="16"/>
      <c r="G216" s="13"/>
      <c r="H216" s="16"/>
      <c r="I216" s="16"/>
      <c r="J216" s="16"/>
      <c r="K216" s="3"/>
      <c r="L216" s="23"/>
      <c r="M216" s="39"/>
      <c r="N216" s="21"/>
      <c r="O216" s="25"/>
      <c r="P216" s="30"/>
      <c r="Q216" s="16"/>
      <c r="R216" s="16"/>
      <c r="S216" s="16"/>
      <c r="T216" s="16"/>
      <c r="U216" s="16"/>
    </row>
    <row r="217" spans="1:21" x14ac:dyDescent="0.2">
      <c r="A217" s="6"/>
      <c r="B217" s="2"/>
      <c r="C217" s="4"/>
      <c r="D217" s="3"/>
      <c r="E217" s="3">
        <v>30</v>
      </c>
      <c r="F217" s="16"/>
      <c r="G217" s="13"/>
      <c r="H217" s="16"/>
      <c r="I217" s="16"/>
      <c r="J217" s="16"/>
      <c r="K217" s="3"/>
      <c r="L217" s="23"/>
      <c r="M217" s="39"/>
      <c r="N217" s="21"/>
      <c r="O217" s="25"/>
      <c r="P217" s="25"/>
      <c r="Q217" s="16"/>
      <c r="R217" s="16"/>
      <c r="S217" s="16"/>
      <c r="T217" s="16"/>
      <c r="U217" s="16"/>
    </row>
    <row r="218" spans="1:21" x14ac:dyDescent="0.2">
      <c r="A218" s="6"/>
      <c r="B218" s="2"/>
      <c r="C218" s="4"/>
      <c r="D218" s="3"/>
      <c r="E218" s="3">
        <v>40</v>
      </c>
      <c r="F218" s="16"/>
      <c r="G218" s="13"/>
      <c r="H218" s="16"/>
      <c r="I218" s="16"/>
      <c r="J218" s="16"/>
      <c r="K218" s="3"/>
      <c r="L218" s="23"/>
      <c r="M218" s="39"/>
      <c r="N218" s="23"/>
      <c r="O218" s="39"/>
      <c r="P218" s="30"/>
      <c r="Q218" s="16"/>
      <c r="R218" s="16"/>
      <c r="S218" s="16"/>
      <c r="T218" s="16"/>
      <c r="U218" s="16"/>
    </row>
    <row r="219" spans="1:21" x14ac:dyDescent="0.2">
      <c r="A219" s="6"/>
      <c r="B219" s="2"/>
      <c r="C219" s="4"/>
      <c r="D219" s="3"/>
      <c r="E219" s="3">
        <v>50</v>
      </c>
      <c r="F219" s="16"/>
      <c r="G219" s="13"/>
      <c r="H219" s="16"/>
      <c r="I219" s="16"/>
      <c r="J219" s="16"/>
      <c r="K219" s="3"/>
      <c r="L219" s="23"/>
      <c r="M219" s="39"/>
      <c r="N219" s="23"/>
      <c r="O219" s="39"/>
      <c r="P219" s="30"/>
      <c r="Q219" s="16"/>
      <c r="R219" s="16"/>
      <c r="S219" s="16"/>
      <c r="T219" s="16"/>
      <c r="U219" s="16"/>
    </row>
    <row r="220" spans="1:21" x14ac:dyDescent="0.2">
      <c r="A220" s="6"/>
      <c r="B220" s="2"/>
      <c r="C220" s="4"/>
      <c r="D220" s="3"/>
      <c r="E220" s="3">
        <v>75</v>
      </c>
      <c r="F220" s="16"/>
      <c r="G220" s="13"/>
      <c r="H220" s="16"/>
      <c r="I220" s="16"/>
      <c r="J220" s="16"/>
      <c r="K220" s="3"/>
      <c r="L220" s="23"/>
      <c r="M220" s="39"/>
      <c r="N220" s="30"/>
      <c r="O220" s="30"/>
      <c r="P220" s="30"/>
      <c r="Q220" s="16"/>
      <c r="R220" s="16"/>
      <c r="S220" s="16"/>
      <c r="T220" s="16"/>
      <c r="U220" s="16"/>
    </row>
    <row r="221" spans="1:21" x14ac:dyDescent="0.2">
      <c r="A221" s="6"/>
      <c r="B221" s="2"/>
      <c r="C221" s="4"/>
      <c r="D221" s="3"/>
      <c r="E221" s="3">
        <v>100</v>
      </c>
      <c r="F221" s="16"/>
      <c r="G221" s="13"/>
      <c r="H221" s="16"/>
      <c r="I221" s="16"/>
      <c r="J221" s="16"/>
      <c r="K221" s="3"/>
      <c r="L221" s="23"/>
      <c r="M221" s="39"/>
      <c r="N221" s="30"/>
      <c r="O221" s="30"/>
      <c r="P221" s="30"/>
      <c r="Q221" s="16"/>
      <c r="R221" s="16"/>
      <c r="S221" s="16"/>
      <c r="T221" s="16"/>
      <c r="U221" s="16"/>
    </row>
    <row r="222" spans="1:21" x14ac:dyDescent="0.2">
      <c r="A222" s="6"/>
      <c r="B222" s="2"/>
      <c r="C222" s="4"/>
      <c r="D222" s="3"/>
      <c r="E222" s="33">
        <v>140</v>
      </c>
      <c r="F222" s="16"/>
      <c r="G222" s="13"/>
      <c r="H222" s="16"/>
      <c r="I222" s="16"/>
      <c r="J222" s="16"/>
      <c r="K222" s="3"/>
      <c r="L222" s="23"/>
      <c r="M222" s="39"/>
      <c r="N222" s="23"/>
      <c r="O222" s="39"/>
      <c r="P222" s="30"/>
      <c r="Q222" s="16"/>
      <c r="R222" s="16"/>
      <c r="S222" s="16"/>
      <c r="T222" s="16"/>
      <c r="U222" s="1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J12" sqref="J12"/>
    </sheetView>
  </sheetViews>
  <sheetFormatPr defaultRowHeight="12.75" x14ac:dyDescent="0.2"/>
  <sheetData>
    <row r="1" spans="1:21" x14ac:dyDescent="0.2">
      <c r="A1" s="8" t="s">
        <v>169</v>
      </c>
      <c r="B1" s="2"/>
      <c r="C1" s="4"/>
      <c r="D1" s="3"/>
      <c r="E1" s="3"/>
      <c r="F1" s="16"/>
      <c r="G1" s="18"/>
      <c r="H1" s="16"/>
      <c r="I1" s="13"/>
      <c r="J1" s="16"/>
      <c r="K1" s="13"/>
      <c r="L1" s="23"/>
      <c r="M1" s="39"/>
      <c r="N1" s="21"/>
      <c r="O1" s="25"/>
      <c r="P1" s="25"/>
      <c r="Q1" s="16"/>
      <c r="R1" s="16"/>
      <c r="S1" s="16"/>
      <c r="T1" s="16"/>
      <c r="U1" s="16"/>
    </row>
    <row r="2" spans="1:21" x14ac:dyDescent="0.2">
      <c r="A2" s="6" t="s">
        <v>32</v>
      </c>
      <c r="B2" s="2"/>
      <c r="C2" s="4"/>
      <c r="D2" s="3"/>
      <c r="E2" s="3"/>
      <c r="F2" s="16"/>
      <c r="G2" s="18"/>
      <c r="H2" s="16" t="s">
        <v>151</v>
      </c>
      <c r="I2" s="13"/>
      <c r="J2" s="16"/>
      <c r="K2" s="13"/>
      <c r="L2" s="23"/>
      <c r="M2" s="25" t="s">
        <v>51</v>
      </c>
      <c r="N2" s="21" t="s">
        <v>35</v>
      </c>
      <c r="O2" s="25" t="s">
        <v>35</v>
      </c>
      <c r="P2" s="21" t="s">
        <v>50</v>
      </c>
      <c r="Q2" s="16"/>
      <c r="R2" s="16"/>
      <c r="S2" s="16"/>
      <c r="T2" s="16"/>
      <c r="U2" s="16"/>
    </row>
    <row r="3" spans="1:21" x14ac:dyDescent="0.2">
      <c r="A3" s="6" t="s">
        <v>4</v>
      </c>
      <c r="B3" s="2"/>
      <c r="C3" s="4"/>
      <c r="D3" s="3"/>
      <c r="E3" s="3"/>
      <c r="F3" s="16"/>
      <c r="G3" s="18"/>
      <c r="H3" s="16" t="s">
        <v>17</v>
      </c>
      <c r="I3" s="13"/>
      <c r="J3" s="16"/>
      <c r="K3" s="13"/>
      <c r="L3" s="23"/>
      <c r="M3" s="25" t="s">
        <v>44</v>
      </c>
      <c r="N3" s="21" t="s">
        <v>36</v>
      </c>
      <c r="O3" s="25" t="s">
        <v>36</v>
      </c>
      <c r="P3" s="21" t="s">
        <v>45</v>
      </c>
      <c r="Q3" s="16"/>
      <c r="R3" s="16" t="s">
        <v>31</v>
      </c>
      <c r="S3" s="16"/>
      <c r="T3" s="16"/>
      <c r="U3" s="16"/>
    </row>
    <row r="4" spans="1:21" x14ac:dyDescent="0.2">
      <c r="A4" s="6" t="s">
        <v>5</v>
      </c>
      <c r="B4" s="2"/>
      <c r="C4" s="4"/>
      <c r="D4" s="21" t="s">
        <v>41</v>
      </c>
      <c r="E4" s="3"/>
      <c r="F4" s="16"/>
      <c r="G4" s="18"/>
      <c r="H4" s="16" t="s">
        <v>167</v>
      </c>
      <c r="I4" s="16"/>
      <c r="J4" s="16" t="s">
        <v>18</v>
      </c>
      <c r="K4" s="13"/>
      <c r="L4" s="21" t="s">
        <v>150</v>
      </c>
      <c r="M4" s="25" t="s">
        <v>33</v>
      </c>
      <c r="N4" s="21" t="s">
        <v>33</v>
      </c>
      <c r="O4" s="25" t="s">
        <v>33</v>
      </c>
      <c r="P4" s="25"/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</row>
    <row r="5" spans="1:21" x14ac:dyDescent="0.2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25" t="s">
        <v>55</v>
      </c>
      <c r="N5" s="21" t="s">
        <v>39</v>
      </c>
      <c r="O5" s="25" t="s">
        <v>34</v>
      </c>
      <c r="P5" s="25" t="s">
        <v>71</v>
      </c>
      <c r="Q5" s="16" t="s">
        <v>53</v>
      </c>
      <c r="R5" s="16" t="s">
        <v>49</v>
      </c>
      <c r="S5" s="16" t="s">
        <v>72</v>
      </c>
      <c r="T5" s="16" t="s">
        <v>73</v>
      </c>
      <c r="U5" s="16" t="s">
        <v>74</v>
      </c>
    </row>
    <row r="7" spans="1:21" x14ac:dyDescent="0.2">
      <c r="A7" s="112" t="s">
        <v>242</v>
      </c>
      <c r="B7" s="112" t="s">
        <v>243</v>
      </c>
      <c r="C7" s="112" t="s">
        <v>244</v>
      </c>
      <c r="D7" s="112" t="s">
        <v>245</v>
      </c>
      <c r="E7" s="112" t="s">
        <v>246</v>
      </c>
      <c r="F7" s="112" t="s">
        <v>247</v>
      </c>
      <c r="G7" s="112" t="s">
        <v>248</v>
      </c>
      <c r="H7" s="18" t="s">
        <v>249</v>
      </c>
      <c r="I7" s="112" t="s">
        <v>261</v>
      </c>
      <c r="J7" s="18" t="s">
        <v>250</v>
      </c>
      <c r="K7" s="112" t="s">
        <v>262</v>
      </c>
      <c r="L7" s="18" t="s">
        <v>251</v>
      </c>
      <c r="M7" s="113" t="s">
        <v>252</v>
      </c>
      <c r="N7" s="114" t="s">
        <v>253</v>
      </c>
      <c r="O7" s="113" t="s">
        <v>254</v>
      </c>
      <c r="P7" s="47" t="s">
        <v>255</v>
      </c>
      <c r="Q7" s="114" t="s">
        <v>256</v>
      </c>
      <c r="R7" s="114" t="s">
        <v>257</v>
      </c>
      <c r="S7" s="47" t="s">
        <v>258</v>
      </c>
      <c r="T7" s="47" t="s">
        <v>259</v>
      </c>
      <c r="U7" s="47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STN2SUM</vt:lpstr>
      <vt:lpstr>ChlPlt</vt:lpstr>
      <vt:lpstr>STN2PLT</vt:lpstr>
      <vt:lpstr>DIARY</vt:lpstr>
      <vt:lpstr>1uM_Nut</vt:lpstr>
      <vt:lpstr>FLUORCALIB</vt:lpstr>
      <vt:lpstr>Work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2019-07-23T16:20:10Z</dcterms:modified>
</cp:coreProperties>
</file>