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-15" windowWidth="25230" windowHeight="6180" activeTab="7"/>
  </bookViews>
  <sheets>
    <sheet name="STN2SUM" sheetId="1" r:id="rId1"/>
    <sheet name="ChlPlt" sheetId="5" r:id="rId2"/>
    <sheet name="DIARY" sheetId="3" r:id="rId3"/>
    <sheet name="1uM_Nut" sheetId="7" r:id="rId4"/>
    <sheet name="FLUORCALIB" sheetId="6" r:id="rId5"/>
    <sheet name="Work" sheetId="8" r:id="rId6"/>
    <sheet name="STN2PLT" sheetId="2" r:id="rId7"/>
    <sheet name="BIOLSUMS_FOR_RELOAD" sheetId="9" r:id="rId8"/>
    <sheet name="MAP" sheetId="10" r:id="rId9"/>
    <sheet name="README" sheetId="11" r:id="rId10"/>
  </sheets>
  <definedNames>
    <definedName name="_xlnm.Print_Area" localSheetId="2">DIARY!$A$1:$G$22</definedName>
    <definedName name="_xlnm.Print_Area" localSheetId="6">STN2PLT!$A$6:$S$235</definedName>
    <definedName name="_xlnm.Print_Area" localSheetId="0">STN2SUM!$A$2:$G$21</definedName>
  </definedNames>
  <calcPr calcId="162913"/>
</workbook>
</file>

<file path=xl/calcChain.xml><?xml version="1.0" encoding="utf-8"?>
<calcChain xmlns="http://schemas.openxmlformats.org/spreadsheetml/2006/main">
  <c r="W87" i="8" l="1"/>
  <c r="X87" i="8"/>
  <c r="Y87" i="8"/>
  <c r="Z87" i="8"/>
  <c r="W88" i="8"/>
  <c r="X88" i="8"/>
  <c r="Y88" i="8"/>
  <c r="Z88" i="8"/>
  <c r="W89" i="8"/>
  <c r="X89" i="8"/>
  <c r="Y89" i="8"/>
  <c r="Z89" i="8"/>
  <c r="W90" i="8"/>
  <c r="X90" i="8"/>
  <c r="Y90" i="8"/>
  <c r="Z90" i="8"/>
  <c r="W91" i="8"/>
  <c r="X91" i="8"/>
  <c r="Y91" i="8"/>
  <c r="Z91" i="8"/>
  <c r="W92" i="8"/>
  <c r="X92" i="8"/>
  <c r="Y92" i="8"/>
  <c r="Z92" i="8"/>
  <c r="W93" i="8"/>
  <c r="X93" i="8"/>
  <c r="Y93" i="8"/>
  <c r="Z93" i="8"/>
  <c r="W94" i="8"/>
  <c r="X94" i="8"/>
  <c r="Y94" i="8"/>
  <c r="Z94" i="8"/>
  <c r="W95" i="8"/>
  <c r="X95" i="8"/>
  <c r="Y95" i="8"/>
  <c r="Z95" i="8"/>
  <c r="W96" i="8"/>
  <c r="X96" i="8"/>
  <c r="Y96" i="8"/>
  <c r="Z96" i="8"/>
  <c r="W97" i="8"/>
  <c r="X97" i="8"/>
  <c r="Y97" i="8"/>
  <c r="Z97" i="8"/>
  <c r="W98" i="8"/>
  <c r="X98" i="8"/>
  <c r="Y98" i="8"/>
  <c r="Z98" i="8"/>
  <c r="W99" i="8"/>
  <c r="X99" i="8"/>
  <c r="Y99" i="8"/>
  <c r="Z99" i="8"/>
  <c r="W100" i="8"/>
  <c r="X100" i="8"/>
  <c r="Y100" i="8"/>
  <c r="Z100" i="8"/>
  <c r="W101" i="8"/>
  <c r="X101" i="8"/>
  <c r="Y101" i="8"/>
  <c r="Z101" i="8"/>
  <c r="W102" i="8"/>
  <c r="X102" i="8"/>
  <c r="Y102" i="8"/>
  <c r="Z102" i="8"/>
  <c r="W103" i="8"/>
  <c r="X103" i="8"/>
  <c r="Y103" i="8"/>
  <c r="Z103" i="8"/>
  <c r="W104" i="8"/>
  <c r="X104" i="8"/>
  <c r="Y104" i="8"/>
  <c r="Z104" i="8"/>
  <c r="W105" i="8"/>
  <c r="X105" i="8"/>
  <c r="Y105" i="8"/>
  <c r="Z105" i="8"/>
  <c r="Z86" i="8"/>
  <c r="Y86" i="8"/>
  <c r="X86" i="8"/>
  <c r="W86" i="8"/>
  <c r="AO42" i="1"/>
  <c r="AN42" i="1"/>
  <c r="AM42" i="1"/>
  <c r="AL42" i="1"/>
  <c r="AK42" i="1"/>
  <c r="AJ42" i="1"/>
  <c r="AI42" i="1"/>
  <c r="AH42" i="1"/>
  <c r="AG42" i="1"/>
  <c r="AF42" i="1"/>
  <c r="U42" i="1"/>
  <c r="T42" i="1"/>
  <c r="AE42" i="1"/>
  <c r="AD42" i="1"/>
  <c r="AC42" i="1"/>
  <c r="AB42" i="1"/>
  <c r="AA42" i="1"/>
  <c r="Z42" i="1"/>
  <c r="Y42" i="1"/>
  <c r="X42" i="1"/>
  <c r="W42" i="1"/>
  <c r="V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2" i="1"/>
  <c r="C42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N19" i="1"/>
  <c r="AL19" i="1"/>
  <c r="V16" i="2"/>
  <c r="V17" i="2"/>
  <c r="V18" i="2"/>
  <c r="V19" i="2"/>
  <c r="V20" i="2"/>
  <c r="V21" i="2"/>
  <c r="Y21" i="2" s="1"/>
  <c r="V22" i="2"/>
  <c r="V23" i="2"/>
  <c r="V24" i="2"/>
  <c r="V25" i="2"/>
  <c r="AJ19" i="1"/>
  <c r="AK19" i="1"/>
  <c r="AJ21" i="1"/>
  <c r="AK21" i="1"/>
  <c r="AH19" i="1"/>
  <c r="AI19" i="1"/>
  <c r="AH21" i="1"/>
  <c r="AI21" i="1"/>
  <c r="AG19" i="1"/>
  <c r="AF21" i="1"/>
  <c r="AF19" i="1"/>
  <c r="AD19" i="1"/>
  <c r="AE19" i="1"/>
  <c r="AD21" i="1"/>
  <c r="AE21" i="1"/>
  <c r="AB19" i="1"/>
  <c r="AP205" i="2"/>
  <c r="BB205" i="2"/>
  <c r="BA205" i="2"/>
  <c r="AZ205" i="2"/>
  <c r="AR205" i="2" s="1"/>
  <c r="AY205" i="2"/>
  <c r="AP195" i="2"/>
  <c r="BB195" i="2"/>
  <c r="BA195" i="2"/>
  <c r="AS195" i="2" s="1"/>
  <c r="AZ195" i="2"/>
  <c r="AR195" i="2"/>
  <c r="AY195" i="2"/>
  <c r="AQ195" i="2" s="1"/>
  <c r="AP185" i="2"/>
  <c r="BB185" i="2"/>
  <c r="AT185" i="2" s="1"/>
  <c r="BA185" i="2"/>
  <c r="AS185" i="2" s="1"/>
  <c r="AZ185" i="2"/>
  <c r="AR185" i="2" s="1"/>
  <c r="AY185" i="2"/>
  <c r="AQ185" i="2" s="1"/>
  <c r="AP175" i="2"/>
  <c r="AT175" i="2" s="1"/>
  <c r="BB175" i="2"/>
  <c r="BA175" i="2"/>
  <c r="AS175" i="2"/>
  <c r="AW166" i="2" s="1"/>
  <c r="AZ175" i="2"/>
  <c r="AY175" i="2"/>
  <c r="AP165" i="2"/>
  <c r="AQ165" i="2"/>
  <c r="BB165" i="2"/>
  <c r="AT165" i="2" s="1"/>
  <c r="BA165" i="2"/>
  <c r="AS165" i="2"/>
  <c r="AZ165" i="2"/>
  <c r="AY165" i="2"/>
  <c r="AP155" i="2"/>
  <c r="BB155" i="2"/>
  <c r="AT155" i="2" s="1"/>
  <c r="BA155" i="2"/>
  <c r="AS155" i="2" s="1"/>
  <c r="AZ155" i="2"/>
  <c r="AR155" i="2" s="1"/>
  <c r="AY155" i="2"/>
  <c r="AQ155" i="2" s="1"/>
  <c r="AP145" i="2"/>
  <c r="BB145" i="2"/>
  <c r="BA145" i="2"/>
  <c r="AZ145" i="2"/>
  <c r="AY145" i="2"/>
  <c r="AP135" i="2"/>
  <c r="BB135" i="2"/>
  <c r="AT135" i="2"/>
  <c r="BA135" i="2"/>
  <c r="AZ135" i="2"/>
  <c r="AY135" i="2"/>
  <c r="AP125" i="2"/>
  <c r="BB125" i="2"/>
  <c r="AT125" i="2" s="1"/>
  <c r="BA125" i="2"/>
  <c r="AS125" i="2" s="1"/>
  <c r="AZ125" i="2"/>
  <c r="AY125" i="2"/>
  <c r="AP115" i="2"/>
  <c r="BB115" i="2"/>
  <c r="AT115" i="2"/>
  <c r="BA115" i="2"/>
  <c r="AS115" i="2" s="1"/>
  <c r="AZ115" i="2"/>
  <c r="AR115" i="2"/>
  <c r="AY115" i="2"/>
  <c r="AQ115" i="2" s="1"/>
  <c r="AP105" i="2"/>
  <c r="AT105" i="2" s="1"/>
  <c r="BB105" i="2"/>
  <c r="BA105" i="2"/>
  <c r="AS105" i="2"/>
  <c r="AZ105" i="2"/>
  <c r="AY105" i="2"/>
  <c r="AQ105" i="2" s="1"/>
  <c r="AP95" i="2"/>
  <c r="BB95" i="2"/>
  <c r="BA95" i="2"/>
  <c r="AZ95" i="2"/>
  <c r="AY95" i="2"/>
  <c r="AP85" i="2"/>
  <c r="BB85" i="2"/>
  <c r="AT85" i="2"/>
  <c r="BA85" i="2"/>
  <c r="AS85" i="2"/>
  <c r="AZ85" i="2"/>
  <c r="AY85" i="2"/>
  <c r="AQ85" i="2" s="1"/>
  <c r="AP75" i="2"/>
  <c r="BB75" i="2"/>
  <c r="AT75" i="2"/>
  <c r="BA75" i="2"/>
  <c r="AS75" i="2" s="1"/>
  <c r="AZ75" i="2"/>
  <c r="AR75" i="2"/>
  <c r="AY75" i="2"/>
  <c r="AQ75" i="2" s="1"/>
  <c r="AP65" i="2"/>
  <c r="BB65" i="2"/>
  <c r="AT65" i="2"/>
  <c r="BA65" i="2"/>
  <c r="AS65" i="2"/>
  <c r="AZ65" i="2"/>
  <c r="AR65" i="2"/>
  <c r="AY65" i="2"/>
  <c r="AQ65" i="2"/>
  <c r="AP55" i="2"/>
  <c r="BB55" i="2"/>
  <c r="BA55" i="2"/>
  <c r="AS55" i="2"/>
  <c r="AZ55" i="2"/>
  <c r="AY55" i="2"/>
  <c r="AP45" i="2"/>
  <c r="BB45" i="2"/>
  <c r="AT45" i="2"/>
  <c r="BA45" i="2"/>
  <c r="AS45" i="2"/>
  <c r="AZ45" i="2"/>
  <c r="AY45" i="2"/>
  <c r="AP35" i="2"/>
  <c r="BB35" i="2"/>
  <c r="AT35" i="2"/>
  <c r="BA35" i="2"/>
  <c r="AS35" i="2" s="1"/>
  <c r="AZ35" i="2"/>
  <c r="AR35" i="2"/>
  <c r="AY35" i="2"/>
  <c r="AQ35" i="2" s="1"/>
  <c r="AP25" i="2"/>
  <c r="BB25" i="2"/>
  <c r="AT25" i="2"/>
  <c r="BA25" i="2"/>
  <c r="AS25" i="2"/>
  <c r="AZ25" i="2"/>
  <c r="AR25" i="2"/>
  <c r="AY25" i="2"/>
  <c r="AQ25" i="2"/>
  <c r="T19" i="1"/>
  <c r="U21" i="1"/>
  <c r="T21" i="1"/>
  <c r="U19" i="1"/>
  <c r="V19" i="1"/>
  <c r="R19" i="1"/>
  <c r="S19" i="1"/>
  <c r="R21" i="1"/>
  <c r="S21" i="1"/>
  <c r="AP86" i="2"/>
  <c r="AP87" i="2"/>
  <c r="AP88" i="2"/>
  <c r="AT88" i="2" s="1"/>
  <c r="AP89" i="2"/>
  <c r="AQ89" i="2"/>
  <c r="AP90" i="2"/>
  <c r="AP91" i="2"/>
  <c r="AQ91" i="2"/>
  <c r="AP92" i="2"/>
  <c r="AP93" i="2"/>
  <c r="AT93" i="2"/>
  <c r="AP94" i="2"/>
  <c r="V95" i="2"/>
  <c r="P21" i="1"/>
  <c r="P19" i="1"/>
  <c r="Q19" i="1"/>
  <c r="Q21" i="1"/>
  <c r="N19" i="1"/>
  <c r="O19" i="1"/>
  <c r="N21" i="1"/>
  <c r="O21" i="1"/>
  <c r="L19" i="1"/>
  <c r="M19" i="1"/>
  <c r="L21" i="1"/>
  <c r="M21" i="1"/>
  <c r="K19" i="1"/>
  <c r="J21" i="1"/>
  <c r="J19" i="1"/>
  <c r="H21" i="1"/>
  <c r="H19" i="1"/>
  <c r="D19" i="1"/>
  <c r="E19" i="1"/>
  <c r="D21" i="1"/>
  <c r="E21" i="1"/>
  <c r="S84" i="8"/>
  <c r="I167" i="7"/>
  <c r="I157" i="7"/>
  <c r="I147" i="7"/>
  <c r="H168" i="7"/>
  <c r="H158" i="7"/>
  <c r="H138" i="7"/>
  <c r="AE196" i="2"/>
  <c r="AI196" i="2"/>
  <c r="AE197" i="2"/>
  <c r="AI197" i="2"/>
  <c r="AE198" i="2"/>
  <c r="AI198" i="2" s="1"/>
  <c r="AE199" i="2"/>
  <c r="AI199" i="2"/>
  <c r="AE200" i="2"/>
  <c r="AI200" i="2" s="1"/>
  <c r="AE201" i="2"/>
  <c r="AI201" i="2"/>
  <c r="AE202" i="2"/>
  <c r="AI202" i="2" s="1"/>
  <c r="Z78" i="8"/>
  <c r="AP164" i="2"/>
  <c r="AT164" i="2"/>
  <c r="AP163" i="2"/>
  <c r="AT163" i="2"/>
  <c r="AP162" i="2"/>
  <c r="AT162" i="2" s="1"/>
  <c r="AQ162" i="2"/>
  <c r="AP161" i="2"/>
  <c r="AT161" i="2"/>
  <c r="AP160" i="2"/>
  <c r="AT160" i="2" s="1"/>
  <c r="AP159" i="2"/>
  <c r="AT159" i="2"/>
  <c r="AP158" i="2"/>
  <c r="AP157" i="2"/>
  <c r="AT157" i="2"/>
  <c r="AP156" i="2"/>
  <c r="AT156" i="2"/>
  <c r="AE156" i="2"/>
  <c r="AF156" i="2"/>
  <c r="AE157" i="2"/>
  <c r="AI157" i="2"/>
  <c r="AE158" i="2"/>
  <c r="AI158" i="2"/>
  <c r="AE159" i="2"/>
  <c r="AF159" i="2"/>
  <c r="AI159" i="2"/>
  <c r="AE160" i="2"/>
  <c r="AI160" i="2" s="1"/>
  <c r="AE161" i="2"/>
  <c r="AI161" i="2" s="1"/>
  <c r="AE162" i="2"/>
  <c r="V156" i="2"/>
  <c r="Z156" i="2" s="1"/>
  <c r="V157" i="2"/>
  <c r="Z157" i="2"/>
  <c r="V158" i="2"/>
  <c r="Z158" i="2"/>
  <c r="V159" i="2"/>
  <c r="X159" i="2"/>
  <c r="Z159" i="2"/>
  <c r="V160" i="2"/>
  <c r="Z160" i="2" s="1"/>
  <c r="V161" i="2"/>
  <c r="Z161" i="2" s="1"/>
  <c r="V162" i="2"/>
  <c r="V163" i="2"/>
  <c r="Z163" i="2" s="1"/>
  <c r="V164" i="2"/>
  <c r="Z164" i="2" s="1"/>
  <c r="V165" i="2"/>
  <c r="Z165" i="2" s="1"/>
  <c r="W82" i="8"/>
  <c r="X82" i="8"/>
  <c r="Y82" i="8"/>
  <c r="Z82" i="8"/>
  <c r="AP196" i="2"/>
  <c r="AP197" i="2"/>
  <c r="AT197" i="2" s="1"/>
  <c r="AP198" i="2"/>
  <c r="AS198" i="2" s="1"/>
  <c r="AP199" i="2"/>
  <c r="AQ199" i="2" s="1"/>
  <c r="AP200" i="2"/>
  <c r="AP201" i="2"/>
  <c r="AT201" i="2" s="1"/>
  <c r="AP202" i="2"/>
  <c r="AR202" i="2" s="1"/>
  <c r="AP203" i="2"/>
  <c r="AS203" i="2" s="1"/>
  <c r="AP204" i="2"/>
  <c r="AS197" i="2"/>
  <c r="AS201" i="2"/>
  <c r="AR201" i="2"/>
  <c r="AQ197" i="2"/>
  <c r="AQ203" i="2"/>
  <c r="AP186" i="2"/>
  <c r="AT186" i="2"/>
  <c r="AP187" i="2"/>
  <c r="AT187" i="2"/>
  <c r="AP188" i="2"/>
  <c r="AP189" i="2"/>
  <c r="AP190" i="2"/>
  <c r="AP191" i="2"/>
  <c r="AP192" i="2"/>
  <c r="AR192" i="2" s="1"/>
  <c r="AP193" i="2"/>
  <c r="AP194" i="2"/>
  <c r="AQ194" i="2" s="1"/>
  <c r="AT194" i="2"/>
  <c r="AS186" i="2"/>
  <c r="AS187" i="2"/>
  <c r="AR187" i="2"/>
  <c r="AR190" i="2"/>
  <c r="AQ187" i="2"/>
  <c r="AQ190" i="2"/>
  <c r="W77" i="8"/>
  <c r="X77" i="8"/>
  <c r="Y77" i="8"/>
  <c r="Z77" i="8"/>
  <c r="W78" i="8"/>
  <c r="X78" i="8"/>
  <c r="Y78" i="8"/>
  <c r="W79" i="8"/>
  <c r="X79" i="8"/>
  <c r="Y79" i="8"/>
  <c r="Z79" i="8"/>
  <c r="W80" i="8"/>
  <c r="X80" i="8"/>
  <c r="Y80" i="8"/>
  <c r="Z80" i="8"/>
  <c r="W81" i="8"/>
  <c r="X81" i="8"/>
  <c r="Y81" i="8"/>
  <c r="Z81" i="8"/>
  <c r="I128" i="7"/>
  <c r="H129" i="7"/>
  <c r="I118" i="7"/>
  <c r="H119" i="7"/>
  <c r="I108" i="7"/>
  <c r="H109" i="7"/>
  <c r="I101" i="7"/>
  <c r="H101" i="7"/>
  <c r="I88" i="7"/>
  <c r="H90" i="7"/>
  <c r="I67" i="7"/>
  <c r="W64" i="8"/>
  <c r="X64" i="8"/>
  <c r="Y64" i="8"/>
  <c r="Z64" i="8"/>
  <c r="W65" i="8"/>
  <c r="X65" i="8"/>
  <c r="Y65" i="8"/>
  <c r="Z65" i="8"/>
  <c r="W66" i="8"/>
  <c r="X66" i="8"/>
  <c r="Y66" i="8"/>
  <c r="Z66" i="8"/>
  <c r="W67" i="8"/>
  <c r="X67" i="8"/>
  <c r="Y67" i="8"/>
  <c r="Z67" i="8"/>
  <c r="W68" i="8"/>
  <c r="X68" i="8"/>
  <c r="Y68" i="8"/>
  <c r="Z68" i="8"/>
  <c r="W69" i="8"/>
  <c r="X69" i="8"/>
  <c r="Y69" i="8"/>
  <c r="Z69" i="8"/>
  <c r="W70" i="8"/>
  <c r="X70" i="8"/>
  <c r="Y70" i="8"/>
  <c r="Z70" i="8"/>
  <c r="W71" i="8"/>
  <c r="X71" i="8"/>
  <c r="Y71" i="8"/>
  <c r="Z71" i="8"/>
  <c r="W72" i="8"/>
  <c r="X72" i="8"/>
  <c r="Y72" i="8"/>
  <c r="Z72" i="8"/>
  <c r="W73" i="8"/>
  <c r="X73" i="8"/>
  <c r="Y73" i="8"/>
  <c r="Z73" i="8"/>
  <c r="W74" i="8"/>
  <c r="X74" i="8"/>
  <c r="Y74" i="8"/>
  <c r="Z74" i="8"/>
  <c r="W75" i="8"/>
  <c r="X75" i="8"/>
  <c r="Y75" i="8"/>
  <c r="Z75" i="8"/>
  <c r="W76" i="8"/>
  <c r="X76" i="8"/>
  <c r="Y76" i="8"/>
  <c r="Z76" i="8"/>
  <c r="Z63" i="8"/>
  <c r="Y63" i="8"/>
  <c r="X63" i="8"/>
  <c r="W63" i="8"/>
  <c r="AR86" i="2"/>
  <c r="AR89" i="2"/>
  <c r="AR91" i="2"/>
  <c r="AR93" i="2"/>
  <c r="AS89" i="2"/>
  <c r="AS90" i="2"/>
  <c r="AS91" i="2"/>
  <c r="AS93" i="2"/>
  <c r="AS94" i="2"/>
  <c r="AT87" i="2"/>
  <c r="AT89" i="2"/>
  <c r="AT90" i="2"/>
  <c r="AT91" i="2"/>
  <c r="AP66" i="2"/>
  <c r="AP67" i="2"/>
  <c r="AQ67" i="2" s="1"/>
  <c r="AP68" i="2"/>
  <c r="AQ68" i="2"/>
  <c r="AP69" i="2"/>
  <c r="AQ69" i="2" s="1"/>
  <c r="AP70" i="2"/>
  <c r="AQ70" i="2"/>
  <c r="AP71" i="2"/>
  <c r="AQ71" i="2" s="1"/>
  <c r="AP72" i="2"/>
  <c r="AP73" i="2"/>
  <c r="AQ73" i="2" s="1"/>
  <c r="AP74" i="2"/>
  <c r="AQ74" i="2"/>
  <c r="AP56" i="2"/>
  <c r="AQ56" i="2" s="1"/>
  <c r="AP57" i="2"/>
  <c r="AT57" i="2"/>
  <c r="AP58" i="2"/>
  <c r="AQ58" i="2" s="1"/>
  <c r="AP59" i="2"/>
  <c r="AQ59" i="2" s="1"/>
  <c r="AP60" i="2"/>
  <c r="AP61" i="2"/>
  <c r="AP62" i="2"/>
  <c r="AQ62" i="2" s="1"/>
  <c r="AP63" i="2"/>
  <c r="AQ63" i="2" s="1"/>
  <c r="AP64" i="2"/>
  <c r="AQ64" i="2" s="1"/>
  <c r="AN21" i="1"/>
  <c r="AO19" i="1"/>
  <c r="AO21" i="1"/>
  <c r="AM19" i="1"/>
  <c r="AL21" i="1"/>
  <c r="AM21" i="1"/>
  <c r="AG21" i="1"/>
  <c r="AA21" i="1"/>
  <c r="Z19" i="1"/>
  <c r="AE86" i="2"/>
  <c r="AF86" i="2"/>
  <c r="AE87" i="2"/>
  <c r="AF87" i="2"/>
  <c r="AE88" i="2"/>
  <c r="AE89" i="2"/>
  <c r="AF89" i="2" s="1"/>
  <c r="AE90" i="2"/>
  <c r="AF90" i="2" s="1"/>
  <c r="AE91" i="2"/>
  <c r="AF91" i="2" s="1"/>
  <c r="AF92" i="2"/>
  <c r="V86" i="2"/>
  <c r="X86" i="2" s="1"/>
  <c r="W86" i="2"/>
  <c r="V87" i="2"/>
  <c r="Z87" i="2" s="1"/>
  <c r="V88" i="2"/>
  <c r="X88" i="2" s="1"/>
  <c r="Y88" i="2"/>
  <c r="V89" i="2"/>
  <c r="V90" i="2"/>
  <c r="X90" i="2"/>
  <c r="V91" i="2"/>
  <c r="X91" i="2"/>
  <c r="V92" i="2"/>
  <c r="X92" i="2"/>
  <c r="V93" i="2"/>
  <c r="V94" i="2"/>
  <c r="X94" i="2" s="1"/>
  <c r="Y86" i="2"/>
  <c r="Y91" i="2"/>
  <c r="Y92" i="2"/>
  <c r="Z86" i="2"/>
  <c r="Z89" i="2"/>
  <c r="Z91" i="2"/>
  <c r="Z92" i="2"/>
  <c r="W90" i="2"/>
  <c r="W91" i="2"/>
  <c r="W92" i="2"/>
  <c r="B19" i="1"/>
  <c r="I76" i="7"/>
  <c r="H147" i="7"/>
  <c r="I57" i="7"/>
  <c r="H57" i="7"/>
  <c r="W44" i="8"/>
  <c r="X44" i="8"/>
  <c r="Y44" i="8"/>
  <c r="Z44" i="8"/>
  <c r="W45" i="8"/>
  <c r="X45" i="8"/>
  <c r="Y45" i="8"/>
  <c r="Z45" i="8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W50" i="8"/>
  <c r="X50" i="8"/>
  <c r="Y50" i="8"/>
  <c r="Z50" i="8"/>
  <c r="W51" i="8"/>
  <c r="X51" i="8"/>
  <c r="Y51" i="8"/>
  <c r="Z51" i="8"/>
  <c r="W52" i="8"/>
  <c r="X52" i="8"/>
  <c r="Y52" i="8"/>
  <c r="Z52" i="8"/>
  <c r="W53" i="8"/>
  <c r="X53" i="8"/>
  <c r="Y53" i="8"/>
  <c r="Z53" i="8"/>
  <c r="W54" i="8"/>
  <c r="X54" i="8"/>
  <c r="Y54" i="8"/>
  <c r="Z54" i="8"/>
  <c r="W55" i="8"/>
  <c r="X55" i="8"/>
  <c r="Y55" i="8"/>
  <c r="Z55" i="8"/>
  <c r="W56" i="8"/>
  <c r="X56" i="8"/>
  <c r="Y56" i="8"/>
  <c r="Z56" i="8"/>
  <c r="W57" i="8"/>
  <c r="X57" i="8"/>
  <c r="Y57" i="8"/>
  <c r="Z57" i="8"/>
  <c r="W58" i="8"/>
  <c r="X58" i="8"/>
  <c r="Y58" i="8"/>
  <c r="Z58" i="8"/>
  <c r="W59" i="8"/>
  <c r="X59" i="8"/>
  <c r="Y59" i="8"/>
  <c r="Z59" i="8"/>
  <c r="W60" i="8"/>
  <c r="X60" i="8"/>
  <c r="Y60" i="8"/>
  <c r="Z60" i="8"/>
  <c r="AP116" i="2"/>
  <c r="AQ116" i="2"/>
  <c r="AP117" i="2"/>
  <c r="AQ117" i="2" s="1"/>
  <c r="AP118" i="2"/>
  <c r="AQ118" i="2" s="1"/>
  <c r="AP119" i="2"/>
  <c r="AP120" i="2"/>
  <c r="AP121" i="2"/>
  <c r="AP122" i="2"/>
  <c r="AQ122" i="2" s="1"/>
  <c r="AP123" i="2"/>
  <c r="AP124" i="2"/>
  <c r="AQ124" i="2" s="1"/>
  <c r="AP126" i="2"/>
  <c r="AQ126" i="2"/>
  <c r="AP127" i="2"/>
  <c r="AQ127" i="2" s="1"/>
  <c r="AP128" i="2"/>
  <c r="AS128" i="2" s="1"/>
  <c r="AQ128" i="2"/>
  <c r="AP129" i="2"/>
  <c r="AP130" i="2"/>
  <c r="AQ130" i="2" s="1"/>
  <c r="AP131" i="2"/>
  <c r="AQ131" i="2" s="1"/>
  <c r="AP132" i="2"/>
  <c r="AT132" i="2"/>
  <c r="AQ132" i="2"/>
  <c r="AP133" i="2"/>
  <c r="AQ133" i="2"/>
  <c r="AP134" i="2"/>
  <c r="AT134" i="2" s="1"/>
  <c r="AP136" i="2"/>
  <c r="AQ136" i="2"/>
  <c r="AP106" i="2"/>
  <c r="AS106" i="2" s="1"/>
  <c r="AE132" i="2"/>
  <c r="AF132" i="2"/>
  <c r="AE131" i="2"/>
  <c r="AF131" i="2" s="1"/>
  <c r="AE130" i="2"/>
  <c r="AH130" i="2"/>
  <c r="AF130" i="2"/>
  <c r="AE129" i="2"/>
  <c r="AF129" i="2" s="1"/>
  <c r="AE128" i="2"/>
  <c r="AE127" i="2"/>
  <c r="AF127" i="2" s="1"/>
  <c r="AE126" i="2"/>
  <c r="AF126" i="2" s="1"/>
  <c r="AI126" i="2"/>
  <c r="AE117" i="2"/>
  <c r="AG117" i="2"/>
  <c r="AF117" i="2"/>
  <c r="AE118" i="2"/>
  <c r="AF118" i="2" s="1"/>
  <c r="AE119" i="2"/>
  <c r="AF119" i="2" s="1"/>
  <c r="AE120" i="2"/>
  <c r="AI120" i="2" s="1"/>
  <c r="AE121" i="2"/>
  <c r="AF121" i="2"/>
  <c r="AE122" i="2"/>
  <c r="AF122" i="2"/>
  <c r="AE116" i="2"/>
  <c r="AF116" i="2"/>
  <c r="AE106" i="2"/>
  <c r="AF106" i="2"/>
  <c r="Z61" i="8"/>
  <c r="Y61" i="8"/>
  <c r="X61" i="8"/>
  <c r="W61" i="8"/>
  <c r="W24" i="8"/>
  <c r="V116" i="2"/>
  <c r="W116" i="2" s="1"/>
  <c r="V117" i="2"/>
  <c r="V118" i="2"/>
  <c r="Z118" i="2"/>
  <c r="W118" i="2"/>
  <c r="V119" i="2"/>
  <c r="V120" i="2"/>
  <c r="Z120" i="2"/>
  <c r="V121" i="2"/>
  <c r="W121" i="2" s="1"/>
  <c r="V122" i="2"/>
  <c r="V123" i="2"/>
  <c r="W123" i="2" s="1"/>
  <c r="V124" i="2"/>
  <c r="Z124" i="2" s="1"/>
  <c r="W124" i="2"/>
  <c r="V125" i="2"/>
  <c r="W125" i="2" s="1"/>
  <c r="V126" i="2"/>
  <c r="V127" i="2"/>
  <c r="W127" i="2"/>
  <c r="V128" i="2"/>
  <c r="W128" i="2"/>
  <c r="V129" i="2"/>
  <c r="Z129" i="2" s="1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 s="1"/>
  <c r="X135" i="2"/>
  <c r="V106" i="2"/>
  <c r="W106" i="2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24" i="8"/>
  <c r="X24" i="8"/>
  <c r="BB15" i="2"/>
  <c r="AP15" i="2"/>
  <c r="AT15" i="2"/>
  <c r="V196" i="2"/>
  <c r="Z196" i="2" s="1"/>
  <c r="V197" i="2"/>
  <c r="V198" i="2"/>
  <c r="Z198" i="2" s="1"/>
  <c r="V199" i="2"/>
  <c r="Z199" i="2" s="1"/>
  <c r="X199" i="2"/>
  <c r="V200" i="2"/>
  <c r="Z200" i="2"/>
  <c r="V201" i="2"/>
  <c r="V202" i="2"/>
  <c r="Z202" i="2"/>
  <c r="V203" i="2"/>
  <c r="V204" i="2"/>
  <c r="Z204" i="2"/>
  <c r="V205" i="2"/>
  <c r="V186" i="2"/>
  <c r="Z186" i="2"/>
  <c r="V187" i="2"/>
  <c r="Z187" i="2" s="1"/>
  <c r="V188" i="2"/>
  <c r="Z188" i="2"/>
  <c r="V189" i="2"/>
  <c r="V190" i="2"/>
  <c r="Z190" i="2"/>
  <c r="V191" i="2"/>
  <c r="Y191" i="2" s="1"/>
  <c r="V192" i="2"/>
  <c r="Z192" i="2" s="1"/>
  <c r="V193" i="2"/>
  <c r="Z193" i="2" s="1"/>
  <c r="V194" i="2"/>
  <c r="V195" i="2"/>
  <c r="Z195" i="2"/>
  <c r="V176" i="2"/>
  <c r="Z176" i="2" s="1"/>
  <c r="V177" i="2"/>
  <c r="Z177" i="2"/>
  <c r="V178" i="2"/>
  <c r="Z178" i="2"/>
  <c r="AD176" i="2" s="1"/>
  <c r="V179" i="2"/>
  <c r="Z179" i="2"/>
  <c r="V180" i="2"/>
  <c r="Z180" i="2"/>
  <c r="V181" i="2"/>
  <c r="Z181" i="2"/>
  <c r="V182" i="2"/>
  <c r="Z182" i="2"/>
  <c r="V183" i="2"/>
  <c r="Z183" i="2"/>
  <c r="V184" i="2"/>
  <c r="Z184" i="2"/>
  <c r="V185" i="2"/>
  <c r="Z185" i="2"/>
  <c r="V166" i="2"/>
  <c r="Z166" i="2"/>
  <c r="V167" i="2"/>
  <c r="Z167" i="2" s="1"/>
  <c r="X167" i="2"/>
  <c r="V168" i="2"/>
  <c r="Z168" i="2"/>
  <c r="V169" i="2"/>
  <c r="Z169" i="2" s="1"/>
  <c r="V170" i="2"/>
  <c r="Z170" i="2" s="1"/>
  <c r="V171" i="2"/>
  <c r="V172" i="2"/>
  <c r="Z172" i="2"/>
  <c r="V173" i="2"/>
  <c r="Z173" i="2" s="1"/>
  <c r="V174" i="2"/>
  <c r="V175" i="2"/>
  <c r="V146" i="2"/>
  <c r="Z146" i="2" s="1"/>
  <c r="V147" i="2"/>
  <c r="X147" i="2"/>
  <c r="Z147" i="2"/>
  <c r="V148" i="2"/>
  <c r="Z148" i="2"/>
  <c r="V149" i="2"/>
  <c r="V150" i="2"/>
  <c r="Z150" i="2"/>
  <c r="V151" i="2"/>
  <c r="W151" i="2" s="1"/>
  <c r="V152" i="2"/>
  <c r="Z152" i="2" s="1"/>
  <c r="V153" i="2"/>
  <c r="Z153" i="2" s="1"/>
  <c r="V154" i="2"/>
  <c r="V155" i="2"/>
  <c r="Z155" i="2"/>
  <c r="V136" i="2"/>
  <c r="Z136" i="2" s="1"/>
  <c r="V137" i="2"/>
  <c r="V138" i="2"/>
  <c r="V139" i="2"/>
  <c r="Z139" i="2"/>
  <c r="V140" i="2"/>
  <c r="Z140" i="2"/>
  <c r="V141" i="2"/>
  <c r="Z141" i="2"/>
  <c r="V142" i="2"/>
  <c r="Z142" i="2" s="1"/>
  <c r="Y142" i="2"/>
  <c r="V143" i="2"/>
  <c r="X143" i="2"/>
  <c r="Z143" i="2"/>
  <c r="V144" i="2"/>
  <c r="V145" i="2"/>
  <c r="Z145" i="2"/>
  <c r="Z127" i="2"/>
  <c r="Z130" i="2"/>
  <c r="Z133" i="2"/>
  <c r="Z135" i="2"/>
  <c r="Z121" i="2"/>
  <c r="Z125" i="2"/>
  <c r="Z106" i="2"/>
  <c r="V107" i="2"/>
  <c r="Y107" i="2" s="1"/>
  <c r="V108" i="2"/>
  <c r="V109" i="2"/>
  <c r="Z109" i="2"/>
  <c r="V110" i="2"/>
  <c r="Z110" i="2" s="1"/>
  <c r="V111" i="2"/>
  <c r="Y111" i="2"/>
  <c r="Z111" i="2"/>
  <c r="V112" i="2"/>
  <c r="Z112" i="2" s="1"/>
  <c r="V113" i="2"/>
  <c r="Z113" i="2" s="1"/>
  <c r="V114" i="2"/>
  <c r="V115" i="2"/>
  <c r="Z115" i="2" s="1"/>
  <c r="Y115" i="2"/>
  <c r="V96" i="2"/>
  <c r="Z96" i="2"/>
  <c r="V97" i="2"/>
  <c r="Y97" i="2" s="1"/>
  <c r="V98" i="2"/>
  <c r="Z98" i="2"/>
  <c r="V99" i="2"/>
  <c r="Z99" i="2" s="1"/>
  <c r="V100" i="2"/>
  <c r="Z100" i="2"/>
  <c r="V101" i="2"/>
  <c r="Z101" i="2" s="1"/>
  <c r="V102" i="2"/>
  <c r="Z102" i="2"/>
  <c r="V103" i="2"/>
  <c r="Z103" i="2" s="1"/>
  <c r="V104" i="2"/>
  <c r="Z104" i="2"/>
  <c r="V105" i="2"/>
  <c r="Z105" i="2" s="1"/>
  <c r="V76" i="2"/>
  <c r="Z76" i="2"/>
  <c r="V77" i="2"/>
  <c r="Z77" i="2" s="1"/>
  <c r="AD76" i="2" s="1"/>
  <c r="V78" i="2"/>
  <c r="W78" i="2"/>
  <c r="V79" i="2"/>
  <c r="Z79" i="2" s="1"/>
  <c r="V80" i="2"/>
  <c r="Z80" i="2"/>
  <c r="V81" i="2"/>
  <c r="Z81" i="2" s="1"/>
  <c r="V82" i="2"/>
  <c r="Z82" i="2"/>
  <c r="V83" i="2"/>
  <c r="Z83" i="2" s="1"/>
  <c r="V84" i="2"/>
  <c r="Z84" i="2"/>
  <c r="V85" i="2"/>
  <c r="Z85" i="2" s="1"/>
  <c r="V66" i="2"/>
  <c r="Z66" i="2"/>
  <c r="V67" i="2"/>
  <c r="Z67" i="2" s="1"/>
  <c r="V68" i="2"/>
  <c r="Z68" i="2"/>
  <c r="V69" i="2"/>
  <c r="Z69" i="2" s="1"/>
  <c r="V70" i="2"/>
  <c r="Z70" i="2" s="1"/>
  <c r="V71" i="2"/>
  <c r="Z71" i="2" s="1"/>
  <c r="V72" i="2"/>
  <c r="Z72" i="2"/>
  <c r="V73" i="2"/>
  <c r="Z73" i="2" s="1"/>
  <c r="V74" i="2"/>
  <c r="Z74" i="2" s="1"/>
  <c r="V75" i="2"/>
  <c r="V56" i="2"/>
  <c r="Y56" i="2" s="1"/>
  <c r="V57" i="2"/>
  <c r="Z57" i="2"/>
  <c r="V58" i="2"/>
  <c r="Z58" i="2" s="1"/>
  <c r="V59" i="2"/>
  <c r="Z59" i="2"/>
  <c r="V60" i="2"/>
  <c r="Z60" i="2" s="1"/>
  <c r="V61" i="2"/>
  <c r="Z61" i="2"/>
  <c r="V62" i="2"/>
  <c r="Z62" i="2" s="1"/>
  <c r="V63" i="2"/>
  <c r="Z63" i="2"/>
  <c r="V64" i="2"/>
  <c r="Z64" i="2" s="1"/>
  <c r="V65" i="2"/>
  <c r="Z65" i="2"/>
  <c r="V46" i="2"/>
  <c r="Z46" i="2" s="1"/>
  <c r="V47" i="2"/>
  <c r="Z47" i="2"/>
  <c r="V48" i="2"/>
  <c r="Z48" i="2" s="1"/>
  <c r="V49" i="2"/>
  <c r="Y49" i="2"/>
  <c r="V50" i="2"/>
  <c r="Z50" i="2" s="1"/>
  <c r="V51" i="2"/>
  <c r="X51" i="2"/>
  <c r="Z51" i="2"/>
  <c r="V52" i="2"/>
  <c r="Z52" i="2" s="1"/>
  <c r="V53" i="2"/>
  <c r="V54" i="2"/>
  <c r="Z54" i="2"/>
  <c r="V55" i="2"/>
  <c r="V36" i="2"/>
  <c r="Z36" i="2" s="1"/>
  <c r="V37" i="2"/>
  <c r="Z37" i="2"/>
  <c r="AD36" i="2" s="1"/>
  <c r="V38" i="2"/>
  <c r="Z38" i="2" s="1"/>
  <c r="V39" i="2"/>
  <c r="Z39" i="2"/>
  <c r="V40" i="2"/>
  <c r="Z40" i="2"/>
  <c r="V41" i="2"/>
  <c r="Z41" i="2"/>
  <c r="V42" i="2"/>
  <c r="Z42" i="2"/>
  <c r="V43" i="2"/>
  <c r="Z43" i="2"/>
  <c r="V44" i="2"/>
  <c r="Z44" i="2"/>
  <c r="V45" i="2"/>
  <c r="Z45" i="2"/>
  <c r="V26" i="2"/>
  <c r="Z26" i="2"/>
  <c r="V27" i="2"/>
  <c r="Z27" i="2" s="1"/>
  <c r="Y27" i="2"/>
  <c r="V28" i="2"/>
  <c r="Z28" i="2"/>
  <c r="V29" i="2"/>
  <c r="Z29" i="2" s="1"/>
  <c r="V30" i="2"/>
  <c r="Z30" i="2" s="1"/>
  <c r="V31" i="2"/>
  <c r="Z31" i="2" s="1"/>
  <c r="V32" i="2"/>
  <c r="Z32" i="2"/>
  <c r="V33" i="2"/>
  <c r="Z33" i="2" s="1"/>
  <c r="V34" i="2"/>
  <c r="Z34" i="2" s="1"/>
  <c r="V35" i="2"/>
  <c r="Z16" i="2"/>
  <c r="Z18" i="2"/>
  <c r="Z24" i="2"/>
  <c r="V6" i="2"/>
  <c r="Z6" i="2"/>
  <c r="V7" i="2"/>
  <c r="Z7" i="2" s="1"/>
  <c r="V8" i="2"/>
  <c r="Z8" i="2" s="1"/>
  <c r="V9" i="2"/>
  <c r="V10" i="2"/>
  <c r="Z10" i="2"/>
  <c r="V11" i="2"/>
  <c r="Z11" i="2"/>
  <c r="V12" i="2"/>
  <c r="Z12" i="2"/>
  <c r="V13" i="2"/>
  <c r="Z13" i="2"/>
  <c r="V14" i="2"/>
  <c r="Z14" i="2"/>
  <c r="V15" i="2"/>
  <c r="Z15" i="2"/>
  <c r="AY15" i="2"/>
  <c r="AQ15" i="2"/>
  <c r="AP176" i="2"/>
  <c r="AT176" i="2"/>
  <c r="AP177" i="2"/>
  <c r="AT177" i="2"/>
  <c r="AP178" i="2"/>
  <c r="AT178" i="2"/>
  <c r="AP179" i="2"/>
  <c r="AT179" i="2"/>
  <c r="AP180" i="2"/>
  <c r="AT180" i="2" s="1"/>
  <c r="AQ180" i="2"/>
  <c r="AP181" i="2"/>
  <c r="AT181" i="2"/>
  <c r="AP182" i="2"/>
  <c r="AP183" i="2"/>
  <c r="AP184" i="2"/>
  <c r="AQ184" i="2"/>
  <c r="AP166" i="2"/>
  <c r="AT166" i="2"/>
  <c r="AP167" i="2"/>
  <c r="AQ167" i="2"/>
  <c r="AT167" i="2"/>
  <c r="AP168" i="2"/>
  <c r="AS168" i="2" s="1"/>
  <c r="AT168" i="2"/>
  <c r="AP169" i="2"/>
  <c r="AT169" i="2" s="1"/>
  <c r="AS169" i="2"/>
  <c r="AP170" i="2"/>
  <c r="AT170" i="2"/>
  <c r="AP171" i="2"/>
  <c r="AQ171" i="2"/>
  <c r="AT171" i="2"/>
  <c r="AP172" i="2"/>
  <c r="AT172" i="2" s="1"/>
  <c r="AP173" i="2"/>
  <c r="AP174" i="2"/>
  <c r="AT174" i="2" s="1"/>
  <c r="AP146" i="2"/>
  <c r="AT146" i="2"/>
  <c r="AP147" i="2"/>
  <c r="AP148" i="2"/>
  <c r="AQ148" i="2" s="1"/>
  <c r="AP149" i="2"/>
  <c r="AP150" i="2"/>
  <c r="AR150" i="2"/>
  <c r="AT150" i="2"/>
  <c r="AP151" i="2"/>
  <c r="AT151" i="2" s="1"/>
  <c r="AP152" i="2"/>
  <c r="AP153" i="2"/>
  <c r="AQ153" i="2" s="1"/>
  <c r="AT153" i="2"/>
  <c r="AP154" i="2"/>
  <c r="AT154" i="2"/>
  <c r="AT136" i="2"/>
  <c r="AP137" i="2"/>
  <c r="AT137" i="2" s="1"/>
  <c r="AP138" i="2"/>
  <c r="AT138" i="2" s="1"/>
  <c r="AP139" i="2"/>
  <c r="AP140" i="2"/>
  <c r="AQ140" i="2" s="1"/>
  <c r="AT140" i="2"/>
  <c r="AP141" i="2"/>
  <c r="AT141" i="2"/>
  <c r="AP142" i="2"/>
  <c r="AT142" i="2"/>
  <c r="AP143" i="2"/>
  <c r="AT143" i="2"/>
  <c r="AP144" i="2"/>
  <c r="AT144" i="2" s="1"/>
  <c r="AQ144" i="2"/>
  <c r="AT128" i="2"/>
  <c r="AT130" i="2"/>
  <c r="AT131" i="2"/>
  <c r="AT133" i="2"/>
  <c r="AT116" i="2"/>
  <c r="AT117" i="2"/>
  <c r="AT119" i="2"/>
  <c r="AT122" i="2"/>
  <c r="AT124" i="2"/>
  <c r="AT106" i="2"/>
  <c r="AP107" i="2"/>
  <c r="AT107" i="2"/>
  <c r="AP108" i="2"/>
  <c r="AP109" i="2"/>
  <c r="AP110" i="2"/>
  <c r="AQ110" i="2" s="1"/>
  <c r="AP111" i="2"/>
  <c r="AP112" i="2"/>
  <c r="AS112" i="2" s="1"/>
  <c r="AP113" i="2"/>
  <c r="AP114" i="2"/>
  <c r="AT114" i="2" s="1"/>
  <c r="AP96" i="2"/>
  <c r="AP97" i="2"/>
  <c r="AT97" i="2" s="1"/>
  <c r="AP98" i="2"/>
  <c r="AT98" i="2" s="1"/>
  <c r="AP99" i="2"/>
  <c r="AT99" i="2" s="1"/>
  <c r="AP100" i="2"/>
  <c r="AP101" i="2"/>
  <c r="AT101" i="2" s="1"/>
  <c r="AP102" i="2"/>
  <c r="AT102" i="2" s="1"/>
  <c r="AP103" i="2"/>
  <c r="AP104" i="2"/>
  <c r="AT104" i="2" s="1"/>
  <c r="AQ104" i="2"/>
  <c r="AP76" i="2"/>
  <c r="AT76" i="2" s="1"/>
  <c r="AP77" i="2"/>
  <c r="AP78" i="2"/>
  <c r="AQ78" i="2" s="1"/>
  <c r="AT78" i="2"/>
  <c r="AP79" i="2"/>
  <c r="AT79" i="2"/>
  <c r="AP80" i="2"/>
  <c r="AT80" i="2"/>
  <c r="AP81" i="2"/>
  <c r="AT81" i="2"/>
  <c r="AP82" i="2"/>
  <c r="AT82" i="2"/>
  <c r="AP83" i="2"/>
  <c r="AT83" i="2"/>
  <c r="AP84" i="2"/>
  <c r="AT84" i="2" s="1"/>
  <c r="AR84" i="2"/>
  <c r="AT67" i="2"/>
  <c r="AT68" i="2"/>
  <c r="AT70" i="2"/>
  <c r="AT71" i="2"/>
  <c r="AT73" i="2"/>
  <c r="AT74" i="2"/>
  <c r="AT56" i="2"/>
  <c r="AT58" i="2"/>
  <c r="AT63" i="2"/>
  <c r="AT64" i="2"/>
  <c r="AP46" i="2"/>
  <c r="AP47" i="2"/>
  <c r="AP48" i="2"/>
  <c r="AT48" i="2"/>
  <c r="AP49" i="2"/>
  <c r="AT49" i="2"/>
  <c r="AP50" i="2"/>
  <c r="AT50" i="2"/>
  <c r="AP51" i="2"/>
  <c r="AT51" i="2"/>
  <c r="AP52" i="2"/>
  <c r="AT52" i="2" s="1"/>
  <c r="AQ52" i="2"/>
  <c r="AP53" i="2"/>
  <c r="AT53" i="2" s="1"/>
  <c r="AP54" i="2"/>
  <c r="AQ54" i="2" s="1"/>
  <c r="AP36" i="2"/>
  <c r="AT36" i="2" s="1"/>
  <c r="AP37" i="2"/>
  <c r="AT37" i="2" s="1"/>
  <c r="AP38" i="2"/>
  <c r="AT38" i="2" s="1"/>
  <c r="AP39" i="2"/>
  <c r="AP40" i="2"/>
  <c r="AT40" i="2"/>
  <c r="AP41" i="2"/>
  <c r="AQ41" i="2"/>
  <c r="AP42" i="2"/>
  <c r="AT42" i="2"/>
  <c r="AP43" i="2"/>
  <c r="AT43" i="2"/>
  <c r="AP44" i="2"/>
  <c r="AT44" i="2"/>
  <c r="AP26" i="2"/>
  <c r="AP27" i="2"/>
  <c r="AT27" i="2" s="1"/>
  <c r="AP28" i="2"/>
  <c r="AT28" i="2" s="1"/>
  <c r="AP29" i="2"/>
  <c r="AT29" i="2" s="1"/>
  <c r="AP30" i="2"/>
  <c r="AP31" i="2"/>
  <c r="AT31" i="2" s="1"/>
  <c r="AP32" i="2"/>
  <c r="AT32" i="2" s="1"/>
  <c r="AP33" i="2"/>
  <c r="AT33" i="2" s="1"/>
  <c r="AP34" i="2"/>
  <c r="AP16" i="2"/>
  <c r="AT16" i="2" s="1"/>
  <c r="AP17" i="2"/>
  <c r="AT17" i="2" s="1"/>
  <c r="AP18" i="2"/>
  <c r="AT18" i="2" s="1"/>
  <c r="AP19" i="2"/>
  <c r="AP20" i="2"/>
  <c r="AP21" i="2"/>
  <c r="AT21" i="2" s="1"/>
  <c r="AR21" i="2"/>
  <c r="AP22" i="2"/>
  <c r="AT22" i="2" s="1"/>
  <c r="AP23" i="2"/>
  <c r="AT23" i="2" s="1"/>
  <c r="AP24" i="2"/>
  <c r="AT24" i="2" s="1"/>
  <c r="AP6" i="2"/>
  <c r="AP7" i="2"/>
  <c r="AT7" i="2"/>
  <c r="AP8" i="2"/>
  <c r="AP9" i="2"/>
  <c r="AT9" i="2" s="1"/>
  <c r="AP10" i="2"/>
  <c r="AT10" i="2" s="1"/>
  <c r="AP11" i="2"/>
  <c r="AT11" i="2" s="1"/>
  <c r="AP12" i="2"/>
  <c r="AT12" i="2" s="1"/>
  <c r="AP13" i="2"/>
  <c r="AQ13" i="2" s="1"/>
  <c r="AT13" i="2"/>
  <c r="AP14" i="2"/>
  <c r="AQ14" i="2"/>
  <c r="AR104" i="2"/>
  <c r="AS104" i="2"/>
  <c r="AR106" i="2"/>
  <c r="AR109" i="2"/>
  <c r="AS109" i="2"/>
  <c r="AR110" i="2"/>
  <c r="AS110" i="2"/>
  <c r="AQ112" i="2"/>
  <c r="AR112" i="2"/>
  <c r="AQ114" i="2"/>
  <c r="AR116" i="2"/>
  <c r="AS116" i="2"/>
  <c r="AR117" i="2"/>
  <c r="AS117" i="2"/>
  <c r="AR119" i="2"/>
  <c r="AR120" i="2"/>
  <c r="AR121" i="2"/>
  <c r="AR122" i="2"/>
  <c r="AS122" i="2"/>
  <c r="AS123" i="2"/>
  <c r="AR124" i="2"/>
  <c r="AS124" i="2"/>
  <c r="AR128" i="2"/>
  <c r="AR129" i="2"/>
  <c r="AS129" i="2"/>
  <c r="AR130" i="2"/>
  <c r="AS130" i="2"/>
  <c r="AR131" i="2"/>
  <c r="AS131" i="2"/>
  <c r="AS132" i="2"/>
  <c r="AS136" i="2"/>
  <c r="AS138" i="2"/>
  <c r="AQ139" i="2"/>
  <c r="AR140" i="2"/>
  <c r="AQ141" i="2"/>
  <c r="AR141" i="2"/>
  <c r="AS141" i="2"/>
  <c r="AQ142" i="2"/>
  <c r="AR142" i="2"/>
  <c r="AS142" i="2"/>
  <c r="AQ143" i="2"/>
  <c r="AR143" i="2"/>
  <c r="AS143" i="2"/>
  <c r="AR144" i="2"/>
  <c r="AS144" i="2"/>
  <c r="AQ146" i="2"/>
  <c r="AR146" i="2"/>
  <c r="AS146" i="2"/>
  <c r="AR147" i="2"/>
  <c r="AR148" i="2"/>
  <c r="AS148" i="2"/>
  <c r="AR149" i="2"/>
  <c r="AQ150" i="2"/>
  <c r="AS150" i="2"/>
  <c r="AQ152" i="2"/>
  <c r="AR153" i="2"/>
  <c r="AS153" i="2"/>
  <c r="AQ154" i="2"/>
  <c r="AR154" i="2"/>
  <c r="AS154" i="2"/>
  <c r="AQ156" i="2"/>
  <c r="AR156" i="2"/>
  <c r="AS156" i="2"/>
  <c r="AR158" i="2"/>
  <c r="AS158" i="2"/>
  <c r="AQ159" i="2"/>
  <c r="AR159" i="2"/>
  <c r="AS159" i="2"/>
  <c r="AQ160" i="2"/>
  <c r="AR160" i="2"/>
  <c r="AS160" i="2"/>
  <c r="AQ161" i="2"/>
  <c r="AR161" i="2"/>
  <c r="AS161" i="2"/>
  <c r="AR162" i="2"/>
  <c r="AS162" i="2"/>
  <c r="AQ163" i="2"/>
  <c r="AS163" i="2"/>
  <c r="AQ164" i="2"/>
  <c r="AR164" i="2"/>
  <c r="AS164" i="2"/>
  <c r="AQ166" i="2"/>
  <c r="AR166" i="2"/>
  <c r="AS166" i="2"/>
  <c r="AR167" i="2"/>
  <c r="AS167" i="2"/>
  <c r="AQ168" i="2"/>
  <c r="AR168" i="2"/>
  <c r="AR169" i="2"/>
  <c r="AQ170" i="2"/>
  <c r="AR170" i="2"/>
  <c r="AS170" i="2"/>
  <c r="AR171" i="2"/>
  <c r="AS171" i="2"/>
  <c r="AQ172" i="2"/>
  <c r="AR172" i="2"/>
  <c r="AS172" i="2"/>
  <c r="AS173" i="2"/>
  <c r="AR174" i="2"/>
  <c r="AQ177" i="2"/>
  <c r="AR177" i="2"/>
  <c r="AS177" i="2"/>
  <c r="AQ178" i="2"/>
  <c r="AU176" i="2" s="1"/>
  <c r="AR178" i="2"/>
  <c r="AS178" i="2"/>
  <c r="AQ179" i="2"/>
  <c r="AS179" i="2"/>
  <c r="AR180" i="2"/>
  <c r="AS180" i="2"/>
  <c r="AR184" i="2"/>
  <c r="AE191" i="2"/>
  <c r="AE171" i="2"/>
  <c r="AG171" i="2"/>
  <c r="AE151" i="2"/>
  <c r="AE102" i="2"/>
  <c r="AF102" i="2"/>
  <c r="AE101" i="2"/>
  <c r="AI192" i="2"/>
  <c r="AH192" i="2"/>
  <c r="AG192" i="2"/>
  <c r="AF192" i="2"/>
  <c r="AE190" i="2"/>
  <c r="AH190" i="2"/>
  <c r="AF190" i="2"/>
  <c r="AE189" i="2"/>
  <c r="AI189" i="2" s="1"/>
  <c r="AE188" i="2"/>
  <c r="AG188" i="2" s="1"/>
  <c r="AI188" i="2"/>
  <c r="AH188" i="2"/>
  <c r="AF188" i="2"/>
  <c r="AE187" i="2"/>
  <c r="AI187" i="2"/>
  <c r="AF187" i="2"/>
  <c r="AE186" i="2"/>
  <c r="AG186" i="2"/>
  <c r="AF186" i="2"/>
  <c r="AE182" i="2"/>
  <c r="AG182" i="2"/>
  <c r="AI182" i="2"/>
  <c r="AH182" i="2"/>
  <c r="AF182" i="2"/>
  <c r="AE181" i="2"/>
  <c r="AH181" i="2"/>
  <c r="AE180" i="2"/>
  <c r="AE179" i="2"/>
  <c r="AG179" i="2"/>
  <c r="AF179" i="2"/>
  <c r="AE178" i="2"/>
  <c r="AI178" i="2"/>
  <c r="AH178" i="2"/>
  <c r="AE177" i="2"/>
  <c r="AI177" i="2" s="1"/>
  <c r="AE176" i="2"/>
  <c r="AI172" i="2"/>
  <c r="AH172" i="2"/>
  <c r="AG172" i="2"/>
  <c r="AF172" i="2"/>
  <c r="AH171" i="2"/>
  <c r="AE170" i="2"/>
  <c r="AE169" i="2"/>
  <c r="AH169" i="2" s="1"/>
  <c r="AE168" i="2"/>
  <c r="AE167" i="2"/>
  <c r="AI167" i="2"/>
  <c r="AH167" i="2"/>
  <c r="AL166" i="2" s="1"/>
  <c r="AG167" i="2"/>
  <c r="AF167" i="2"/>
  <c r="AE166" i="2"/>
  <c r="AI166" i="2"/>
  <c r="AH166" i="2"/>
  <c r="AF162" i="2"/>
  <c r="AH161" i="2"/>
  <c r="AG161" i="2"/>
  <c r="AF161" i="2"/>
  <c r="AH159" i="2"/>
  <c r="AG159" i="2"/>
  <c r="AH158" i="2"/>
  <c r="AG158" i="2"/>
  <c r="AF158" i="2"/>
  <c r="AH157" i="2"/>
  <c r="AG157" i="2"/>
  <c r="AF157" i="2"/>
  <c r="AH156" i="2"/>
  <c r="AG156" i="2"/>
  <c r="AI152" i="2"/>
  <c r="AH152" i="2"/>
  <c r="AG152" i="2"/>
  <c r="AF152" i="2"/>
  <c r="AG151" i="2"/>
  <c r="AE150" i="2"/>
  <c r="AE149" i="2"/>
  <c r="AI149" i="2"/>
  <c r="AH149" i="2"/>
  <c r="AG149" i="2"/>
  <c r="AF149" i="2"/>
  <c r="AE148" i="2"/>
  <c r="AG148" i="2"/>
  <c r="AI148" i="2"/>
  <c r="AE147" i="2"/>
  <c r="AI147" i="2"/>
  <c r="AH147" i="2"/>
  <c r="AF147" i="2"/>
  <c r="AE146" i="2"/>
  <c r="AG146" i="2"/>
  <c r="AI146" i="2"/>
  <c r="AH146" i="2"/>
  <c r="AF146" i="2"/>
  <c r="AE142" i="2"/>
  <c r="AG142" i="2" s="1"/>
  <c r="AH142" i="2"/>
  <c r="AI142" i="2"/>
  <c r="AF142" i="2"/>
  <c r="AE141" i="2"/>
  <c r="AE140" i="2"/>
  <c r="AH140" i="2" s="1"/>
  <c r="AE139" i="2"/>
  <c r="AI139" i="2"/>
  <c r="AH139" i="2"/>
  <c r="AG139" i="2"/>
  <c r="AF139" i="2"/>
  <c r="AE138" i="2"/>
  <c r="AH138" i="2"/>
  <c r="AE137" i="2"/>
  <c r="AE136" i="2"/>
  <c r="AI136" i="2" s="1"/>
  <c r="AI132" i="2"/>
  <c r="AH132" i="2"/>
  <c r="AG132" i="2"/>
  <c r="AI131" i="2"/>
  <c r="AH131" i="2"/>
  <c r="AG131" i="2"/>
  <c r="AI127" i="2"/>
  <c r="AH127" i="2"/>
  <c r="AG127" i="2"/>
  <c r="AH126" i="2"/>
  <c r="AG126" i="2"/>
  <c r="AI122" i="2"/>
  <c r="AH122" i="2"/>
  <c r="AG122" i="2"/>
  <c r="AI121" i="2"/>
  <c r="AH121" i="2"/>
  <c r="AG121" i="2"/>
  <c r="AI118" i="2"/>
  <c r="AH118" i="2"/>
  <c r="AG118" i="2"/>
  <c r="AI117" i="2"/>
  <c r="AH117" i="2"/>
  <c r="AI116" i="2"/>
  <c r="AH116" i="2"/>
  <c r="AG116" i="2"/>
  <c r="AE112" i="2"/>
  <c r="AE111" i="2"/>
  <c r="AE110" i="2"/>
  <c r="AI110" i="2"/>
  <c r="AE109" i="2"/>
  <c r="AH109" i="2"/>
  <c r="AE108" i="2"/>
  <c r="AG108" i="2"/>
  <c r="AE107" i="2"/>
  <c r="AG107" i="2"/>
  <c r="AI106" i="2"/>
  <c r="AH106" i="2"/>
  <c r="AG106" i="2"/>
  <c r="AI102" i="2"/>
  <c r="AH102" i="2"/>
  <c r="AG102" i="2"/>
  <c r="AE100" i="2"/>
  <c r="AG100" i="2" s="1"/>
  <c r="AI100" i="2"/>
  <c r="AH100" i="2"/>
  <c r="AF100" i="2"/>
  <c r="AE99" i="2"/>
  <c r="AG99" i="2" s="1"/>
  <c r="AI99" i="2"/>
  <c r="AE98" i="2"/>
  <c r="AH98" i="2"/>
  <c r="AL96" i="2" s="1"/>
  <c r="AE97" i="2"/>
  <c r="AI97" i="2" s="1"/>
  <c r="AF97" i="2"/>
  <c r="AE96" i="2"/>
  <c r="AI92" i="2"/>
  <c r="AH92" i="2"/>
  <c r="AG92" i="2"/>
  <c r="AI91" i="2"/>
  <c r="AH91" i="2"/>
  <c r="AG91" i="2"/>
  <c r="AI90" i="2"/>
  <c r="AH90" i="2"/>
  <c r="AG90" i="2"/>
  <c r="AI88" i="2"/>
  <c r="AH88" i="2"/>
  <c r="AI87" i="2"/>
  <c r="AI86" i="2"/>
  <c r="AH86" i="2"/>
  <c r="AG86" i="2"/>
  <c r="AI62" i="2"/>
  <c r="AH62" i="2"/>
  <c r="AG62" i="2"/>
  <c r="AF62" i="2"/>
  <c r="AE61" i="2"/>
  <c r="AF61" i="2" s="1"/>
  <c r="AI61" i="2"/>
  <c r="AH61" i="2"/>
  <c r="AE60" i="2"/>
  <c r="AF60" i="2"/>
  <c r="AE59" i="2"/>
  <c r="AE58" i="2"/>
  <c r="AF58" i="2"/>
  <c r="AE57" i="2"/>
  <c r="AI57" i="2"/>
  <c r="AE56" i="2"/>
  <c r="AH56" i="2" s="1"/>
  <c r="AI56" i="2"/>
  <c r="AG56" i="2"/>
  <c r="AI82" i="2"/>
  <c r="AH82" i="2"/>
  <c r="AG82" i="2"/>
  <c r="AF82" i="2"/>
  <c r="AE81" i="2"/>
  <c r="AG81" i="2" s="1"/>
  <c r="AF81" i="2"/>
  <c r="AE80" i="2"/>
  <c r="AF80" i="2"/>
  <c r="AE79" i="2"/>
  <c r="AE78" i="2"/>
  <c r="AE77" i="2"/>
  <c r="AI77" i="2"/>
  <c r="AH77" i="2"/>
  <c r="AG77" i="2"/>
  <c r="AF77" i="2"/>
  <c r="AE76" i="2"/>
  <c r="AH76" i="2" s="1"/>
  <c r="AF76" i="2"/>
  <c r="AI76" i="2"/>
  <c r="AG76" i="2"/>
  <c r="AE72" i="2"/>
  <c r="AH72" i="2" s="1"/>
  <c r="AI72" i="2"/>
  <c r="AF72" i="2"/>
  <c r="AE71" i="2"/>
  <c r="AG71" i="2"/>
  <c r="AE70" i="2"/>
  <c r="AF70" i="2"/>
  <c r="AE69" i="2"/>
  <c r="AI69" i="2"/>
  <c r="AH69" i="2"/>
  <c r="AG69" i="2"/>
  <c r="AF69" i="2"/>
  <c r="AE68" i="2"/>
  <c r="AE67" i="2"/>
  <c r="AI67" i="2" s="1"/>
  <c r="AH67" i="2"/>
  <c r="AG67" i="2"/>
  <c r="AE66" i="2"/>
  <c r="AF66" i="2" s="1"/>
  <c r="AI66" i="2"/>
  <c r="AH66" i="2"/>
  <c r="AE52" i="2"/>
  <c r="AI52" i="2"/>
  <c r="AH52" i="2"/>
  <c r="AG52" i="2"/>
  <c r="AF52" i="2"/>
  <c r="AE51" i="2"/>
  <c r="AE50" i="2"/>
  <c r="AE49" i="2"/>
  <c r="AE48" i="2"/>
  <c r="AE47" i="2"/>
  <c r="AE46" i="2"/>
  <c r="AF46" i="2"/>
  <c r="AE42" i="2"/>
  <c r="AH42" i="2" s="1"/>
  <c r="AE41" i="2"/>
  <c r="AF41" i="2" s="1"/>
  <c r="AH41" i="2"/>
  <c r="AG41" i="2"/>
  <c r="AE40" i="2"/>
  <c r="AF40" i="2" s="1"/>
  <c r="AE39" i="2"/>
  <c r="AG39" i="2" s="1"/>
  <c r="AI39" i="2"/>
  <c r="AH39" i="2"/>
  <c r="AF39" i="2"/>
  <c r="AE38" i="2"/>
  <c r="AH38" i="2" s="1"/>
  <c r="AI38" i="2"/>
  <c r="AG38" i="2"/>
  <c r="AK36" i="2" s="1"/>
  <c r="AF38" i="2"/>
  <c r="AE37" i="2"/>
  <c r="AG37" i="2" s="1"/>
  <c r="AI37" i="2"/>
  <c r="AH37" i="2"/>
  <c r="AF37" i="2"/>
  <c r="AE36" i="2"/>
  <c r="AI36" i="2"/>
  <c r="AH36" i="2"/>
  <c r="AL36" i="2" s="1"/>
  <c r="AG36" i="2"/>
  <c r="AF36" i="2"/>
  <c r="AE32" i="2"/>
  <c r="AH32" i="2"/>
  <c r="AE31" i="2"/>
  <c r="AF31" i="2"/>
  <c r="AE30" i="2"/>
  <c r="AG30" i="2"/>
  <c r="AI30" i="2"/>
  <c r="AH30" i="2"/>
  <c r="AF30" i="2"/>
  <c r="AE29" i="2"/>
  <c r="AI29" i="2"/>
  <c r="AE28" i="2"/>
  <c r="AH28" i="2"/>
  <c r="AE27" i="2"/>
  <c r="AI27" i="2"/>
  <c r="AH27" i="2"/>
  <c r="AG27" i="2"/>
  <c r="AF27" i="2"/>
  <c r="AE26" i="2"/>
  <c r="AG26" i="2"/>
  <c r="AE22" i="2"/>
  <c r="AI22" i="2" s="1"/>
  <c r="AE21" i="2"/>
  <c r="AI21" i="2"/>
  <c r="AH21" i="2"/>
  <c r="AG21" i="2"/>
  <c r="AF21" i="2"/>
  <c r="AE20" i="2"/>
  <c r="AI20" i="2"/>
  <c r="AE19" i="2"/>
  <c r="AI19" i="2"/>
  <c r="AE18" i="2"/>
  <c r="AI18" i="2"/>
  <c r="AE17" i="2"/>
  <c r="AI17" i="2"/>
  <c r="AM16" i="2" s="1"/>
  <c r="AH17" i="2"/>
  <c r="AE16" i="2"/>
  <c r="AI16" i="2" s="1"/>
  <c r="AH16" i="2"/>
  <c r="AG16" i="2"/>
  <c r="AE6" i="2"/>
  <c r="AE7" i="2"/>
  <c r="AI7" i="2"/>
  <c r="AE8" i="2"/>
  <c r="AI8" i="2" s="1"/>
  <c r="AE9" i="2"/>
  <c r="AI9" i="2"/>
  <c r="AE10" i="2"/>
  <c r="AE11" i="2"/>
  <c r="AI11" i="2"/>
  <c r="AE12" i="2"/>
  <c r="AI12" i="2"/>
  <c r="X133" i="2"/>
  <c r="Y133" i="2"/>
  <c r="X134" i="2"/>
  <c r="Y134" i="2"/>
  <c r="Y135" i="2"/>
  <c r="W136" i="2"/>
  <c r="X136" i="2"/>
  <c r="Y136" i="2"/>
  <c r="W139" i="2"/>
  <c r="Y139" i="2"/>
  <c r="W140" i="2"/>
  <c r="X140" i="2"/>
  <c r="Y140" i="2"/>
  <c r="W141" i="2"/>
  <c r="X141" i="2"/>
  <c r="Y141" i="2"/>
  <c r="W142" i="2"/>
  <c r="X142" i="2"/>
  <c r="W143" i="2"/>
  <c r="Y143" i="2"/>
  <c r="W145" i="2"/>
  <c r="X145" i="2"/>
  <c r="Y145" i="2"/>
  <c r="W146" i="2"/>
  <c r="X146" i="2"/>
  <c r="Y146" i="2"/>
  <c r="W147" i="2"/>
  <c r="Y147" i="2"/>
  <c r="W148" i="2"/>
  <c r="X148" i="2"/>
  <c r="Y148" i="2"/>
  <c r="W149" i="2"/>
  <c r="X149" i="2"/>
  <c r="W150" i="2"/>
  <c r="X150" i="2"/>
  <c r="Y150" i="2"/>
  <c r="W152" i="2"/>
  <c r="X152" i="2"/>
  <c r="Y152" i="2"/>
  <c r="W153" i="2"/>
  <c r="X153" i="2"/>
  <c r="Y153" i="2"/>
  <c r="W155" i="2"/>
  <c r="Y155" i="2"/>
  <c r="W156" i="2"/>
  <c r="X156" i="2"/>
  <c r="Y156" i="2"/>
  <c r="W157" i="2"/>
  <c r="X157" i="2"/>
  <c r="Y157" i="2"/>
  <c r="W158" i="2"/>
  <c r="X158" i="2"/>
  <c r="Y158" i="2"/>
  <c r="W159" i="2"/>
  <c r="Y159" i="2"/>
  <c r="W160" i="2"/>
  <c r="X160" i="2"/>
  <c r="Y160" i="2"/>
  <c r="AC156" i="2" s="1"/>
  <c r="W161" i="2"/>
  <c r="X161" i="2"/>
  <c r="Y161" i="2"/>
  <c r="W162" i="2"/>
  <c r="AA156" i="2" s="1"/>
  <c r="Y162" i="2"/>
  <c r="W163" i="2"/>
  <c r="X163" i="2"/>
  <c r="Y163" i="2"/>
  <c r="W164" i="2"/>
  <c r="Y164" i="2"/>
  <c r="W165" i="2"/>
  <c r="X165" i="2"/>
  <c r="Y165" i="2"/>
  <c r="W166" i="2"/>
  <c r="X166" i="2"/>
  <c r="Y166" i="2"/>
  <c r="W167" i="2"/>
  <c r="Y167" i="2"/>
  <c r="W168" i="2"/>
  <c r="X168" i="2"/>
  <c r="W169" i="2"/>
  <c r="X169" i="2"/>
  <c r="Y169" i="2"/>
  <c r="W170" i="2"/>
  <c r="X170" i="2"/>
  <c r="Y170" i="2"/>
  <c r="W171" i="2"/>
  <c r="W172" i="2"/>
  <c r="X172" i="2"/>
  <c r="Y172" i="2"/>
  <c r="W173" i="2"/>
  <c r="X173" i="2"/>
  <c r="Y173" i="2"/>
  <c r="Y175" i="2"/>
  <c r="W176" i="2"/>
  <c r="X176" i="2"/>
  <c r="Y176" i="2"/>
  <c r="W177" i="2"/>
  <c r="X177" i="2"/>
  <c r="Y177" i="2"/>
  <c r="AC176" i="2" s="1"/>
  <c r="W178" i="2"/>
  <c r="X178" i="2"/>
  <c r="Y178" i="2"/>
  <c r="W179" i="2"/>
  <c r="Y179" i="2"/>
  <c r="W180" i="2"/>
  <c r="AA176" i="2" s="1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Y187" i="2"/>
  <c r="W188" i="2"/>
  <c r="X188" i="2"/>
  <c r="Y188" i="2"/>
  <c r="Y189" i="2"/>
  <c r="W192" i="2"/>
  <c r="X192" i="2"/>
  <c r="Y192" i="2"/>
  <c r="W193" i="2"/>
  <c r="X193" i="2"/>
  <c r="Y193" i="2"/>
  <c r="W194" i="2"/>
  <c r="X194" i="2"/>
  <c r="W195" i="2"/>
  <c r="Y195" i="2"/>
  <c r="W196" i="2"/>
  <c r="X196" i="2"/>
  <c r="Y196" i="2"/>
  <c r="W197" i="2"/>
  <c r="X197" i="2"/>
  <c r="W198" i="2"/>
  <c r="X198" i="2"/>
  <c r="W199" i="2"/>
  <c r="Y199" i="2"/>
  <c r="W200" i="2"/>
  <c r="X200" i="2"/>
  <c r="Y200" i="2"/>
  <c r="X201" i="2"/>
  <c r="W202" i="2"/>
  <c r="X202" i="2"/>
  <c r="Y202" i="2"/>
  <c r="W204" i="2"/>
  <c r="X204" i="2"/>
  <c r="Y204" i="2"/>
  <c r="W205" i="2"/>
  <c r="Y205" i="2"/>
  <c r="X106" i="2"/>
  <c r="Y106" i="2"/>
  <c r="W107" i="2"/>
  <c r="X107" i="2"/>
  <c r="W108" i="2"/>
  <c r="W109" i="2"/>
  <c r="X109" i="2"/>
  <c r="Y109" i="2"/>
  <c r="W110" i="2"/>
  <c r="X110" i="2"/>
  <c r="Y110" i="2"/>
  <c r="W112" i="2"/>
  <c r="X112" i="2"/>
  <c r="Y112" i="2"/>
  <c r="W113" i="2"/>
  <c r="X113" i="2"/>
  <c r="Y113" i="2"/>
  <c r="W115" i="2"/>
  <c r="X115" i="2"/>
  <c r="X116" i="2"/>
  <c r="Y116" i="2"/>
  <c r="X117" i="2"/>
  <c r="X118" i="2"/>
  <c r="Y118" i="2"/>
  <c r="X120" i="2"/>
  <c r="Y120" i="2"/>
  <c r="X121" i="2"/>
  <c r="Y121" i="2"/>
  <c r="X123" i="2"/>
  <c r="Y123" i="2"/>
  <c r="X124" i="2"/>
  <c r="Y124" i="2"/>
  <c r="Y126" i="2"/>
  <c r="X127" i="2"/>
  <c r="AB126" i="2" s="1"/>
  <c r="Y127" i="2"/>
  <c r="X128" i="2"/>
  <c r="Y128" i="2"/>
  <c r="X129" i="2"/>
  <c r="Y129" i="2"/>
  <c r="X130" i="2"/>
  <c r="Y130" i="2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H67" i="7"/>
  <c r="H76" i="7"/>
  <c r="I137" i="7"/>
  <c r="H178" i="7"/>
  <c r="I187" i="7"/>
  <c r="H188" i="7"/>
  <c r="W6" i="2"/>
  <c r="X6" i="2"/>
  <c r="Y6" i="2"/>
  <c r="W7" i="2"/>
  <c r="W8" i="2"/>
  <c r="W11" i="2"/>
  <c r="W12" i="2"/>
  <c r="W13" i="2"/>
  <c r="W15" i="2"/>
  <c r="X7" i="2"/>
  <c r="X8" i="2"/>
  <c r="X11" i="2"/>
  <c r="X12" i="2"/>
  <c r="X13" i="2"/>
  <c r="X14" i="2"/>
  <c r="X15" i="2"/>
  <c r="Y7" i="2"/>
  <c r="Y8" i="2"/>
  <c r="Y10" i="2"/>
  <c r="Y11" i="2"/>
  <c r="Y12" i="2"/>
  <c r="Y13" i="2"/>
  <c r="Y14" i="2"/>
  <c r="Y15" i="2"/>
  <c r="AF8" i="2"/>
  <c r="AF9" i="2"/>
  <c r="AG8" i="2"/>
  <c r="AG9" i="2"/>
  <c r="AH8" i="2"/>
  <c r="AH9" i="2"/>
  <c r="AQ6" i="2"/>
  <c r="AQ8" i="2"/>
  <c r="AQ9" i="2"/>
  <c r="AQ10" i="2"/>
  <c r="AQ11" i="2"/>
  <c r="AQ12" i="2"/>
  <c r="AR9" i="2"/>
  <c r="AR10" i="2"/>
  <c r="AR11" i="2"/>
  <c r="AR12" i="2"/>
  <c r="AR13" i="2"/>
  <c r="AR14" i="2"/>
  <c r="AZ15" i="2"/>
  <c r="AR15" i="2"/>
  <c r="AS9" i="2"/>
  <c r="AS10" i="2"/>
  <c r="AS11" i="2"/>
  <c r="AS12" i="2"/>
  <c r="AS13" i="2"/>
  <c r="AS14" i="2"/>
  <c r="BA15" i="2"/>
  <c r="AS15" i="2"/>
  <c r="W16" i="2"/>
  <c r="X16" i="2"/>
  <c r="Y16" i="2"/>
  <c r="W18" i="2"/>
  <c r="W24" i="2"/>
  <c r="X18" i="2"/>
  <c r="X24" i="2"/>
  <c r="Y18" i="2"/>
  <c r="Y24" i="2"/>
  <c r="AQ16" i="2"/>
  <c r="AR16" i="2"/>
  <c r="AS16" i="2"/>
  <c r="AQ17" i="2"/>
  <c r="AQ18" i="2"/>
  <c r="AQ21" i="2"/>
  <c r="AQ22" i="2"/>
  <c r="AQ23" i="2"/>
  <c r="AQ24" i="2"/>
  <c r="AR17" i="2"/>
  <c r="AR18" i="2"/>
  <c r="AR22" i="2"/>
  <c r="AR23" i="2"/>
  <c r="AR24" i="2"/>
  <c r="AS17" i="2"/>
  <c r="AS18" i="2"/>
  <c r="AS20" i="2"/>
  <c r="AS21" i="2"/>
  <c r="AS22" i="2"/>
  <c r="AS23" i="2"/>
  <c r="AS24" i="2"/>
  <c r="W26" i="2"/>
  <c r="X26" i="2"/>
  <c r="Y26" i="2"/>
  <c r="W27" i="2"/>
  <c r="W28" i="2"/>
  <c r="W29" i="2"/>
  <c r="W30" i="2"/>
  <c r="W31" i="2"/>
  <c r="W32" i="2"/>
  <c r="W33" i="2"/>
  <c r="W34" i="2"/>
  <c r="X27" i="2"/>
  <c r="X28" i="2"/>
  <c r="X29" i="2"/>
  <c r="X30" i="2"/>
  <c r="X31" i="2"/>
  <c r="X32" i="2"/>
  <c r="X33" i="2"/>
  <c r="X34" i="2"/>
  <c r="Y28" i="2"/>
  <c r="Y29" i="2"/>
  <c r="Y30" i="2"/>
  <c r="Y31" i="2"/>
  <c r="Y32" i="2"/>
  <c r="AC26" i="2" s="1"/>
  <c r="Y33" i="2"/>
  <c r="Y34" i="2"/>
  <c r="Y35" i="2"/>
  <c r="AQ26" i="2"/>
  <c r="AR26" i="2"/>
  <c r="AQ27" i="2"/>
  <c r="AQ28" i="2"/>
  <c r="AQ29" i="2"/>
  <c r="AQ31" i="2"/>
  <c r="AQ32" i="2"/>
  <c r="AQ33" i="2"/>
  <c r="AR27" i="2"/>
  <c r="AR28" i="2"/>
  <c r="AR29" i="2"/>
  <c r="AR31" i="2"/>
  <c r="AR32" i="2"/>
  <c r="AR33" i="2"/>
  <c r="AS27" i="2"/>
  <c r="AS28" i="2"/>
  <c r="AS29" i="2"/>
  <c r="AS31" i="2"/>
  <c r="AS33" i="2"/>
  <c r="W36" i="2"/>
  <c r="X36" i="2"/>
  <c r="AB36" i="2" s="1"/>
  <c r="Y36" i="2"/>
  <c r="W37" i="2"/>
  <c r="W38" i="2"/>
  <c r="W39" i="2"/>
  <c r="W40" i="2"/>
  <c r="W41" i="2"/>
  <c r="W42" i="2"/>
  <c r="W43" i="2"/>
  <c r="W44" i="2"/>
  <c r="W45" i="2"/>
  <c r="X37" i="2"/>
  <c r="X38" i="2"/>
  <c r="X39" i="2"/>
  <c r="X40" i="2"/>
  <c r="X41" i="2"/>
  <c r="X42" i="2"/>
  <c r="X43" i="2"/>
  <c r="X45" i="2"/>
  <c r="Y37" i="2"/>
  <c r="AC36" i="2" s="1"/>
  <c r="Y38" i="2"/>
  <c r="Y39" i="2"/>
  <c r="Y40" i="2"/>
  <c r="Y41" i="2"/>
  <c r="Y42" i="2"/>
  <c r="Y43" i="2"/>
  <c r="Y44" i="2"/>
  <c r="Y45" i="2"/>
  <c r="AQ36" i="2"/>
  <c r="AU36" i="2" s="1"/>
  <c r="AR36" i="2"/>
  <c r="AS36" i="2"/>
  <c r="AQ37" i="2"/>
  <c r="AQ38" i="2"/>
  <c r="AQ39" i="2"/>
  <c r="AQ40" i="2"/>
  <c r="AQ42" i="2"/>
  <c r="AQ43" i="2"/>
  <c r="AQ44" i="2"/>
  <c r="AR37" i="2"/>
  <c r="AR38" i="2"/>
  <c r="AR39" i="2"/>
  <c r="AR40" i="2"/>
  <c r="AR41" i="2"/>
  <c r="AR42" i="2"/>
  <c r="AR43" i="2"/>
  <c r="AR44" i="2"/>
  <c r="AS37" i="2"/>
  <c r="AS38" i="2"/>
  <c r="AS40" i="2"/>
  <c r="AS41" i="2"/>
  <c r="AS42" i="2"/>
  <c r="AS43" i="2"/>
  <c r="AS44" i="2"/>
  <c r="W46" i="2"/>
  <c r="X46" i="2"/>
  <c r="AB46" i="2" s="1"/>
  <c r="Y46" i="2"/>
  <c r="W47" i="2"/>
  <c r="W50" i="2"/>
  <c r="W51" i="2"/>
  <c r="W52" i="2"/>
  <c r="W54" i="2"/>
  <c r="W55" i="2"/>
  <c r="X47" i="2"/>
  <c r="X50" i="2"/>
  <c r="X52" i="2"/>
  <c r="X53" i="2"/>
  <c r="X54" i="2"/>
  <c r="X55" i="2"/>
  <c r="Y47" i="2"/>
  <c r="Y48" i="2"/>
  <c r="Y50" i="2"/>
  <c r="Y51" i="2"/>
  <c r="Y52" i="2"/>
  <c r="Y54" i="2"/>
  <c r="AQ46" i="2"/>
  <c r="AU46" i="2" s="1"/>
  <c r="AQ47" i="2"/>
  <c r="AQ48" i="2"/>
  <c r="AQ49" i="2"/>
  <c r="AQ50" i="2"/>
  <c r="AQ51" i="2"/>
  <c r="AQ53" i="2"/>
  <c r="AR49" i="2"/>
  <c r="AR50" i="2"/>
  <c r="AR51" i="2"/>
  <c r="AR52" i="2"/>
  <c r="AR53" i="2"/>
  <c r="AR54" i="2"/>
  <c r="AS49" i="2"/>
  <c r="AS50" i="2"/>
  <c r="AS51" i="2"/>
  <c r="AS52" i="2"/>
  <c r="AS53" i="2"/>
  <c r="W56" i="2"/>
  <c r="AA56" i="2" s="1"/>
  <c r="X56" i="2"/>
  <c r="AB56" i="2" s="1"/>
  <c r="W58" i="2"/>
  <c r="W59" i="2"/>
  <c r="W60" i="2"/>
  <c r="W61" i="2"/>
  <c r="W64" i="2"/>
  <c r="W65" i="2"/>
  <c r="X58" i="2"/>
  <c r="X59" i="2"/>
  <c r="X60" i="2"/>
  <c r="X61" i="2"/>
  <c r="X64" i="2"/>
  <c r="X65" i="2"/>
  <c r="Y57" i="2"/>
  <c r="Y58" i="2"/>
  <c r="Y59" i="2"/>
  <c r="Y61" i="2"/>
  <c r="AC56" i="2" s="1"/>
  <c r="Y62" i="2"/>
  <c r="Y64" i="2"/>
  <c r="Y65" i="2"/>
  <c r="AR56" i="2"/>
  <c r="AV56" i="2" s="1"/>
  <c r="AS56" i="2"/>
  <c r="AR57" i="2"/>
  <c r="AR58" i="2"/>
  <c r="AR59" i="2"/>
  <c r="AR61" i="2"/>
  <c r="AR62" i="2"/>
  <c r="AR63" i="2"/>
  <c r="AR64" i="2"/>
  <c r="AS57" i="2"/>
  <c r="AS58" i="2"/>
  <c r="AS61" i="2"/>
  <c r="AS62" i="2"/>
  <c r="AS63" i="2"/>
  <c r="AS64" i="2"/>
  <c r="W66" i="2"/>
  <c r="X66" i="2"/>
  <c r="Y66" i="2"/>
  <c r="W67" i="2"/>
  <c r="W68" i="2"/>
  <c r="W69" i="2"/>
  <c r="W71" i="2"/>
  <c r="W72" i="2"/>
  <c r="W74" i="2"/>
  <c r="W75" i="2"/>
  <c r="X67" i="2"/>
  <c r="X68" i="2"/>
  <c r="X69" i="2"/>
  <c r="X71" i="2"/>
  <c r="X72" i="2"/>
  <c r="X73" i="2"/>
  <c r="X74" i="2"/>
  <c r="Y67" i="2"/>
  <c r="AC66" i="2" s="1"/>
  <c r="Y68" i="2"/>
  <c r="Y69" i="2"/>
  <c r="Y70" i="2"/>
  <c r="Y71" i="2"/>
  <c r="Y72" i="2"/>
  <c r="Y73" i="2"/>
  <c r="Y74" i="2"/>
  <c r="Y75" i="2"/>
  <c r="AS66" i="2"/>
  <c r="AR67" i="2"/>
  <c r="AR68" i="2"/>
  <c r="AV66" i="2" s="1"/>
  <c r="AR69" i="2"/>
  <c r="AR70" i="2"/>
  <c r="AR71" i="2"/>
  <c r="AR73" i="2"/>
  <c r="AR74" i="2"/>
  <c r="AS67" i="2"/>
  <c r="AS68" i="2"/>
  <c r="AS69" i="2"/>
  <c r="AS70" i="2"/>
  <c r="AW66" i="2" s="1"/>
  <c r="AS71" i="2"/>
  <c r="AS73" i="2"/>
  <c r="AS74" i="2"/>
  <c r="W76" i="2"/>
  <c r="X76" i="2"/>
  <c r="Y76" i="2"/>
  <c r="W77" i="2"/>
  <c r="W79" i="2"/>
  <c r="W80" i="2"/>
  <c r="W81" i="2"/>
  <c r="W82" i="2"/>
  <c r="W83" i="2"/>
  <c r="W84" i="2"/>
  <c r="W85" i="2"/>
  <c r="X77" i="2"/>
  <c r="X78" i="2"/>
  <c r="X79" i="2"/>
  <c r="X80" i="2"/>
  <c r="X81" i="2"/>
  <c r="X82" i="2"/>
  <c r="X83" i="2"/>
  <c r="X84" i="2"/>
  <c r="X85" i="2"/>
  <c r="Y77" i="2"/>
  <c r="Y79" i="2"/>
  <c r="Y80" i="2"/>
  <c r="Y81" i="2"/>
  <c r="AC76" i="2" s="1"/>
  <c r="Y83" i="2"/>
  <c r="Y84" i="2"/>
  <c r="Y85" i="2"/>
  <c r="AQ76" i="2"/>
  <c r="AR76" i="2"/>
  <c r="AS76" i="2"/>
  <c r="AQ77" i="2"/>
  <c r="AQ79" i="2"/>
  <c r="AQ80" i="2"/>
  <c r="AQ82" i="2"/>
  <c r="AQ83" i="2"/>
  <c r="AQ84" i="2"/>
  <c r="AR77" i="2"/>
  <c r="AR78" i="2"/>
  <c r="AR79" i="2"/>
  <c r="AV76" i="2" s="1"/>
  <c r="AR80" i="2"/>
  <c r="AR81" i="2"/>
  <c r="AR82" i="2"/>
  <c r="AR83" i="2"/>
  <c r="AS78" i="2"/>
  <c r="AS79" i="2"/>
  <c r="AS80" i="2"/>
  <c r="AS81" i="2"/>
  <c r="AS82" i="2"/>
  <c r="AS83" i="2"/>
  <c r="AS84" i="2"/>
  <c r="W98" i="2"/>
  <c r="W99" i="2"/>
  <c r="W100" i="2"/>
  <c r="W101" i="2"/>
  <c r="W102" i="2"/>
  <c r="W103" i="2"/>
  <c r="W104" i="2"/>
  <c r="W105" i="2"/>
  <c r="X98" i="2"/>
  <c r="X99" i="2"/>
  <c r="AB96" i="2" s="1"/>
  <c r="X100" i="2"/>
  <c r="X101" i="2"/>
  <c r="X102" i="2"/>
  <c r="X103" i="2"/>
  <c r="X104" i="2"/>
  <c r="X105" i="2"/>
  <c r="Y98" i="2"/>
  <c r="Y100" i="2"/>
  <c r="Y101" i="2"/>
  <c r="Y102" i="2"/>
  <c r="Y103" i="2"/>
  <c r="Y104" i="2"/>
  <c r="Y105" i="2"/>
  <c r="AS96" i="2"/>
  <c r="AW96" i="2" s="1"/>
  <c r="AQ97" i="2"/>
  <c r="AQ99" i="2"/>
  <c r="AQ102" i="2"/>
  <c r="AR97" i="2"/>
  <c r="AR98" i="2"/>
  <c r="AR99" i="2"/>
  <c r="AR102" i="2"/>
  <c r="AS97" i="2"/>
  <c r="AS98" i="2"/>
  <c r="AS99" i="2"/>
  <c r="AS100" i="2"/>
  <c r="AS102" i="2"/>
  <c r="AF197" i="2"/>
  <c r="AF198" i="2"/>
  <c r="AF199" i="2"/>
  <c r="AF200" i="2"/>
  <c r="AF201" i="2"/>
  <c r="AF202" i="2"/>
  <c r="AG197" i="2"/>
  <c r="AG198" i="2"/>
  <c r="AG199" i="2"/>
  <c r="AG200" i="2"/>
  <c r="AG201" i="2"/>
  <c r="AG202" i="2"/>
  <c r="AH197" i="2"/>
  <c r="AH198" i="2"/>
  <c r="AL196" i="2" s="1"/>
  <c r="AH200" i="2"/>
  <c r="AH201" i="2"/>
  <c r="AH202" i="2"/>
  <c r="C19" i="1"/>
  <c r="F19" i="1"/>
  <c r="G19" i="1"/>
  <c r="I19" i="1"/>
  <c r="W19" i="1"/>
  <c r="X19" i="1"/>
  <c r="Y19" i="1"/>
  <c r="AA19" i="1"/>
  <c r="AC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21" i="1"/>
  <c r="C21" i="1"/>
  <c r="F21" i="1"/>
  <c r="G21" i="1"/>
  <c r="I21" i="1"/>
  <c r="K21" i="1"/>
  <c r="V21" i="1"/>
  <c r="W21" i="1"/>
  <c r="X21" i="1"/>
  <c r="Y21" i="1"/>
  <c r="Z21" i="1"/>
  <c r="AB21" i="1"/>
  <c r="AC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G6" i="2"/>
  <c r="AF6" i="2"/>
  <c r="AT103" i="2"/>
  <c r="AQ103" i="2"/>
  <c r="AQ108" i="2"/>
  <c r="AR108" i="2"/>
  <c r="AS108" i="2"/>
  <c r="AR182" i="2"/>
  <c r="AS182" i="2"/>
  <c r="AQ182" i="2"/>
  <c r="W9" i="2"/>
  <c r="X9" i="2"/>
  <c r="Z144" i="2"/>
  <c r="W144" i="2"/>
  <c r="X144" i="2"/>
  <c r="Y144" i="2"/>
  <c r="Z23" i="2"/>
  <c r="Y23" i="2"/>
  <c r="X137" i="2"/>
  <c r="AF12" i="2"/>
  <c r="AH12" i="2"/>
  <c r="AF29" i="2"/>
  <c r="AH29" i="2"/>
  <c r="AG29" i="2"/>
  <c r="AI32" i="2"/>
  <c r="AF32" i="2"/>
  <c r="AM116" i="2"/>
  <c r="AS114" i="2"/>
  <c r="AR114" i="2"/>
  <c r="X125" i="2"/>
  <c r="Y125" i="2"/>
  <c r="X22" i="2"/>
  <c r="Z22" i="2"/>
  <c r="Y22" i="2"/>
  <c r="AS103" i="2"/>
  <c r="AG12" i="2"/>
  <c r="AQ107" i="2"/>
  <c r="AR107" i="2"/>
  <c r="AS107" i="2"/>
  <c r="Z132" i="2"/>
  <c r="X132" i="2"/>
  <c r="AT72" i="2"/>
  <c r="AQ72" i="2"/>
  <c r="AR72" i="2"/>
  <c r="AG11" i="2"/>
  <c r="AF11" i="2"/>
  <c r="AH11" i="2"/>
  <c r="AF68" i="2"/>
  <c r="AH68" i="2"/>
  <c r="AI68" i="2"/>
  <c r="AG68" i="2"/>
  <c r="AG166" i="2"/>
  <c r="AF166" i="2"/>
  <c r="AQ101" i="2"/>
  <c r="AS101" i="2"/>
  <c r="AS113" i="2"/>
  <c r="AQ113" i="2"/>
  <c r="AQ157" i="2"/>
  <c r="AR157" i="2"/>
  <c r="AV156" i="2" s="1"/>
  <c r="AS157" i="2"/>
  <c r="AW156" i="2"/>
  <c r="W22" i="2"/>
  <c r="Y132" i="2"/>
  <c r="AF42" i="2"/>
  <c r="AG42" i="2"/>
  <c r="AI42" i="2"/>
  <c r="AH101" i="2"/>
  <c r="AG101" i="2"/>
  <c r="AI101" i="2"/>
  <c r="AF101" i="2"/>
  <c r="AT20" i="2"/>
  <c r="AQ20" i="2"/>
  <c r="AS48" i="2"/>
  <c r="AR48" i="2"/>
  <c r="X96" i="2"/>
  <c r="W96" i="2"/>
  <c r="Y96" i="2"/>
  <c r="AC96" i="2" s="1"/>
  <c r="Y190" i="2"/>
  <c r="W190" i="2"/>
  <c r="X190" i="2"/>
  <c r="X131" i="2"/>
  <c r="Y131" i="2"/>
  <c r="AC126" i="2" s="1"/>
  <c r="Z131" i="2"/>
  <c r="AQ60" i="2"/>
  <c r="AR60" i="2"/>
  <c r="AT60" i="2"/>
  <c r="AS60" i="2"/>
  <c r="AQ204" i="2"/>
  <c r="AR204" i="2"/>
  <c r="AT204" i="2"/>
  <c r="W19" i="2"/>
  <c r="Y19" i="2"/>
  <c r="X19" i="2"/>
  <c r="W57" i="2"/>
  <c r="AH196" i="2"/>
  <c r="AA76" i="2"/>
  <c r="AG196" i="2"/>
  <c r="AF196" i="2"/>
  <c r="AR103" i="2"/>
  <c r="AG40" i="2"/>
  <c r="AI96" i="2"/>
  <c r="AG96" i="2"/>
  <c r="AF96" i="2"/>
  <c r="AH96" i="2"/>
  <c r="AS72" i="2"/>
  <c r="X57" i="2"/>
  <c r="AS54" i="2"/>
  <c r="X23" i="2"/>
  <c r="AH6" i="2"/>
  <c r="AG17" i="2"/>
  <c r="AF17" i="2"/>
  <c r="AH40" i="2"/>
  <c r="AG97" i="2"/>
  <c r="AG138" i="2"/>
  <c r="AF138" i="2"/>
  <c r="AI138" i="2"/>
  <c r="AT183" i="2"/>
  <c r="AS183" i="2"/>
  <c r="AQ183" i="2"/>
  <c r="AR183" i="2"/>
  <c r="AX176" i="2"/>
  <c r="W10" i="2"/>
  <c r="AA6" i="2" s="1"/>
  <c r="X10" i="2"/>
  <c r="Z138" i="2"/>
  <c r="X138" i="2"/>
  <c r="Y138" i="2"/>
  <c r="AS204" i="2"/>
  <c r="AR101" i="2"/>
  <c r="AA26" i="2"/>
  <c r="AR20" i="2"/>
  <c r="W138" i="2"/>
  <c r="AI6" i="2"/>
  <c r="AG32" i="2"/>
  <c r="AI40" i="2"/>
  <c r="AM36" i="2" s="1"/>
  <c r="AG47" i="2"/>
  <c r="AF47" i="2"/>
  <c r="AI47" i="2"/>
  <c r="AH47" i="2"/>
  <c r="AH97" i="2"/>
  <c r="AT108" i="2"/>
  <c r="AT182" i="2"/>
  <c r="AQ176" i="2"/>
  <c r="AR176" i="2"/>
  <c r="AS176" i="2"/>
  <c r="AW176" i="2" s="1"/>
  <c r="Z9" i="2"/>
  <c r="AD6" i="2"/>
  <c r="Z126" i="2"/>
  <c r="X126" i="2"/>
  <c r="W126" i="2"/>
  <c r="AA126" i="2"/>
  <c r="AR133" i="2"/>
  <c r="AS133" i="2"/>
  <c r="AT126" i="2"/>
  <c r="AS126" i="2"/>
  <c r="AW126" i="2" s="1"/>
  <c r="AR126" i="2"/>
  <c r="AV126" i="2" s="1"/>
  <c r="Z20" i="2"/>
  <c r="Y20" i="2"/>
  <c r="W20" i="2"/>
  <c r="X20" i="2"/>
  <c r="W21" i="2"/>
  <c r="Y9" i="2"/>
  <c r="X111" i="2"/>
  <c r="AF57" i="2"/>
  <c r="AH57" i="2"/>
  <c r="AG57" i="2"/>
  <c r="AF141" i="2"/>
  <c r="AG141" i="2"/>
  <c r="AI141" i="2"/>
  <c r="AH141" i="2"/>
  <c r="AG189" i="2"/>
  <c r="AH189" i="2"/>
  <c r="AF189" i="2"/>
  <c r="AS8" i="2"/>
  <c r="AR8" i="2"/>
  <c r="AT8" i="2"/>
  <c r="AT41" i="2"/>
  <c r="AT54" i="2"/>
  <c r="AT47" i="2"/>
  <c r="AS47" i="2"/>
  <c r="AR47" i="2"/>
  <c r="Z56" i="2"/>
  <c r="AD56" i="2" s="1"/>
  <c r="W70" i="2"/>
  <c r="X70" i="2"/>
  <c r="X175" i="2"/>
  <c r="W175" i="2"/>
  <c r="Z175" i="2"/>
  <c r="X93" i="2"/>
  <c r="Z93" i="2"/>
  <c r="Y93" i="2"/>
  <c r="W93" i="2"/>
  <c r="AF160" i="2"/>
  <c r="AJ156" i="2"/>
  <c r="AH160" i="2"/>
  <c r="AG160" i="2"/>
  <c r="Z97" i="2"/>
  <c r="AD96" i="2" s="1"/>
  <c r="X97" i="2"/>
  <c r="W97" i="2"/>
  <c r="W111" i="2"/>
  <c r="AG177" i="2"/>
  <c r="Z19" i="2"/>
  <c r="Z49" i="2"/>
  <c r="W49" i="2"/>
  <c r="X49" i="2"/>
  <c r="W63" i="2"/>
  <c r="Y63" i="2"/>
  <c r="X63" i="2"/>
  <c r="Z174" i="2"/>
  <c r="W174" i="2"/>
  <c r="X174" i="2"/>
  <c r="Y174" i="2"/>
  <c r="AT59" i="2"/>
  <c r="AS59" i="2"/>
  <c r="AW56" i="2" s="1"/>
  <c r="AH50" i="2"/>
  <c r="AF50" i="2"/>
  <c r="AI50" i="2"/>
  <c r="AG50" i="2"/>
  <c r="AG78" i="2"/>
  <c r="AF78" i="2"/>
  <c r="AI78" i="2"/>
  <c r="AH78" i="2"/>
  <c r="AF148" i="2"/>
  <c r="AH148" i="2"/>
  <c r="AT14" i="2"/>
  <c r="AR7" i="2"/>
  <c r="AQ7" i="2"/>
  <c r="AU6" i="2"/>
  <c r="AS7" i="2"/>
  <c r="AQ188" i="2"/>
  <c r="AR188" i="2"/>
  <c r="AT188" i="2"/>
  <c r="AS188" i="2"/>
  <c r="AG22" i="2"/>
  <c r="AG181" i="2"/>
  <c r="AF181" i="2"/>
  <c r="AI181" i="2"/>
  <c r="Z55" i="2"/>
  <c r="Y55" i="2"/>
  <c r="X48" i="2"/>
  <c r="W48" i="2"/>
  <c r="X62" i="2"/>
  <c r="W62" i="2"/>
  <c r="X151" i="2"/>
  <c r="Z151" i="2"/>
  <c r="Y151" i="2"/>
  <c r="W23" i="2"/>
  <c r="Z119" i="2"/>
  <c r="X119" i="2"/>
  <c r="Y119" i="2"/>
  <c r="W119" i="2"/>
  <c r="AS134" i="2"/>
  <c r="AQ134" i="2"/>
  <c r="AR134" i="2"/>
  <c r="AT127" i="2"/>
  <c r="AX126" i="2" s="1"/>
  <c r="AR127" i="2"/>
  <c r="AS127" i="2"/>
  <c r="AT118" i="2"/>
  <c r="AS118" i="2"/>
  <c r="AR118" i="2"/>
  <c r="AH89" i="2"/>
  <c r="AG89" i="2"/>
  <c r="AI89" i="2"/>
  <c r="AM86" i="2"/>
  <c r="AI81" i="2"/>
  <c r="AH81" i="2"/>
  <c r="AH150" i="2"/>
  <c r="AI150" i="2"/>
  <c r="AG150" i="2"/>
  <c r="AK146" i="2" s="1"/>
  <c r="AF150" i="2"/>
  <c r="AH176" i="2"/>
  <c r="AG176" i="2"/>
  <c r="AF176" i="2"/>
  <c r="AI176" i="2"/>
  <c r="AQ169" i="2"/>
  <c r="AT66" i="2"/>
  <c r="AX66" i="2"/>
  <c r="AR66" i="2"/>
  <c r="AQ189" i="2"/>
  <c r="AS189" i="2"/>
  <c r="Y78" i="2"/>
  <c r="Y198" i="2"/>
  <c r="Y168" i="2"/>
  <c r="X164" i="2"/>
  <c r="AF99" i="2"/>
  <c r="AH99" i="2"/>
  <c r="AG109" i="2"/>
  <c r="AF109" i="2"/>
  <c r="AI109" i="2"/>
  <c r="AR163" i="2"/>
  <c r="AR132" i="2"/>
  <c r="Z191" i="2"/>
  <c r="Y94" i="2"/>
  <c r="Z94" i="2"/>
  <c r="W94" i="2"/>
  <c r="AT61" i="2"/>
  <c r="AQ61" i="2"/>
  <c r="AI111" i="2"/>
  <c r="AH111" i="2"/>
  <c r="AG111" i="2"/>
  <c r="AF111" i="2"/>
  <c r="AQ151" i="2"/>
  <c r="AR151" i="2"/>
  <c r="AS151" i="2"/>
  <c r="AQ181" i="2"/>
  <c r="AR181" i="2"/>
  <c r="AS181" i="2"/>
  <c r="AH120" i="2"/>
  <c r="AL116" i="2" s="1"/>
  <c r="AI129" i="2"/>
  <c r="AH129" i="2"/>
  <c r="AG129" i="2"/>
  <c r="Y89" i="2"/>
  <c r="X89" i="2"/>
  <c r="AF88" i="2"/>
  <c r="AJ86" i="2"/>
  <c r="AG88" i="2"/>
  <c r="AQ138" i="2"/>
  <c r="AR138" i="2"/>
  <c r="AR87" i="2"/>
  <c r="AQ87" i="2"/>
  <c r="AS87" i="2"/>
  <c r="AI41" i="2"/>
  <c r="AI49" i="2"/>
  <c r="AF108" i="2"/>
  <c r="AH112" i="2"/>
  <c r="AS174" i="2"/>
  <c r="AQ174" i="2"/>
  <c r="AI119" i="2"/>
  <c r="AH119" i="2"/>
  <c r="AG119" i="2"/>
  <c r="AG130" i="2"/>
  <c r="AI130" i="2"/>
  <c r="AH87" i="2"/>
  <c r="AL86" i="2" s="1"/>
  <c r="AG87" i="2"/>
  <c r="AK86" i="2"/>
  <c r="AR189" i="2"/>
  <c r="AQ198" i="2"/>
  <c r="AI112" i="2"/>
  <c r="AI140" i="2"/>
  <c r="AI168" i="2"/>
  <c r="AH168" i="2"/>
  <c r="AG168" i="2"/>
  <c r="AF168" i="2"/>
  <c r="AQ137" i="2"/>
  <c r="AR137" i="2"/>
  <c r="AS137" i="2"/>
  <c r="X87" i="2"/>
  <c r="W87" i="2"/>
  <c r="Y87" i="2"/>
  <c r="AT190" i="2"/>
  <c r="AS190" i="2"/>
  <c r="AS199" i="2"/>
  <c r="AR199" i="2"/>
  <c r="AQ93" i="2"/>
  <c r="AI108" i="2"/>
  <c r="AH108" i="2"/>
  <c r="AG136" i="2"/>
  <c r="AF136" i="2"/>
  <c r="AH136" i="2"/>
  <c r="AT26" i="2"/>
  <c r="AS26" i="2"/>
  <c r="Z78" i="2"/>
  <c r="W120" i="2"/>
  <c r="AT120" i="2"/>
  <c r="AQ120" i="2"/>
  <c r="AS120" i="2"/>
  <c r="W89" i="2"/>
  <c r="AQ66" i="2"/>
  <c r="AU66" i="2" s="1"/>
  <c r="AT189" i="2"/>
  <c r="AT198" i="2"/>
  <c r="AR135" i="2"/>
  <c r="AQ135" i="2"/>
  <c r="AS135" i="2"/>
  <c r="AT121" i="2"/>
  <c r="AS121" i="2"/>
  <c r="AQ45" i="2"/>
  <c r="AR95" i="2"/>
  <c r="AQ95" i="2"/>
  <c r="AH199" i="2"/>
  <c r="AQ98" i="2"/>
  <c r="Y99" i="2"/>
  <c r="AQ81" i="2"/>
  <c r="AU76" i="2"/>
  <c r="Y82" i="2"/>
  <c r="W73" i="2"/>
  <c r="Y60" i="2"/>
  <c r="X44" i="2"/>
  <c r="AS32" i="2"/>
  <c r="W35" i="2"/>
  <c r="W14" i="2"/>
  <c r="X195" i="2"/>
  <c r="X187" i="2"/>
  <c r="X179" i="2"/>
  <c r="AB176" i="2"/>
  <c r="X171" i="2"/>
  <c r="AB166" i="2" s="1"/>
  <c r="X155" i="2"/>
  <c r="X139" i="2"/>
  <c r="AB136" i="2"/>
  <c r="AI171" i="2"/>
  <c r="AR179" i="2"/>
  <c r="AV176" i="2" s="1"/>
  <c r="AS140" i="2"/>
  <c r="AR136" i="2"/>
  <c r="Z134" i="2"/>
  <c r="Z90" i="2"/>
  <c r="AQ202" i="2"/>
  <c r="AH170" i="2"/>
  <c r="AF178" i="2"/>
  <c r="Z128" i="2"/>
  <c r="AR186" i="2"/>
  <c r="AQ196" i="2"/>
  <c r="AR55" i="2"/>
  <c r="AQ55" i="2"/>
  <c r="AG72" i="2"/>
  <c r="AG79" i="2"/>
  <c r="AG61" i="2"/>
  <c r="AG147" i="2"/>
  <c r="AI170" i="2"/>
  <c r="AG178" i="2"/>
  <c r="AQ57" i="2"/>
  <c r="AU56" i="2" s="1"/>
  <c r="AR88" i="2"/>
  <c r="AS202" i="2"/>
  <c r="AT202" i="2"/>
  <c r="AS95" i="2"/>
  <c r="AF171" i="2"/>
  <c r="AT62" i="2"/>
  <c r="AX56" i="2" s="1"/>
  <c r="AT69" i="2"/>
  <c r="Z116" i="2"/>
  <c r="AQ106" i="2"/>
  <c r="Y90" i="2"/>
  <c r="AQ186" i="2"/>
  <c r="AT192" i="2"/>
  <c r="AS192" i="2"/>
  <c r="AI156" i="2"/>
  <c r="AT95" i="2"/>
  <c r="AQ125" i="2"/>
  <c r="AR175" i="2"/>
  <c r="AQ175" i="2"/>
  <c r="AS184" i="2"/>
  <c r="AT184" i="2"/>
  <c r="AQ129" i="2"/>
  <c r="AT129" i="2"/>
  <c r="AQ121" i="2"/>
  <c r="AS88" i="2"/>
  <c r="AS191" i="2"/>
  <c r="Z95" i="2"/>
  <c r="Y95" i="2"/>
  <c r="X95" i="2"/>
  <c r="W95" i="2"/>
  <c r="AQ88" i="2"/>
  <c r="AR45" i="2"/>
  <c r="AV36" i="2" s="1"/>
  <c r="AR85" i="2"/>
  <c r="AR125" i="2"/>
  <c r="AR165" i="2"/>
  <c r="AD126" i="2"/>
  <c r="AC86" i="2"/>
  <c r="AB86" i="2"/>
  <c r="AV186" i="2" l="1"/>
  <c r="AK56" i="2"/>
  <c r="AK96" i="2"/>
  <c r="AK16" i="2"/>
  <c r="AK166" i="2"/>
  <c r="AK176" i="2"/>
  <c r="AF48" i="2"/>
  <c r="AJ46" i="2" s="1"/>
  <c r="AH48" i="2"/>
  <c r="AG48" i="2"/>
  <c r="Z201" i="2"/>
  <c r="W201" i="2"/>
  <c r="AA196" i="2" s="1"/>
  <c r="Y201" i="2"/>
  <c r="AS193" i="2"/>
  <c r="AR193" i="2"/>
  <c r="AQ193" i="2"/>
  <c r="Z25" i="2"/>
  <c r="W25" i="2"/>
  <c r="X25" i="2"/>
  <c r="Y25" i="2"/>
  <c r="AA96" i="2"/>
  <c r="AG10" i="2"/>
  <c r="AI10" i="2"/>
  <c r="AM6" i="2" s="1"/>
  <c r="AF10" i="2"/>
  <c r="AH19" i="2"/>
  <c r="AG19" i="2"/>
  <c r="AF19" i="2"/>
  <c r="AG46" i="2"/>
  <c r="AI46" i="2"/>
  <c r="AM46" i="2" s="1"/>
  <c r="AH46" i="2"/>
  <c r="AF49" i="2"/>
  <c r="AH49" i="2"/>
  <c r="AG49" i="2"/>
  <c r="AI71" i="2"/>
  <c r="AF71" i="2"/>
  <c r="AH71" i="2"/>
  <c r="AI80" i="2"/>
  <c r="AG80" i="2"/>
  <c r="AK76" i="2" s="1"/>
  <c r="AH80" i="2"/>
  <c r="AG98" i="2"/>
  <c r="AI98" i="2"/>
  <c r="AM96" i="2" s="1"/>
  <c r="AF98" i="2"/>
  <c r="AJ96" i="2" s="1"/>
  <c r="AG110" i="2"/>
  <c r="AH110" i="2"/>
  <c r="AF110" i="2"/>
  <c r="AT19" i="2"/>
  <c r="AX16" i="2" s="1"/>
  <c r="AR19" i="2"/>
  <c r="AV16" i="2" s="1"/>
  <c r="AT34" i="2"/>
  <c r="AQ34" i="2"/>
  <c r="AR34" i="2"/>
  <c r="AT30" i="2"/>
  <c r="AQ30" i="2"/>
  <c r="AU26" i="2" s="1"/>
  <c r="AR30" i="2"/>
  <c r="AV26" i="2" s="1"/>
  <c r="AS30" i="2"/>
  <c r="AW26" i="2" s="1"/>
  <c r="AT46" i="2"/>
  <c r="AS46" i="2"/>
  <c r="AW46" i="2" s="1"/>
  <c r="AT100" i="2"/>
  <c r="AQ100" i="2"/>
  <c r="AT96" i="2"/>
  <c r="AR96" i="2"/>
  <c r="AT111" i="2"/>
  <c r="AR111" i="2"/>
  <c r="AV106" i="2" s="1"/>
  <c r="AS111" i="2"/>
  <c r="AQ111" i="2"/>
  <c r="Y53" i="2"/>
  <c r="AC46" i="2" s="1"/>
  <c r="Z53" i="2"/>
  <c r="AD46" i="2" s="1"/>
  <c r="Z114" i="2"/>
  <c r="Y114" i="2"/>
  <c r="W114" i="2"/>
  <c r="AA106" i="2" s="1"/>
  <c r="Z203" i="2"/>
  <c r="W203" i="2"/>
  <c r="Y203" i="2"/>
  <c r="W122" i="2"/>
  <c r="Z122" i="2"/>
  <c r="Y122" i="2"/>
  <c r="W117" i="2"/>
  <c r="Z117" i="2"/>
  <c r="AD116" i="2" s="1"/>
  <c r="Y117" i="2"/>
  <c r="AC116" i="2" s="1"/>
  <c r="AF128" i="2"/>
  <c r="AJ126" i="2" s="1"/>
  <c r="AH128" i="2"/>
  <c r="AL126" i="2" s="1"/>
  <c r="AG128" i="2"/>
  <c r="AK126" i="2" s="1"/>
  <c r="AW106" i="2"/>
  <c r="AI137" i="2"/>
  <c r="AM136" i="2" s="1"/>
  <c r="AG137" i="2"/>
  <c r="AK136" i="2" s="1"/>
  <c r="AI169" i="2"/>
  <c r="AM166" i="2" s="1"/>
  <c r="Z21" i="2"/>
  <c r="AF120" i="2"/>
  <c r="AJ116" i="2" s="1"/>
  <c r="AH177" i="2"/>
  <c r="AL176" i="2" s="1"/>
  <c r="X21" i="2"/>
  <c r="AR100" i="2"/>
  <c r="AQ96" i="2"/>
  <c r="AU96" i="2" s="1"/>
  <c r="AA36" i="2"/>
  <c r="AS34" i="2"/>
  <c r="X122" i="2"/>
  <c r="AB116" i="2" s="1"/>
  <c r="X114" i="2"/>
  <c r="AA166" i="2"/>
  <c r="AH7" i="2"/>
  <c r="AL6" i="2" s="1"/>
  <c r="AF7" i="2"/>
  <c r="AJ6" i="2" s="1"/>
  <c r="AG7" i="2"/>
  <c r="AK6" i="2" s="1"/>
  <c r="AI28" i="2"/>
  <c r="AG28" i="2"/>
  <c r="AF28" i="2"/>
  <c r="AI58" i="2"/>
  <c r="AH58" i="2"/>
  <c r="AL56" i="2" s="1"/>
  <c r="AG58" i="2"/>
  <c r="AG60" i="2"/>
  <c r="AI60" i="2"/>
  <c r="AH60" i="2"/>
  <c r="AR6" i="2"/>
  <c r="AV6" i="2" s="1"/>
  <c r="AT6" i="2"/>
  <c r="AX6" i="2" s="1"/>
  <c r="AS6" i="2"/>
  <c r="AW6" i="2" s="1"/>
  <c r="AT77" i="2"/>
  <c r="AX76" i="2" s="1"/>
  <c r="AS77" i="2"/>
  <c r="AW76" i="2" s="1"/>
  <c r="AT147" i="2"/>
  <c r="AQ147" i="2"/>
  <c r="AS147" i="2"/>
  <c r="AW146" i="2" s="1"/>
  <c r="Z35" i="2"/>
  <c r="AD26" i="2" s="1"/>
  <c r="X35" i="2"/>
  <c r="Z108" i="2"/>
  <c r="X108" i="2"/>
  <c r="Y108" i="2"/>
  <c r="Z137" i="2"/>
  <c r="AD136" i="2" s="1"/>
  <c r="W137" i="2"/>
  <c r="AA136" i="2" s="1"/>
  <c r="Y137" i="2"/>
  <c r="AC136" i="2" s="1"/>
  <c r="Z154" i="2"/>
  <c r="X154" i="2"/>
  <c r="AB146" i="2" s="1"/>
  <c r="W154" i="2"/>
  <c r="AA146" i="2" s="1"/>
  <c r="Y154" i="2"/>
  <c r="AB26" i="2"/>
  <c r="AB6" i="2"/>
  <c r="AG51" i="2"/>
  <c r="AI51" i="2"/>
  <c r="AF51" i="2"/>
  <c r="AH59" i="2"/>
  <c r="AI59" i="2"/>
  <c r="AG59" i="2"/>
  <c r="AI180" i="2"/>
  <c r="AG180" i="2"/>
  <c r="AI191" i="2"/>
  <c r="AG191" i="2"/>
  <c r="AF191" i="2"/>
  <c r="AJ186" i="2" s="1"/>
  <c r="Z189" i="2"/>
  <c r="X189" i="2"/>
  <c r="AB186" i="2" s="1"/>
  <c r="W189" i="2"/>
  <c r="AU126" i="2"/>
  <c r="Z17" i="2"/>
  <c r="AD16" i="2" s="1"/>
  <c r="W17" i="2"/>
  <c r="AA16" i="2" s="1"/>
  <c r="X17" i="2"/>
  <c r="AB16" i="2" s="1"/>
  <c r="Y17" i="2"/>
  <c r="AH137" i="2"/>
  <c r="AL136" i="2" s="1"/>
  <c r="AF140" i="2"/>
  <c r="AF177" i="2"/>
  <c r="AB76" i="2"/>
  <c r="AA66" i="2"/>
  <c r="AT193" i="2"/>
  <c r="AH180" i="2"/>
  <c r="AH191" i="2"/>
  <c r="AG140" i="2"/>
  <c r="AH10" i="2"/>
  <c r="AG169" i="2"/>
  <c r="AK196" i="2"/>
  <c r="X203" i="2"/>
  <c r="AB196" i="2" s="1"/>
  <c r="AG120" i="2"/>
  <c r="AK116" i="2" s="1"/>
  <c r="X191" i="2"/>
  <c r="AF22" i="2"/>
  <c r="AH22" i="2"/>
  <c r="AL156" i="2"/>
  <c r="AF169" i="2"/>
  <c r="AJ196" i="2"/>
  <c r="AR46" i="2"/>
  <c r="AV46" i="2" s="1"/>
  <c r="W53" i="2"/>
  <c r="AA46" i="2" s="1"/>
  <c r="AS19" i="2"/>
  <c r="AW16" i="2" s="1"/>
  <c r="AQ19" i="2"/>
  <c r="AU16" i="2" s="1"/>
  <c r="AC6" i="2"/>
  <c r="AB106" i="2"/>
  <c r="W191" i="2"/>
  <c r="AH18" i="2"/>
  <c r="AL16" i="2" s="1"/>
  <c r="AG18" i="2"/>
  <c r="AF18" i="2"/>
  <c r="AG20" i="2"/>
  <c r="AH20" i="2"/>
  <c r="AF20" i="2"/>
  <c r="AH26" i="2"/>
  <c r="AL26" i="2" s="1"/>
  <c r="AF26" i="2"/>
  <c r="AJ26" i="2" s="1"/>
  <c r="AI26" i="2"/>
  <c r="AI31" i="2"/>
  <c r="AH31" i="2"/>
  <c r="AG31" i="2"/>
  <c r="AJ36" i="2"/>
  <c r="AI48" i="2"/>
  <c r="AH51" i="2"/>
  <c r="AI70" i="2"/>
  <c r="AM66" i="2" s="1"/>
  <c r="AH70" i="2"/>
  <c r="AL66" i="2" s="1"/>
  <c r="AG70" i="2"/>
  <c r="AI79" i="2"/>
  <c r="AM76" i="2" s="1"/>
  <c r="AH79" i="2"/>
  <c r="AL76" i="2" s="1"/>
  <c r="AF79" i="2"/>
  <c r="AJ76" i="2" s="1"/>
  <c r="AF59" i="2"/>
  <c r="AI107" i="2"/>
  <c r="AM106" i="2" s="1"/>
  <c r="AH107" i="2"/>
  <c r="AL106" i="2" s="1"/>
  <c r="AF107" i="2"/>
  <c r="AG112" i="2"/>
  <c r="AF112" i="2"/>
  <c r="AI128" i="2"/>
  <c r="AM126" i="2" s="1"/>
  <c r="AF137" i="2"/>
  <c r="AJ136" i="2" s="1"/>
  <c r="AF180" i="2"/>
  <c r="AF170" i="2"/>
  <c r="AG170" i="2"/>
  <c r="AH187" i="2"/>
  <c r="AG187" i="2"/>
  <c r="AK186" i="2" s="1"/>
  <c r="AI190" i="2"/>
  <c r="AG190" i="2"/>
  <c r="AF151" i="2"/>
  <c r="AJ146" i="2" s="1"/>
  <c r="AI151" i="2"/>
  <c r="AM146" i="2" s="1"/>
  <c r="AH151" i="2"/>
  <c r="AL146" i="2" s="1"/>
  <c r="AT113" i="2"/>
  <c r="AR113" i="2"/>
  <c r="AT109" i="2"/>
  <c r="AQ109" i="2"/>
  <c r="AU106" i="2" s="1"/>
  <c r="AT139" i="2"/>
  <c r="AR139" i="2"/>
  <c r="AS139" i="2"/>
  <c r="AT152" i="2"/>
  <c r="AX146" i="2" s="1"/>
  <c r="AR152" i="2"/>
  <c r="AV146" i="2" s="1"/>
  <c r="AS152" i="2"/>
  <c r="AT173" i="2"/>
  <c r="AX166" i="2" s="1"/>
  <c r="AQ173" i="2"/>
  <c r="AU166" i="2" s="1"/>
  <c r="AR173" i="2"/>
  <c r="AV166" i="2" s="1"/>
  <c r="Z194" i="2"/>
  <c r="Y194" i="2"/>
  <c r="AC186" i="2" s="1"/>
  <c r="Z205" i="2"/>
  <c r="X205" i="2"/>
  <c r="Z197" i="2"/>
  <c r="AD196" i="2" s="1"/>
  <c r="Y197" i="2"/>
  <c r="AC196" i="2" s="1"/>
  <c r="AI162" i="2"/>
  <c r="AM156" i="2" s="1"/>
  <c r="AH162" i="2"/>
  <c r="AG162" i="2"/>
  <c r="AK156" i="2" s="1"/>
  <c r="AQ158" i="2"/>
  <c r="AU156" i="2" s="1"/>
  <c r="AT158" i="2"/>
  <c r="AX156" i="2" s="1"/>
  <c r="AQ92" i="2"/>
  <c r="AS92" i="2"/>
  <c r="AT92" i="2"/>
  <c r="AR92" i="2"/>
  <c r="AS86" i="2"/>
  <c r="AT86" i="2"/>
  <c r="AQ86" i="2"/>
  <c r="AU86" i="2" s="1"/>
  <c r="AC106" i="2"/>
  <c r="AF16" i="2"/>
  <c r="AG66" i="2"/>
  <c r="AK66" i="2" s="1"/>
  <c r="AF67" i="2"/>
  <c r="AJ66" i="2" s="1"/>
  <c r="AF56" i="2"/>
  <c r="AI179" i="2"/>
  <c r="AM176" i="2" s="1"/>
  <c r="AH179" i="2"/>
  <c r="AI186" i="2"/>
  <c r="AM186" i="2" s="1"/>
  <c r="AH186" i="2"/>
  <c r="AL186" i="2" s="1"/>
  <c r="AS39" i="2"/>
  <c r="AW36" i="2" s="1"/>
  <c r="AT39" i="2"/>
  <c r="AX36" i="2" s="1"/>
  <c r="AQ149" i="2"/>
  <c r="AS149" i="2"/>
  <c r="AT149" i="2"/>
  <c r="X75" i="2"/>
  <c r="AB66" i="2" s="1"/>
  <c r="Z75" i="2"/>
  <c r="AD66" i="2" s="1"/>
  <c r="Z149" i="2"/>
  <c r="AD146" i="2" s="1"/>
  <c r="Y149" i="2"/>
  <c r="AC146" i="2" s="1"/>
  <c r="Z171" i="2"/>
  <c r="AD166" i="2" s="1"/>
  <c r="Y171" i="2"/>
  <c r="AC166" i="2" s="1"/>
  <c r="AQ123" i="2"/>
  <c r="AT123" i="2"/>
  <c r="AX116" i="2" s="1"/>
  <c r="AR123" i="2"/>
  <c r="AV116" i="2" s="1"/>
  <c r="AQ119" i="2"/>
  <c r="AU116" i="2" s="1"/>
  <c r="AS119" i="2"/>
  <c r="AW116" i="2" s="1"/>
  <c r="AT200" i="2"/>
  <c r="AR200" i="2"/>
  <c r="AQ200" i="2"/>
  <c r="AU196" i="2" s="1"/>
  <c r="AS200" i="2"/>
  <c r="AT196" i="2"/>
  <c r="AS196" i="2"/>
  <c r="AR196" i="2"/>
  <c r="Z162" i="2"/>
  <c r="AD156" i="2" s="1"/>
  <c r="X162" i="2"/>
  <c r="AB156" i="2" s="1"/>
  <c r="AT112" i="2"/>
  <c r="AT110" i="2"/>
  <c r="AT148" i="2"/>
  <c r="Z107" i="2"/>
  <c r="Z123" i="2"/>
  <c r="AR198" i="2"/>
  <c r="AQ94" i="2"/>
  <c r="AR94" i="2"/>
  <c r="AT94" i="2"/>
  <c r="AT145" i="2"/>
  <c r="AR145" i="2"/>
  <c r="AT191" i="2"/>
  <c r="AR191" i="2"/>
  <c r="AQ191" i="2"/>
  <c r="AU186" i="2" s="1"/>
  <c r="AM196" i="2"/>
  <c r="AT55" i="2"/>
  <c r="AS145" i="2"/>
  <c r="AT195" i="2"/>
  <c r="AQ90" i="2"/>
  <c r="AR90" i="2"/>
  <c r="AV86" i="2" s="1"/>
  <c r="AQ145" i="2"/>
  <c r="AU136" i="2" s="1"/>
  <c r="AT205" i="2"/>
  <c r="W88" i="2"/>
  <c r="AA86" i="2" s="1"/>
  <c r="Z88" i="2"/>
  <c r="AD86" i="2" s="1"/>
  <c r="AQ192" i="2"/>
  <c r="AS194" i="2"/>
  <c r="AW186" i="2" s="1"/>
  <c r="AR194" i="2"/>
  <c r="AQ201" i="2"/>
  <c r="AR203" i="2"/>
  <c r="AR197" i="2"/>
  <c r="AT203" i="2"/>
  <c r="AT199" i="2"/>
  <c r="AS205" i="2"/>
  <c r="AQ205" i="2"/>
  <c r="AR105" i="2"/>
  <c r="AD186" i="2" l="1"/>
  <c r="AU146" i="2"/>
  <c r="AM56" i="2"/>
  <c r="AA116" i="2"/>
  <c r="AV96" i="2"/>
  <c r="AK46" i="2"/>
  <c r="AV196" i="2"/>
  <c r="AW196" i="2"/>
  <c r="AX86" i="2"/>
  <c r="AW136" i="2"/>
  <c r="AX186" i="2"/>
  <c r="AD106" i="2"/>
  <c r="AX196" i="2"/>
  <c r="AJ16" i="2"/>
  <c r="AW86" i="2"/>
  <c r="AV136" i="2"/>
  <c r="AJ106" i="2"/>
  <c r="AM26" i="2"/>
  <c r="AC16" i="2"/>
  <c r="AX96" i="2"/>
  <c r="AX46" i="2"/>
  <c r="AX26" i="2"/>
  <c r="AK106" i="2"/>
  <c r="AX106" i="2"/>
  <c r="AJ56" i="2"/>
  <c r="AX136" i="2"/>
  <c r="AJ166" i="2"/>
  <c r="AJ176" i="2"/>
  <c r="AA186" i="2"/>
  <c r="AK26" i="2"/>
  <c r="AL46" i="2"/>
</calcChain>
</file>

<file path=xl/comments1.xml><?xml version="1.0" encoding="utf-8"?>
<comments xmlns="http://schemas.openxmlformats.org/spreadsheetml/2006/main">
  <authors>
    <author>Fisheries and Oceans Canada</author>
  </authors>
  <commentList>
    <comment ref="N96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Winklewr oxygen</t>
        </r>
      </text>
    </comment>
    <comment ref="N100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05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</commentList>
</comments>
</file>

<file path=xl/comments2.xml><?xml version="1.0" encoding="utf-8"?>
<comments xmlns="http://schemas.openxmlformats.org/spreadsheetml/2006/main">
  <authors>
    <author>Fisheries and Oceans Canada</author>
  </authors>
  <commentList>
    <comment ref="N92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Winklewr oxygen</t>
        </r>
      </text>
    </comment>
    <comment ref="N96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01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</commentList>
</comments>
</file>

<file path=xl/sharedStrings.xml><?xml version="1.0" encoding="utf-8"?>
<sst xmlns="http://schemas.openxmlformats.org/spreadsheetml/2006/main" count="925" uniqueCount="292">
  <si>
    <t>DEPTH</t>
  </si>
  <si>
    <t>MEAN C</t>
  </si>
  <si>
    <t>MEAN P</t>
  </si>
  <si>
    <t>INT.CHL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</si>
  <si>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</si>
  <si>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</si>
  <si>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</si>
  <si>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</si>
  <si>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</si>
  <si>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</si>
  <si>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</si>
  <si>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</si>
  <si>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</si>
  <si>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</si>
  <si>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</si>
  <si>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</si>
  <si>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</si>
  <si>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</si>
  <si>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</si>
  <si>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</si>
  <si>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</si>
  <si>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</si>
  <si>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</si>
  <si>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</si>
  <si>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</si>
  <si>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</si>
  <si>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</si>
  <si>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</si>
  <si>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</si>
  <si>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</si>
  <si>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</si>
  <si>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</si>
  <si>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</si>
  <si>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</si>
  <si>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</si>
  <si>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</si>
  <si>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</si>
  <si>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</si>
  <si>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</si>
  <si>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</si>
  <si>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</si>
  <si>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</si>
  <si>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Prince 5 Sampling Diary</t>
  </si>
  <si>
    <t>Shediac Valley Sampling Diary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</si>
  <si>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</si>
  <si>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</si>
  <si>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</si>
  <si>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</si>
  <si>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</si>
  <si>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</si>
  <si>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</si>
  <si>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</si>
  <si>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</si>
  <si>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NITRATE+</t>
  </si>
  <si>
    <t>C6-4828</t>
  </si>
  <si>
    <t>%Satn</t>
  </si>
  <si>
    <t>AZMP</t>
  </si>
  <si>
    <t>Feb Gfish</t>
  </si>
  <si>
    <t>Mar Gfish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</si>
  <si>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</si>
  <si>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</si>
  <si>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</si>
  <si>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</si>
  <si>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</si>
  <si>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</si>
  <si>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</si>
  <si>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</si>
  <si>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</si>
  <si>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</si>
  <si>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</si>
  <si>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</si>
  <si>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</si>
  <si>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</si>
  <si>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</si>
  <si>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</si>
  <si>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</si>
  <si>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</si>
  <si>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</si>
  <si>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</si>
  <si>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</si>
  <si>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TEMPLEMAN</t>
  </si>
  <si>
    <t>HUDSON</t>
  </si>
  <si>
    <t>INT.CHL (0-140)</t>
  </si>
  <si>
    <t>TELEOST</t>
  </si>
  <si>
    <t>144958</t>
  </si>
  <si>
    <t>152011</t>
  </si>
  <si>
    <t>025000</t>
  </si>
  <si>
    <t>183926</t>
  </si>
  <si>
    <t>055100</t>
  </si>
  <si>
    <t>0417</t>
  </si>
  <si>
    <t>2037</t>
  </si>
  <si>
    <t>140851</t>
  </si>
  <si>
    <t>022100</t>
  </si>
  <si>
    <t>142500</t>
  </si>
  <si>
    <t>060037</t>
  </si>
  <si>
    <t>195700</t>
  </si>
  <si>
    <t>030000</t>
  </si>
  <si>
    <t>161900</t>
  </si>
  <si>
    <t>014100</t>
  </si>
  <si>
    <t>142100</t>
  </si>
  <si>
    <t>SIGMA-T</t>
  </si>
  <si>
    <t>Sigma-T</t>
  </si>
  <si>
    <t>151142</t>
  </si>
  <si>
    <t>EXTRACTED CHLOROPHYLL - Surface</t>
  </si>
  <si>
    <t>192631</t>
  </si>
  <si>
    <t>Needler</t>
  </si>
  <si>
    <t>NEEDLER</t>
  </si>
  <si>
    <t>123310</t>
  </si>
  <si>
    <t>141916</t>
  </si>
  <si>
    <t>221000</t>
  </si>
  <si>
    <t>032400</t>
  </si>
  <si>
    <t>015854</t>
  </si>
  <si>
    <t>073200</t>
  </si>
  <si>
    <t>1317154</t>
  </si>
  <si>
    <t>134700</t>
  </si>
  <si>
    <t>SAMBRO</t>
  </si>
  <si>
    <t>063615</t>
  </si>
  <si>
    <t>230901</t>
  </si>
  <si>
    <t>063400</t>
  </si>
  <si>
    <t>132700</t>
  </si>
  <si>
    <t>014200</t>
  </si>
  <si>
    <t>144506</t>
  </si>
  <si>
    <t>163600</t>
  </si>
  <si>
    <t>070000</t>
  </si>
  <si>
    <t>Water</t>
  </si>
  <si>
    <t>AMM</t>
  </si>
  <si>
    <t>Amm</t>
  </si>
  <si>
    <t>135610</t>
  </si>
  <si>
    <t>Hfx. Stn 2 Sampling Diary 2010</t>
  </si>
  <si>
    <t>152046</t>
  </si>
  <si>
    <t>Dominion Victory</t>
  </si>
  <si>
    <t>175203</t>
  </si>
  <si>
    <t>045902</t>
  </si>
  <si>
    <t>13250</t>
  </si>
  <si>
    <t>020700</t>
  </si>
  <si>
    <t>163700</t>
  </si>
  <si>
    <t>145539</t>
  </si>
  <si>
    <t>LabSEa</t>
  </si>
  <si>
    <t>205745</t>
  </si>
  <si>
    <t>131325</t>
  </si>
  <si>
    <t>153600</t>
  </si>
  <si>
    <t>063900</t>
  </si>
  <si>
    <t>124430</t>
  </si>
  <si>
    <t>123514</t>
  </si>
  <si>
    <t>081723</t>
  </si>
  <si>
    <t>041600</t>
  </si>
  <si>
    <t>142000</t>
  </si>
  <si>
    <t>030200</t>
  </si>
  <si>
    <t>GMT</t>
  </si>
  <si>
    <t>WATER</t>
  </si>
  <si>
    <t>HUDSON-IML</t>
  </si>
  <si>
    <t>141019</t>
  </si>
  <si>
    <t>182500</t>
  </si>
  <si>
    <t>150000</t>
  </si>
  <si>
    <t>032303</t>
  </si>
  <si>
    <t>140m</t>
  </si>
  <si>
    <t>122700</t>
  </si>
  <si>
    <t>0204</t>
  </si>
  <si>
    <t>0640</t>
  </si>
  <si>
    <t>174848</t>
  </si>
  <si>
    <t>012854</t>
  </si>
  <si>
    <t>124806</t>
  </si>
  <si>
    <t>153000</t>
  </si>
  <si>
    <t>130100</t>
  </si>
  <si>
    <t>002600</t>
  </si>
  <si>
    <t>23559</t>
  </si>
  <si>
    <t>358734</t>
  </si>
  <si>
    <t>358733</t>
  </si>
  <si>
    <t>358732</t>
  </si>
  <si>
    <t>358731</t>
  </si>
  <si>
    <t>358730</t>
  </si>
  <si>
    <t>358729</t>
  </si>
  <si>
    <t>358728</t>
  </si>
  <si>
    <t>358727</t>
  </si>
  <si>
    <t>358726</t>
  </si>
  <si>
    <t>358725</t>
  </si>
  <si>
    <t>094139</t>
  </si>
  <si>
    <t>132900</t>
  </si>
  <si>
    <t>135338</t>
  </si>
  <si>
    <t>130853</t>
  </si>
  <si>
    <t>234550</t>
  </si>
  <si>
    <t>130850</t>
  </si>
  <si>
    <t>Dom Victory</t>
  </si>
  <si>
    <t>133335</t>
  </si>
  <si>
    <t>JAN 23,2012</t>
  </si>
  <si>
    <t>FIXED STATION 2 HFX LINE CHL RESULTS 2012</t>
  </si>
  <si>
    <t>BCD2012666</t>
  </si>
  <si>
    <t>12666101.hex</t>
  </si>
  <si>
    <t>031912</t>
  </si>
  <si>
    <t>lost</t>
  </si>
  <si>
    <t>045857</t>
  </si>
  <si>
    <t>NED2012002</t>
  </si>
  <si>
    <t>1202047.hex</t>
  </si>
  <si>
    <t>1202001.hex</t>
  </si>
  <si>
    <t>FEB 11,2012</t>
  </si>
  <si>
    <t>FEB 19,2012</t>
  </si>
  <si>
    <t>081500</t>
  </si>
  <si>
    <t>1202090.hex</t>
  </si>
  <si>
    <t>MAR05,2012</t>
  </si>
  <si>
    <t>053700</t>
  </si>
  <si>
    <t>MAR 18,2012</t>
  </si>
  <si>
    <t>1202149.hex</t>
  </si>
  <si>
    <t>081708</t>
  </si>
  <si>
    <t>12666302.hex</t>
  </si>
  <si>
    <t>MAR 29,2012</t>
  </si>
  <si>
    <t>125700</t>
  </si>
  <si>
    <t>12666103.hex</t>
  </si>
  <si>
    <t>APR 18,2012</t>
  </si>
  <si>
    <t>MAY 02.2012</t>
  </si>
  <si>
    <t>122154</t>
  </si>
  <si>
    <t>12666104.hex</t>
  </si>
  <si>
    <t>122046</t>
  </si>
  <si>
    <t>MAY 15,2012</t>
  </si>
  <si>
    <t>12666105.hex</t>
  </si>
  <si>
    <t>Martha Black</t>
  </si>
  <si>
    <t>Lab Sea start</t>
  </si>
  <si>
    <t>122823</t>
  </si>
  <si>
    <t>JUNE 01,2012</t>
  </si>
  <si>
    <t>JUNE 18,2012</t>
  </si>
  <si>
    <t>12666106.hex</t>
  </si>
  <si>
    <t>MLB2012001</t>
  </si>
  <si>
    <t>205800</t>
  </si>
  <si>
    <t>384556</t>
  </si>
  <si>
    <t>384555</t>
  </si>
  <si>
    <t>384554</t>
  </si>
  <si>
    <t>384553</t>
  </si>
  <si>
    <t>384552</t>
  </si>
  <si>
    <t>384551</t>
  </si>
  <si>
    <t>384550</t>
  </si>
  <si>
    <t>384549</t>
  </si>
  <si>
    <t>384548</t>
  </si>
  <si>
    <t>384547</t>
  </si>
  <si>
    <t>163000</t>
  </si>
  <si>
    <t>JUL 04,2012</t>
  </si>
  <si>
    <t>JUL 21,2012</t>
  </si>
  <si>
    <t>180108</t>
  </si>
  <si>
    <t>NED2012022</t>
  </si>
  <si>
    <t>1222001.hex</t>
  </si>
  <si>
    <t>1222144.hex</t>
  </si>
  <si>
    <t>1222238.hex</t>
  </si>
  <si>
    <t>145018</t>
  </si>
  <si>
    <t>AUG 05,2012</t>
  </si>
  <si>
    <t>AUG 21,2012</t>
  </si>
  <si>
    <t>SPRAY</t>
  </si>
  <si>
    <t>Sambro stn.</t>
  </si>
  <si>
    <t>125600</t>
  </si>
  <si>
    <t>0153</t>
  </si>
  <si>
    <t>0650</t>
  </si>
  <si>
    <t>SEPT 25,2012</t>
  </si>
  <si>
    <t>OCT 02,2012</t>
  </si>
  <si>
    <t>OCT 15,2012</t>
  </si>
  <si>
    <t>HUD2012042</t>
  </si>
  <si>
    <t>135049</t>
  </si>
  <si>
    <t>065000</t>
  </si>
  <si>
    <t>12666107.hex</t>
  </si>
  <si>
    <t>12666108.hex</t>
  </si>
  <si>
    <t>007A042.dat</t>
  </si>
  <si>
    <t>101A042.dat</t>
  </si>
  <si>
    <t>140A042.dat</t>
  </si>
  <si>
    <t>001A001.dat</t>
  </si>
  <si>
    <t>NOV 19,2012</t>
  </si>
  <si>
    <t>DEC 13,2012</t>
  </si>
  <si>
    <t>135500</t>
  </si>
  <si>
    <t>12666109.hex</t>
  </si>
  <si>
    <t>INT.CHL (0-100m)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</si>
  <si>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</si>
  <si>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</si>
  <si>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</si>
  <si>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</si>
  <si>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</si>
  <si>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</si>
  <si>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</si>
  <si>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</si>
  <si>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</si>
  <si>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</si>
  <si>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</si>
  <si>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Chl_int_140m</t>
  </si>
  <si>
    <t>Chl_int_50m</t>
  </si>
  <si>
    <t>gmt_doy</t>
  </si>
  <si>
    <t>O2_Electrode</t>
  </si>
  <si>
    <t>o2_ml</t>
  </si>
  <si>
    <t>o2_um</t>
  </si>
  <si>
    <t>Salinity_Sal_PSS</t>
  </si>
  <si>
    <t>SiO4_Tech_F</t>
  </si>
  <si>
    <t>PO4_Tech_F</t>
  </si>
  <si>
    <t>NH3_Tech_F</t>
  </si>
  <si>
    <t>NO2_Tech_F</t>
  </si>
  <si>
    <t>Phaeo_int_140m</t>
  </si>
  <si>
    <t>Phaeo_int_50m</t>
  </si>
  <si>
    <t>NO2NO3_Tech_F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</si>
  <si>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Stn2_chlsum_2012.xls</t>
    </r>
    <r>
      <rPr>
        <sz val="10"/>
        <rFont val="Arial"/>
      </rPr>
      <t xml:space="preserve"> located in \\dcnsbiona01a\BIODataSvcSrc\BIOCHEMInventory\Data_by_Year_and_Cruise\2010+\2012\BCD2012666\Files from BIOdatainfo</t>
    </r>
  </si>
  <si>
    <t>Modifications to "STN2PLT" sheet for headers made so they could be easily read by Gordana Lazin's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</si>
</sst>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3" formatCode="0.000"/>
    <numFmt numFmtId="174" formatCode="0.0"/>
    <numFmt numFmtId="175" formatCode="0.0000"/>
    <numFmt numFmtId="176" formatCode="000000"/>
    <numFmt numFmtId="180" formatCode="[$-1009]d\-mmm\-yy;@"/>
    <numFmt numFmtId="181" formatCode="#,##0.000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color indexed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10"/>
      <color indexed="14"/>
      <name val="Arial"/>
    </font>
    <font>
      <sz val="10"/>
      <color indexed="14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173" fontId="3" fillId="0" borderId="0" xfId="0" applyNumberFormat="1" applyFont="1"/>
    <xf numFmtId="1" fontId="3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2" fillId="0" borderId="0" xfId="0" applyNumberFormat="1" applyFont="1"/>
    <xf numFmtId="173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73" fontId="2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3" fillId="0" borderId="0" xfId="0" applyNumberFormat="1" applyFont="1" applyAlignment="1"/>
    <xf numFmtId="174" fontId="3" fillId="0" borderId="0" xfId="0" applyNumberFormat="1" applyFont="1" applyAlignment="1">
      <alignment horizontal="center"/>
    </xf>
    <xf numFmtId="173" fontId="2" fillId="0" borderId="0" xfId="0" applyNumberFormat="1" applyFont="1" applyAlignment="1"/>
    <xf numFmtId="15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2" fillId="0" borderId="0" xfId="0" applyFont="1" applyBorder="1"/>
    <xf numFmtId="173" fontId="3" fillId="0" borderId="0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74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/>
    <xf numFmtId="174" fontId="3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174" fontId="7" fillId="0" borderId="0" xfId="0" applyNumberFormat="1" applyFont="1" applyBorder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center"/>
    </xf>
    <xf numFmtId="174" fontId="2" fillId="0" borderId="0" xfId="0" applyNumberFormat="1" applyFont="1" applyAlignment="1" applyProtection="1">
      <alignment horizontal="center"/>
      <protection locked="0"/>
    </xf>
    <xf numFmtId="173" fontId="2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3" fontId="5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73" fontId="2" fillId="0" borderId="0" xfId="0" applyNumberFormat="1" applyFont="1" applyAlignment="1">
      <alignment horizontal="center" vertical="top"/>
    </xf>
    <xf numFmtId="173" fontId="3" fillId="0" borderId="0" xfId="0" applyNumberFormat="1" applyFont="1" applyFill="1" applyBorder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74" fontId="10" fillId="0" borderId="0" xfId="0" applyNumberFormat="1" applyFont="1" applyAlignment="1">
      <alignment horizontal="center"/>
    </xf>
    <xf numFmtId="174" fontId="11" fillId="0" borderId="0" xfId="0" applyNumberFormat="1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74" fontId="12" fillId="0" borderId="0" xfId="0" applyNumberFormat="1" applyFont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73" fontId="11" fillId="0" borderId="0" xfId="0" applyNumberFormat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1" fontId="12" fillId="0" borderId="0" xfId="0" applyNumberFormat="1" applyFont="1" applyAlignment="1">
      <alignment horizontal="center"/>
    </xf>
    <xf numFmtId="0" fontId="6" fillId="0" borderId="0" xfId="0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4" fontId="3" fillId="0" borderId="0" xfId="0" applyNumberFormat="1" applyFont="1" applyBorder="1" applyAlignment="1">
      <alignment horizontal="center"/>
    </xf>
    <xf numFmtId="173" fontId="3" fillId="0" borderId="0" xfId="0" applyNumberFormat="1" applyFont="1" applyFill="1"/>
    <xf numFmtId="1" fontId="1" fillId="0" borderId="0" xfId="0" applyNumberFormat="1" applyFont="1" applyFill="1" applyBorder="1" applyAlignment="1">
      <alignment horizontal="center"/>
    </xf>
    <xf numFmtId="0" fontId="13" fillId="0" borderId="0" xfId="0" applyFont="1"/>
    <xf numFmtId="21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/>
    </xf>
    <xf numFmtId="0" fontId="8" fillId="0" borderId="0" xfId="0" applyFont="1"/>
    <xf numFmtId="173" fontId="0" fillId="0" borderId="0" xfId="0" quotePrefix="1" applyNumberFormat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/>
    <xf numFmtId="181" fontId="3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14" fillId="0" borderId="0" xfId="0" applyFont="1"/>
    <xf numFmtId="174" fontId="7" fillId="0" borderId="0" xfId="0" applyNumberFormat="1" applyFont="1" applyAlignment="1">
      <alignment horizontal="center"/>
    </xf>
    <xf numFmtId="174" fontId="15" fillId="0" borderId="0" xfId="0" applyNumberFormat="1" applyFont="1" applyAlignment="1">
      <alignment horizontal="center"/>
    </xf>
    <xf numFmtId="173" fontId="3" fillId="2" borderId="0" xfId="0" applyNumberFormat="1" applyFont="1" applyFill="1"/>
    <xf numFmtId="173" fontId="10" fillId="0" borderId="0" xfId="0" applyNumberFormat="1" applyFont="1" applyAlignment="1">
      <alignment horizontal="center"/>
    </xf>
    <xf numFmtId="173" fontId="15" fillId="0" borderId="0" xfId="0" applyNumberFormat="1" applyFont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7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73" fontId="11" fillId="0" borderId="0" xfId="0" applyNumberFormat="1" applyFont="1" applyAlignment="1">
      <alignment horizontal="center"/>
    </xf>
    <xf numFmtId="173" fontId="7" fillId="0" borderId="0" xfId="0" applyNumberFormat="1" applyFont="1" applyAlignment="1">
      <alignment horizontal="center"/>
    </xf>
    <xf numFmtId="175" fontId="2" fillId="0" borderId="0" xfId="0" applyNumberFormat="1" applyFont="1" applyAlignment="1">
      <alignment horizontal="center"/>
    </xf>
    <xf numFmtId="0" fontId="0" fillId="0" borderId="0" xfId="0" applyFont="1"/>
    <xf numFmtId="174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2"/>
  <sheetViews>
    <sheetView zoomScale="75" workbookViewId="0">
      <pane xSplit="1" topLeftCell="B1" activePane="topRight" state="frozen"/>
      <selection pane="topRight" activeCell="AO42" activeCellId="1" sqref="A25:AO25 A42:AO42"/>
    </sheetView>
  </sheetViews>
  <sheetFormatPr defaultColWidth="9.28515625" defaultRowHeight="12.75" x14ac:dyDescent="0.2"/>
  <cols>
    <col min="1" max="1" width="18.7109375" style="11" customWidth="1"/>
    <col min="2" max="2" width="13.140625" style="11" customWidth="1"/>
    <col min="3" max="3" width="9.7109375" style="11" customWidth="1"/>
    <col min="4" max="4" width="11.42578125" style="5" bestFit="1" customWidth="1"/>
    <col min="5" max="25" width="9.28515625" style="5" customWidth="1"/>
    <col min="26" max="26" width="10.28515625" style="5" customWidth="1"/>
    <col min="27" max="38" width="9.28515625" style="5" customWidth="1"/>
    <col min="39" max="39" width="10.5703125" style="5" bestFit="1" customWidth="1"/>
    <col min="40" max="16384" width="9.28515625" style="5"/>
  </cols>
  <sheetData>
    <row r="2" spans="1:57" s="10" customFormat="1" x14ac:dyDescent="0.2">
      <c r="A2" s="11" t="s">
        <v>6</v>
      </c>
      <c r="B2" s="10" t="s">
        <v>184</v>
      </c>
      <c r="D2" s="10" t="s">
        <v>194</v>
      </c>
      <c r="F2" s="10" t="s">
        <v>195</v>
      </c>
      <c r="H2" s="90" t="s">
        <v>198</v>
      </c>
      <c r="I2" s="90"/>
      <c r="J2" s="90" t="s">
        <v>200</v>
      </c>
      <c r="K2" s="90"/>
      <c r="L2" s="10" t="s">
        <v>204</v>
      </c>
      <c r="N2" s="10" t="s">
        <v>207</v>
      </c>
      <c r="O2" s="90"/>
      <c r="P2" s="10" t="s">
        <v>208</v>
      </c>
      <c r="R2" s="10" t="s">
        <v>212</v>
      </c>
      <c r="T2" s="104" t="s">
        <v>217</v>
      </c>
      <c r="V2" s="90" t="s">
        <v>218</v>
      </c>
      <c r="X2" s="10" t="s">
        <v>233</v>
      </c>
      <c r="Z2" s="10" t="s">
        <v>234</v>
      </c>
      <c r="AB2" s="10" t="s">
        <v>241</v>
      </c>
      <c r="AD2" s="10" t="s">
        <v>242</v>
      </c>
      <c r="AF2" s="10" t="s">
        <v>248</v>
      </c>
      <c r="AH2" s="10" t="s">
        <v>249</v>
      </c>
      <c r="AJ2" s="10" t="s">
        <v>250</v>
      </c>
      <c r="AL2" s="10" t="s">
        <v>260</v>
      </c>
      <c r="AN2" s="10" t="s">
        <v>261</v>
      </c>
    </row>
    <row r="3" spans="1:57" x14ac:dyDescent="0.2">
      <c r="A3" s="11" t="s">
        <v>0</v>
      </c>
      <c r="B3" s="13" t="s">
        <v>1</v>
      </c>
      <c r="C3" s="13" t="s">
        <v>2</v>
      </c>
      <c r="D3" s="13" t="s">
        <v>1</v>
      </c>
      <c r="E3" s="13" t="s">
        <v>2</v>
      </c>
      <c r="F3" s="13" t="s">
        <v>1</v>
      </c>
      <c r="G3" s="13" t="s">
        <v>2</v>
      </c>
      <c r="H3" s="13" t="s">
        <v>1</v>
      </c>
      <c r="I3" s="13" t="s">
        <v>2</v>
      </c>
      <c r="J3" s="13" t="s">
        <v>1</v>
      </c>
      <c r="K3" s="13" t="s">
        <v>2</v>
      </c>
      <c r="L3" s="13" t="s">
        <v>1</v>
      </c>
      <c r="M3" s="13" t="s">
        <v>2</v>
      </c>
      <c r="N3" s="13" t="s">
        <v>1</v>
      </c>
      <c r="O3" s="13" t="s">
        <v>2</v>
      </c>
      <c r="P3" s="13" t="s">
        <v>1</v>
      </c>
      <c r="Q3" s="13" t="s">
        <v>2</v>
      </c>
      <c r="R3" s="13" t="s">
        <v>1</v>
      </c>
      <c r="S3" s="13" t="s">
        <v>2</v>
      </c>
      <c r="T3" s="13" t="s">
        <v>1</v>
      </c>
      <c r="U3" s="13" t="s">
        <v>2</v>
      </c>
      <c r="V3" s="13" t="s">
        <v>1</v>
      </c>
      <c r="W3" s="13" t="s">
        <v>2</v>
      </c>
      <c r="X3" s="13" t="s">
        <v>1</v>
      </c>
      <c r="Y3" s="13" t="s">
        <v>2</v>
      </c>
      <c r="Z3" s="13" t="s">
        <v>1</v>
      </c>
      <c r="AA3" s="13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">
      <c r="A4" s="11">
        <v>1</v>
      </c>
      <c r="B4" s="16">
        <v>0.84412564285714276</v>
      </c>
      <c r="C4" s="13">
        <v>0.27275273314285703</v>
      </c>
      <c r="D4" s="16">
        <v>0.54658208955223886</v>
      </c>
      <c r="E4" s="18">
        <v>0.16752741044776107</v>
      </c>
      <c r="F4" s="16">
        <v>0.49192388059701497</v>
      </c>
      <c r="G4" s="13">
        <v>0.1672541194029849</v>
      </c>
      <c r="H4" s="16">
        <v>0.45093022388059711</v>
      </c>
      <c r="I4" s="13">
        <v>0.2998002761194028</v>
      </c>
      <c r="J4" s="99">
        <v>1.6820757857142858</v>
      </c>
      <c r="K4" s="100">
        <v>0.39024158228571443</v>
      </c>
      <c r="L4" s="16">
        <v>7.5753247500000001</v>
      </c>
      <c r="M4" s="13">
        <v>1.6535851739999998</v>
      </c>
      <c r="N4" s="16">
        <v>0.13651491456468673</v>
      </c>
      <c r="O4" s="13">
        <v>-3.1538445646867507E-3</v>
      </c>
      <c r="P4" s="16">
        <v>0.44697888527257934</v>
      </c>
      <c r="Q4" s="13">
        <v>0.35871545472742072</v>
      </c>
      <c r="R4" s="16">
        <v>0.27321074267697321</v>
      </c>
      <c r="S4" s="13">
        <v>0.10816447032302687</v>
      </c>
      <c r="T4" s="21">
        <v>0.246</v>
      </c>
      <c r="U4" s="3">
        <v>5.1999999999999998E-2</v>
      </c>
      <c r="V4" s="16">
        <v>0.37064988805970145</v>
      </c>
      <c r="W4" s="13">
        <v>0.16811171194029839</v>
      </c>
      <c r="X4" s="16">
        <v>0.38949649253731344</v>
      </c>
      <c r="Y4" s="13">
        <v>0.11559250746268651</v>
      </c>
      <c r="Z4" s="16">
        <v>0.28898126865671647</v>
      </c>
      <c r="AA4" s="13">
        <v>5.6162881343283531E-2</v>
      </c>
      <c r="AB4" s="105">
        <v>0.28269906716417925</v>
      </c>
      <c r="AC4" s="94">
        <v>7.9281382835820702E-2</v>
      </c>
      <c r="AD4" s="16">
        <v>0.22598913283157038</v>
      </c>
      <c r="AE4" s="13">
        <v>8.9059956168429572E-2</v>
      </c>
      <c r="AF4" s="30">
        <v>0.17876752298616763</v>
      </c>
      <c r="AG4" s="81">
        <v>0.10726388676383235</v>
      </c>
      <c r="AH4" s="30">
        <v>0.22598913283157038</v>
      </c>
      <c r="AI4" s="81">
        <v>0.14709531466842965</v>
      </c>
      <c r="AJ4" s="30">
        <v>0.35753504597233521</v>
      </c>
      <c r="AK4" s="81">
        <v>0.14820164952766493</v>
      </c>
      <c r="AL4" s="16">
        <v>0.92375636289666385</v>
      </c>
      <c r="AM4" s="13">
        <v>0.72425478710333657</v>
      </c>
      <c r="AN4" s="16">
        <v>0.92375636289666407</v>
      </c>
      <c r="AO4" s="13">
        <v>0.52283120210333578</v>
      </c>
      <c r="AP4" s="16"/>
      <c r="AQ4" s="13"/>
      <c r="AR4" s="16"/>
      <c r="AS4" s="13"/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">
      <c r="A5" s="11">
        <v>5</v>
      </c>
      <c r="B5" s="16">
        <v>0.88704728571428548</v>
      </c>
      <c r="C5" s="13">
        <v>0.27910513628571443</v>
      </c>
      <c r="D5" s="16">
        <v>0.60124029850746252</v>
      </c>
      <c r="E5" s="18">
        <v>0.1678007014925374</v>
      </c>
      <c r="F5" s="16">
        <v>0.57391119402985091</v>
      </c>
      <c r="G5" s="13">
        <v>0.19512980597014901</v>
      </c>
      <c r="H5" s="16">
        <v>0.43726567164179109</v>
      </c>
      <c r="I5" s="13">
        <v>0.25853332835820897</v>
      </c>
      <c r="J5" s="99">
        <v>3.2410728554006969</v>
      </c>
      <c r="K5" s="100">
        <v>0.38548253859930381</v>
      </c>
      <c r="L5" s="16">
        <v>8.1937186071428556</v>
      </c>
      <c r="M5" s="13">
        <v>1.745107464857147</v>
      </c>
      <c r="N5" s="16">
        <v>0.16864860659072417</v>
      </c>
      <c r="O5" s="13">
        <v>1.7893617159275867E-2</v>
      </c>
      <c r="P5" s="16">
        <v>0.59597184703010575</v>
      </c>
      <c r="Q5" s="13">
        <v>0.41114607796989422</v>
      </c>
      <c r="R5" s="16">
        <v>0.27995668694060216</v>
      </c>
      <c r="S5" s="13">
        <v>0.12214543980939796</v>
      </c>
      <c r="T5" s="16"/>
      <c r="U5" s="13"/>
      <c r="V5" s="16">
        <v>0.42090750000000005</v>
      </c>
      <c r="W5" s="13">
        <v>0.20203559999999993</v>
      </c>
      <c r="X5" s="16">
        <v>0.40206089552238811</v>
      </c>
      <c r="Y5" s="13">
        <v>0.11986440447761192</v>
      </c>
      <c r="Z5" s="16">
        <v>0.28898126865671647</v>
      </c>
      <c r="AA5" s="13">
        <v>8.1417331343283467E-2</v>
      </c>
      <c r="AB5" s="105">
        <v>0.28898126865671647</v>
      </c>
      <c r="AC5" s="94">
        <v>8.983548134328348E-2</v>
      </c>
      <c r="AD5" s="16">
        <v>0.25297290988608623</v>
      </c>
      <c r="AE5" s="13">
        <v>0.10767538936391385</v>
      </c>
      <c r="AF5" s="72"/>
      <c r="AG5" s="47"/>
      <c r="AH5" s="16"/>
      <c r="AI5" s="13"/>
      <c r="AJ5" s="16"/>
      <c r="AK5" s="13"/>
      <c r="AL5" s="16">
        <v>1.2366415825874695</v>
      </c>
      <c r="AM5" s="13">
        <v>0.83252797241253074</v>
      </c>
      <c r="AN5" s="16">
        <v>1.0429507323026852</v>
      </c>
      <c r="AO5" s="13">
        <v>0.44025930269731489</v>
      </c>
      <c r="AP5" s="16"/>
      <c r="AQ5" s="13"/>
      <c r="AR5" s="16"/>
      <c r="AS5" s="13"/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">
      <c r="A6" s="11">
        <v>10</v>
      </c>
      <c r="B6" s="16">
        <v>0.84412564285714276</v>
      </c>
      <c r="C6" s="13">
        <v>0.27275273314285703</v>
      </c>
      <c r="D6" s="16">
        <v>0.49192388059701497</v>
      </c>
      <c r="E6" s="13">
        <v>0.22218561940298501</v>
      </c>
      <c r="F6" s="16">
        <v>0.54658208955223886</v>
      </c>
      <c r="G6" s="13">
        <v>0.222458910447761</v>
      </c>
      <c r="H6" s="16">
        <v>0.46459477611940309</v>
      </c>
      <c r="I6" s="13">
        <v>0.17627272388059681</v>
      </c>
      <c r="J6" s="99">
        <v>1.8742450714285712</v>
      </c>
      <c r="K6" s="100">
        <v>0.5237585005714287</v>
      </c>
      <c r="L6" s="16">
        <v>8.657513999999999</v>
      </c>
      <c r="M6" s="13">
        <v>1.4587911090000008</v>
      </c>
      <c r="N6" s="16">
        <v>0.20237832790886903</v>
      </c>
      <c r="O6" s="13">
        <v>9.0361923411310385E-3</v>
      </c>
      <c r="P6" s="16">
        <v>0.6853676240846216</v>
      </c>
      <c r="Q6" s="13">
        <v>0.54148512091537837</v>
      </c>
      <c r="R6" s="16">
        <v>0.37248240439381619</v>
      </c>
      <c r="S6" s="13">
        <v>0.17685464560618391</v>
      </c>
      <c r="T6" s="21">
        <v>0.31</v>
      </c>
      <c r="U6" s="3">
        <v>7.4999999999999997E-2</v>
      </c>
      <c r="V6" s="16">
        <v>0.48372951492537325</v>
      </c>
      <c r="W6" s="13">
        <v>0.19814063507462659</v>
      </c>
      <c r="X6" s="16">
        <v>0.37064988805970145</v>
      </c>
      <c r="Y6" s="13">
        <v>0.16811171194029845</v>
      </c>
      <c r="Z6" s="16">
        <v>0.33923888059701496</v>
      </c>
      <c r="AA6" s="13">
        <v>0.14901381940298503</v>
      </c>
      <c r="AB6" s="105">
        <v>0.40834309701492533</v>
      </c>
      <c r="AC6" s="94">
        <v>0.18934555298507449</v>
      </c>
      <c r="AD6" s="16">
        <v>0.29007560333604554</v>
      </c>
      <c r="AE6" s="13">
        <v>0.16177111641395445</v>
      </c>
      <c r="AF6" s="30">
        <v>0.1753945508543531</v>
      </c>
      <c r="AG6" s="81">
        <v>0.1147822416456469</v>
      </c>
      <c r="AH6" s="30">
        <v>0.22261616069975587</v>
      </c>
      <c r="AI6" s="81">
        <v>0.14217752130024416</v>
      </c>
      <c r="AJ6" s="30">
        <v>0.62577043938161092</v>
      </c>
      <c r="AK6" s="81">
        <v>0.17992390061838912</v>
      </c>
      <c r="AL6" s="16">
        <v>1.1323465093572009</v>
      </c>
      <c r="AM6" s="13">
        <v>0.79033316564279965</v>
      </c>
      <c r="AN6" s="16">
        <v>0.99825284377542733</v>
      </c>
      <c r="AO6" s="13">
        <v>0.5032684262245728</v>
      </c>
      <c r="AP6" s="16"/>
      <c r="AQ6" s="13"/>
      <c r="AR6" s="16"/>
      <c r="AS6" s="13"/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">
      <c r="A7" s="11">
        <v>20</v>
      </c>
      <c r="B7" s="16">
        <v>0.84412564285714276</v>
      </c>
      <c r="C7" s="13">
        <v>0.35487614314285715</v>
      </c>
      <c r="D7" s="16">
        <v>0.68322761194029846</v>
      </c>
      <c r="E7" s="13">
        <v>0.15905538805970154</v>
      </c>
      <c r="F7" s="16">
        <v>0.56024664179104489</v>
      </c>
      <c r="G7" s="13">
        <v>0.22710485820895507</v>
      </c>
      <c r="H7" s="16">
        <v>0.35707701492537325</v>
      </c>
      <c r="I7" s="13">
        <v>0.24102698507462672</v>
      </c>
      <c r="J7" s="99">
        <v>2.1031604999999995</v>
      </c>
      <c r="K7" s="100">
        <v>0.59048734800000058</v>
      </c>
      <c r="L7" s="16">
        <v>8.3483170714285713</v>
      </c>
      <c r="M7" s="13">
        <v>1.2355509265714293</v>
      </c>
      <c r="N7" s="16">
        <v>0.1079351082180635</v>
      </c>
      <c r="O7" s="13">
        <v>4.1298670781936539E-2</v>
      </c>
      <c r="P7" s="16">
        <v>0.32380532465419043</v>
      </c>
      <c r="Q7" s="13">
        <v>0.18193137084580965</v>
      </c>
      <c r="R7" s="16">
        <v>0.417180292921074</v>
      </c>
      <c r="S7" s="13">
        <v>0.16877922707892612</v>
      </c>
      <c r="T7" s="21">
        <v>0.42199999999999999</v>
      </c>
      <c r="U7" s="3">
        <v>0.14199999999999999</v>
      </c>
      <c r="V7" s="16">
        <v>0.52770492537313429</v>
      </c>
      <c r="W7" s="13">
        <v>0.22992857462686572</v>
      </c>
      <c r="X7" s="16">
        <v>0.46379149253731361</v>
      </c>
      <c r="Y7" s="13">
        <v>0.30110770746268622</v>
      </c>
      <c r="Z7" s="16">
        <v>0.58424473880597005</v>
      </c>
      <c r="AA7" s="13">
        <v>0.32491546119402981</v>
      </c>
      <c r="AB7" s="105">
        <v>0.82055417910447759</v>
      </c>
      <c r="AC7" s="94">
        <v>0.42240702089552229</v>
      </c>
      <c r="AD7" s="16">
        <v>0.89395777054515879</v>
      </c>
      <c r="AE7" s="13">
        <v>0.55262979445484128</v>
      </c>
      <c r="AF7" s="30">
        <v>0.67046832790886901</v>
      </c>
      <c r="AG7" s="81">
        <v>0.3915833020911309</v>
      </c>
      <c r="AH7" s="30">
        <v>0.22936210496338488</v>
      </c>
      <c r="AI7" s="81">
        <v>0.13128619428661523</v>
      </c>
      <c r="AJ7" s="30">
        <v>0.93865565907241644</v>
      </c>
      <c r="AK7" s="81">
        <v>0.39806449592758375</v>
      </c>
      <c r="AL7" s="16">
        <v>0.95355495524816902</v>
      </c>
      <c r="AM7" s="13">
        <v>0.73107866475183125</v>
      </c>
      <c r="AN7" s="16">
        <v>1.01315213995118</v>
      </c>
      <c r="AO7" s="13">
        <v>0.6165477750488203</v>
      </c>
      <c r="AP7" s="16"/>
      <c r="AQ7" s="13"/>
      <c r="AR7" s="16"/>
      <c r="AS7" s="13"/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">
      <c r="A8" s="11">
        <v>30</v>
      </c>
      <c r="B8" s="16">
        <v>0.75828235714285697</v>
      </c>
      <c r="C8" s="13">
        <v>0.45714411085714279</v>
      </c>
      <c r="D8" s="16">
        <v>0.73788582089552235</v>
      </c>
      <c r="E8" s="13">
        <v>0.25088117910447755</v>
      </c>
      <c r="F8" s="16">
        <v>0.64223395522388071</v>
      </c>
      <c r="G8" s="13">
        <v>0.27329104477611937</v>
      </c>
      <c r="H8" s="16">
        <v>0.26780776119402988</v>
      </c>
      <c r="I8" s="13">
        <v>0.21067543880597006</v>
      </c>
      <c r="J8" s="99">
        <v>1.0730410714285712</v>
      </c>
      <c r="K8" s="100">
        <v>0.27378285257142876</v>
      </c>
      <c r="L8" s="16">
        <v>8.3483170714285713</v>
      </c>
      <c r="M8" s="13">
        <v>1.4130299635714287</v>
      </c>
      <c r="N8" s="16">
        <v>0.12142699674532141</v>
      </c>
      <c r="O8" s="13">
        <v>6.5115227004678644E-2</v>
      </c>
      <c r="P8" s="16">
        <v>0.23610804922701384</v>
      </c>
      <c r="Q8" s="13">
        <v>0.16599407752298628</v>
      </c>
      <c r="R8" s="16">
        <v>0.38738170056956878</v>
      </c>
      <c r="S8" s="13">
        <v>0.34506769943043136</v>
      </c>
      <c r="T8" s="21">
        <v>0.84899999999999998</v>
      </c>
      <c r="U8" s="3">
        <v>0.54200000000000004</v>
      </c>
      <c r="V8" s="16">
        <v>0.76703977611940299</v>
      </c>
      <c r="W8" s="13">
        <v>0.52372762388059679</v>
      </c>
      <c r="X8" s="16">
        <v>0.94542111940298523</v>
      </c>
      <c r="Y8" s="13">
        <v>0.99072998059701478</v>
      </c>
      <c r="Z8" s="16">
        <v>0.43975410447761182</v>
      </c>
      <c r="AA8" s="13">
        <v>0.55358759552238812</v>
      </c>
      <c r="AB8" s="105">
        <v>0.94542111940298512</v>
      </c>
      <c r="AC8" s="94">
        <v>0.6799896805970147</v>
      </c>
      <c r="AD8" s="16">
        <v>0.71516621643612677</v>
      </c>
      <c r="AE8" s="13">
        <v>0.45675282356387348</v>
      </c>
      <c r="AF8" s="30">
        <v>0.87905847436940598</v>
      </c>
      <c r="AG8" s="81">
        <v>0.49428415063059417</v>
      </c>
      <c r="AH8" s="30">
        <v>1.1472458055329535</v>
      </c>
      <c r="AI8" s="81">
        <v>0.6655664594670464</v>
      </c>
      <c r="AJ8" s="30">
        <v>1.2068429902359641</v>
      </c>
      <c r="AK8" s="81">
        <v>0.71583668476403606</v>
      </c>
      <c r="AL8" s="16">
        <v>0.81946128966639553</v>
      </c>
      <c r="AM8" s="13">
        <v>0.70037121533360469</v>
      </c>
      <c r="AN8" s="16">
        <v>0.98335354759967464</v>
      </c>
      <c r="AO8" s="13">
        <v>0.53647895740032558</v>
      </c>
      <c r="AP8" s="16"/>
      <c r="AQ8" s="13"/>
      <c r="AR8" s="16"/>
      <c r="AS8" s="13"/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">
      <c r="A9" s="11">
        <v>35</v>
      </c>
      <c r="O9" s="15"/>
      <c r="Q9" s="15"/>
      <c r="T9" s="10"/>
      <c r="AF9" s="10"/>
      <c r="AJ9" s="16"/>
      <c r="AK9" s="13"/>
      <c r="AV9" s="15"/>
      <c r="AW9" s="15"/>
      <c r="AX9" s="15"/>
      <c r="AY9" s="15"/>
      <c r="BD9" s="9"/>
      <c r="BE9" s="9"/>
    </row>
    <row r="10" spans="1:57" x14ac:dyDescent="0.2">
      <c r="A10" s="11">
        <v>40</v>
      </c>
      <c r="B10" s="16">
        <v>0.57228857142857137</v>
      </c>
      <c r="C10" s="13">
        <v>0.38034298457142868</v>
      </c>
      <c r="D10" s="16">
        <v>0.94285410447761198</v>
      </c>
      <c r="E10" s="13">
        <v>0.28394939552238796</v>
      </c>
      <c r="F10" s="16">
        <v>0.66956305970149255</v>
      </c>
      <c r="G10" s="13">
        <v>0.3192039402985074</v>
      </c>
      <c r="H10" s="16">
        <v>0.19837611940298508</v>
      </c>
      <c r="I10" s="13">
        <v>0.17377748059701492</v>
      </c>
      <c r="J10" s="99">
        <v>0.52936692857142864</v>
      </c>
      <c r="K10" s="100">
        <v>0.48896335542857139</v>
      </c>
      <c r="L10" s="16">
        <v>7.0565130522648092</v>
      </c>
      <c r="M10" s="13">
        <v>0.99726580973519052</v>
      </c>
      <c r="N10" s="16">
        <v>0.3271782967860048</v>
      </c>
      <c r="O10" s="13">
        <v>0.16197686771399533</v>
      </c>
      <c r="P10" s="16">
        <v>0.34404315744507741</v>
      </c>
      <c r="Q10" s="13">
        <v>0.2528919585549228</v>
      </c>
      <c r="R10" s="16">
        <v>0.49167677379983715</v>
      </c>
      <c r="S10" s="13">
        <v>0.47881868120016302</v>
      </c>
      <c r="T10" s="21">
        <v>0.3</v>
      </c>
      <c r="U10" s="3">
        <v>0.255</v>
      </c>
      <c r="V10" s="16">
        <v>1.3200219402985069</v>
      </c>
      <c r="W10" s="13">
        <v>0.87906325970149302</v>
      </c>
      <c r="X10" s="16">
        <v>0.64217283582089557</v>
      </c>
      <c r="Y10" s="13">
        <v>0.62469146417910415</v>
      </c>
      <c r="Z10" s="16">
        <v>0.57168033582089528</v>
      </c>
      <c r="AA10" s="13">
        <v>0.61527881417910435</v>
      </c>
      <c r="AB10" s="105">
        <v>0.55283373134328362</v>
      </c>
      <c r="AC10" s="94">
        <v>0.35632646865671624</v>
      </c>
      <c r="AD10" s="16">
        <v>0.47677747762408462</v>
      </c>
      <c r="AE10" s="13">
        <v>0.31060562737591557</v>
      </c>
      <c r="AF10" s="30">
        <v>0.80456199349064272</v>
      </c>
      <c r="AG10" s="81">
        <v>0.40397951650935726</v>
      </c>
      <c r="AH10" s="30">
        <v>0.74496480878763238</v>
      </c>
      <c r="AI10" s="81">
        <v>0.50019917121236757</v>
      </c>
      <c r="AJ10" s="30">
        <v>0.75986410496338497</v>
      </c>
      <c r="AK10" s="81">
        <v>0.44867740503661524</v>
      </c>
      <c r="AL10" s="16">
        <v>0.11805402461350695</v>
      </c>
      <c r="AM10" s="13">
        <v>0.2881934848864931</v>
      </c>
      <c r="AN10" s="16">
        <v>1.0280514361269324</v>
      </c>
      <c r="AO10" s="13">
        <v>0.5284035388730679</v>
      </c>
      <c r="AP10" s="16"/>
      <c r="AQ10" s="13"/>
      <c r="AR10" s="16"/>
      <c r="AS10" s="13"/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">
      <c r="A11" s="11">
        <v>50</v>
      </c>
      <c r="B11" s="16">
        <v>0.51505971428571418</v>
      </c>
      <c r="C11" s="13">
        <v>0.38829779571428591</v>
      </c>
      <c r="D11" s="16">
        <v>0.95651865671641778</v>
      </c>
      <c r="E11" s="13">
        <v>0.28859534328358211</v>
      </c>
      <c r="F11" s="16">
        <v>1.0385059701492536</v>
      </c>
      <c r="G11" s="13">
        <v>0.55450752985074625</v>
      </c>
      <c r="H11" s="16">
        <v>0.23805134328358213</v>
      </c>
      <c r="I11" s="13">
        <v>0.22714065671641787</v>
      </c>
      <c r="J11" s="99">
        <v>0.35768035714285701</v>
      </c>
      <c r="K11" s="100">
        <v>0.54567715285714291</v>
      </c>
      <c r="L11" s="16">
        <v>1.0444266428571427</v>
      </c>
      <c r="M11" s="13">
        <v>0.35167132714285743</v>
      </c>
      <c r="N11" s="16">
        <v>0.32717829678600491</v>
      </c>
      <c r="O11" s="13">
        <v>0.43557212921399502</v>
      </c>
      <c r="P11" s="16">
        <v>0.31031343612693252</v>
      </c>
      <c r="Q11" s="13">
        <v>0.3322208901230676</v>
      </c>
      <c r="R11" s="16">
        <v>0.67046832790886879</v>
      </c>
      <c r="S11" s="13">
        <v>0.48313947709113125</v>
      </c>
      <c r="T11" s="21">
        <v>0.33400000000000002</v>
      </c>
      <c r="U11" s="3">
        <v>0.24199999999999999</v>
      </c>
      <c r="V11" s="16">
        <v>0.74920164179104476</v>
      </c>
      <c r="W11" s="13">
        <v>0.61327505820895523</v>
      </c>
      <c r="X11" s="16">
        <v>0.18949154104477617</v>
      </c>
      <c r="Y11" s="13">
        <v>0.24909524395522373</v>
      </c>
      <c r="Z11" s="16">
        <v>0.27013466417910448</v>
      </c>
      <c r="AA11" s="13">
        <v>0.34439028582089554</v>
      </c>
      <c r="AB11" s="105">
        <v>0.24363198134328362</v>
      </c>
      <c r="AC11" s="94">
        <v>0.1850618686567162</v>
      </c>
      <c r="AD11" s="16">
        <v>0.61087114320585845</v>
      </c>
      <c r="AE11" s="13">
        <v>0.63429283679414161</v>
      </c>
      <c r="AF11" s="30">
        <v>0.20575130004068354</v>
      </c>
      <c r="AG11" s="81">
        <v>0.20464159220931655</v>
      </c>
      <c r="AH11" s="30">
        <v>0.16864860659072417</v>
      </c>
      <c r="AI11" s="81">
        <v>0.20858122365927589</v>
      </c>
      <c r="AJ11" s="30">
        <v>0.17876752298616766</v>
      </c>
      <c r="AK11" s="81">
        <v>0.24820690026383241</v>
      </c>
      <c r="AL11" s="16">
        <v>7.5258222131814489E-2</v>
      </c>
      <c r="AM11" s="13">
        <v>0.32482498786818553</v>
      </c>
      <c r="AN11" s="16">
        <v>0.86415917819365351</v>
      </c>
      <c r="AO11" s="13">
        <v>0.4542497418063467</v>
      </c>
      <c r="AP11" s="16"/>
      <c r="AQ11" s="13"/>
      <c r="AR11" s="16"/>
      <c r="AS11" s="13"/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">
      <c r="A12" s="11">
        <v>60</v>
      </c>
      <c r="J12" s="16"/>
      <c r="K12" s="13"/>
      <c r="L12" s="30"/>
      <c r="M12" s="31"/>
      <c r="N12" s="30"/>
      <c r="O12" s="31"/>
      <c r="P12" s="16"/>
      <c r="Q12" s="13"/>
      <c r="R12" s="16"/>
      <c r="S12" s="13"/>
      <c r="T12" s="21">
        <v>0.224</v>
      </c>
      <c r="U12" s="3">
        <v>0.12</v>
      </c>
      <c r="AB12" s="46"/>
      <c r="AC12" s="47"/>
      <c r="AD12" s="30"/>
      <c r="AE12" s="31"/>
      <c r="AF12" s="30">
        <v>7.8758604556550052E-2</v>
      </c>
      <c r="AG12" s="81">
        <v>0.12128300044344995</v>
      </c>
      <c r="AH12" s="30">
        <v>8.7509560618388924E-2</v>
      </c>
      <c r="AI12" s="81">
        <v>0.1426458343816111</v>
      </c>
      <c r="AJ12" s="30">
        <v>8.7509560618388924E-2</v>
      </c>
      <c r="AK12" s="81">
        <v>0.14909878938161109</v>
      </c>
      <c r="AL12" s="46"/>
      <c r="AM12" s="46"/>
      <c r="AN12" s="46"/>
      <c r="AO12" s="46"/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">
      <c r="A13" s="11">
        <v>70</v>
      </c>
      <c r="O13" s="15"/>
      <c r="Q13" s="15"/>
      <c r="T13" s="10"/>
      <c r="AF13" s="10"/>
      <c r="AV13" s="15"/>
      <c r="AW13" s="15"/>
      <c r="AX13" s="15"/>
      <c r="AY13" s="15"/>
      <c r="BD13" s="10"/>
      <c r="BE13" s="10"/>
    </row>
    <row r="14" spans="1:57" x14ac:dyDescent="0.2">
      <c r="A14" s="11">
        <v>75</v>
      </c>
      <c r="B14" s="16">
        <v>7.9053135888501713E-2</v>
      </c>
      <c r="C14" s="13">
        <v>0.11334322411149832</v>
      </c>
      <c r="D14" s="16">
        <v>0.22317313432835825</v>
      </c>
      <c r="E14" s="13">
        <v>0.24866446567164174</v>
      </c>
      <c r="F14" s="16">
        <v>0.22317313432835825</v>
      </c>
      <c r="G14" s="13">
        <v>0.24866446567164174</v>
      </c>
      <c r="H14" s="16">
        <v>0.20333552238805969</v>
      </c>
      <c r="I14" s="13">
        <v>0.26850207761194034</v>
      </c>
      <c r="J14" s="99">
        <v>0.13280926829268294</v>
      </c>
      <c r="K14" s="100">
        <v>0.17575093170731704</v>
      </c>
      <c r="L14" s="16">
        <v>0.53567621080139383</v>
      </c>
      <c r="M14" s="13">
        <v>0.50501904919860641</v>
      </c>
      <c r="N14" s="16">
        <v>0.17876752298616755</v>
      </c>
      <c r="O14" s="13">
        <v>0.30209687601383245</v>
      </c>
      <c r="P14" s="16">
        <v>3.5003824247355569E-2</v>
      </c>
      <c r="Q14" s="13">
        <v>0.24032225575264443</v>
      </c>
      <c r="R14" s="16">
        <v>4.2004589096826681E-2</v>
      </c>
      <c r="S14" s="13">
        <v>0.16448997090317333</v>
      </c>
      <c r="T14" s="16"/>
      <c r="U14" s="13"/>
      <c r="V14" s="16">
        <v>6.3984156716417911E-2</v>
      </c>
      <c r="W14" s="13">
        <v>0.19323215328358206</v>
      </c>
      <c r="X14" s="16">
        <v>4.4296723880597036E-2</v>
      </c>
      <c r="Y14" s="13">
        <v>0.11399023611940295</v>
      </c>
      <c r="Z14" s="16">
        <v>4.9218582089552224E-2</v>
      </c>
      <c r="AA14" s="13">
        <v>0.17172363291044773</v>
      </c>
      <c r="AB14" s="105">
        <v>6.3984156716417925E-2</v>
      </c>
      <c r="AC14" s="94">
        <v>0.12398160828358207</v>
      </c>
      <c r="AD14" s="16">
        <v>2.4502676973148906E-2</v>
      </c>
      <c r="AE14" s="13">
        <v>0.14327415302685109</v>
      </c>
      <c r="AF14" s="72"/>
      <c r="AG14" s="47"/>
      <c r="AH14" s="16"/>
      <c r="AI14" s="13"/>
      <c r="AJ14" s="16"/>
      <c r="AK14" s="13"/>
      <c r="AL14" s="16">
        <v>4.9005353946297792E-2</v>
      </c>
      <c r="AM14" s="13">
        <v>0.17684807105370226</v>
      </c>
      <c r="AN14" s="16">
        <v>7.0007648494711153E-2</v>
      </c>
      <c r="AO14" s="13">
        <v>0.15799676150528891</v>
      </c>
      <c r="AP14" s="16"/>
      <c r="AQ14" s="13"/>
      <c r="AR14" s="16"/>
      <c r="AS14" s="13"/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">
      <c r="A15" s="11">
        <v>80</v>
      </c>
      <c r="H15" s="16"/>
      <c r="I15" s="13"/>
      <c r="J15" s="16"/>
      <c r="K15" s="13"/>
      <c r="L15" s="30"/>
      <c r="M15" s="31"/>
      <c r="N15" s="30"/>
      <c r="O15" s="31"/>
      <c r="P15" s="16"/>
      <c r="Q15" s="13"/>
      <c r="R15" s="16"/>
      <c r="S15" s="13"/>
      <c r="T15" s="21">
        <v>0.121</v>
      </c>
      <c r="U15" s="3">
        <v>0.124</v>
      </c>
      <c r="X15" s="16"/>
      <c r="Y15" s="13"/>
      <c r="Z15" s="16"/>
      <c r="AA15" s="13"/>
      <c r="AB15" s="46"/>
      <c r="AC15" s="47"/>
      <c r="AD15" s="30"/>
      <c r="AE15" s="31"/>
      <c r="AF15" s="30">
        <v>3.1503441822620021E-2</v>
      </c>
      <c r="AG15" s="81">
        <v>8.4649748177379969E-2</v>
      </c>
      <c r="AH15" s="30">
        <v>5.0755545158665566E-2</v>
      </c>
      <c r="AI15" s="81">
        <v>6.3246659841334443E-2</v>
      </c>
      <c r="AJ15" s="30">
        <v>2.9753250610252233E-2</v>
      </c>
      <c r="AK15" s="81">
        <v>7.5645014389747772E-2</v>
      </c>
      <c r="AL15" s="46"/>
      <c r="AM15" s="46"/>
      <c r="AN15" s="46"/>
      <c r="AO15" s="46"/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">
      <c r="A16" s="11">
        <v>100</v>
      </c>
      <c r="B16" s="16">
        <v>3.3202317073170742E-2</v>
      </c>
      <c r="C16" s="13">
        <v>0.10655730292682927</v>
      </c>
      <c r="D16" s="16">
        <v>4.3565037313432836E-2</v>
      </c>
      <c r="E16" s="13">
        <v>0.10752876268656716</v>
      </c>
      <c r="F16" s="16">
        <v>6.6628880597014911E-2</v>
      </c>
      <c r="G16" s="13">
        <v>0.11537046940298505</v>
      </c>
      <c r="H16" s="16">
        <v>4.9594029850746284E-2</v>
      </c>
      <c r="I16" s="13">
        <v>0.25610357014925367</v>
      </c>
      <c r="J16" s="99">
        <v>6.7985696864111489E-2</v>
      </c>
      <c r="K16" s="100">
        <v>0.13167090313588853</v>
      </c>
      <c r="L16" s="16">
        <v>0.18130579442508712</v>
      </c>
      <c r="M16" s="13">
        <v>0.25862447457491289</v>
      </c>
      <c r="N16" s="16">
        <v>0.10151109031733117</v>
      </c>
      <c r="O16" s="13">
        <v>0.27276029968266891</v>
      </c>
      <c r="P16" s="16">
        <v>2.100229454841334E-2</v>
      </c>
      <c r="Q16" s="13">
        <v>0.16613340045158664</v>
      </c>
      <c r="R16" s="16">
        <v>2.4502676973148892E-2</v>
      </c>
      <c r="S16" s="13">
        <v>0.14112316802685113</v>
      </c>
      <c r="T16" s="21">
        <v>2.1000000000000001E-2</v>
      </c>
      <c r="U16" s="3">
        <v>9.0999999999999998E-2</v>
      </c>
      <c r="V16" s="16">
        <v>2.4609291044776119E-2</v>
      </c>
      <c r="W16" s="13">
        <v>0.10070121895522388</v>
      </c>
      <c r="X16" s="16">
        <v>7.3827873134328431E-3</v>
      </c>
      <c r="Y16" s="13">
        <v>0.11133243268656715</v>
      </c>
      <c r="Z16" s="16">
        <v>3.9374865671641786E-2</v>
      </c>
      <c r="AA16" s="13">
        <v>0.11231680432835819</v>
      </c>
      <c r="AB16" s="105">
        <v>2.4609291044776133E-2</v>
      </c>
      <c r="AC16" s="94">
        <v>7.7617703955223868E-2</v>
      </c>
      <c r="AD16" s="16">
        <v>1.9252103336045566E-2</v>
      </c>
      <c r="AE16" s="13">
        <v>8.6146161663954446E-2</v>
      </c>
      <c r="AF16" s="30">
        <v>1.4001529698942233E-2</v>
      </c>
      <c r="AG16" s="81">
        <v>5.2679005301057763E-2</v>
      </c>
      <c r="AH16" s="30">
        <v>2.2752485760781122E-2</v>
      </c>
      <c r="AI16" s="81">
        <v>3.9626079239218889E-2</v>
      </c>
      <c r="AJ16" s="30">
        <v>2.1002294548413347E-2</v>
      </c>
      <c r="AK16" s="81">
        <v>6.2886120451586661E-2</v>
      </c>
      <c r="AL16" s="16">
        <v>3.1503441822620035E-2</v>
      </c>
      <c r="AM16" s="13">
        <v>0.11261255317737998</v>
      </c>
      <c r="AN16" s="16">
        <v>3.8504206672091146E-2</v>
      </c>
      <c r="AO16" s="13">
        <v>0.11421572832790887</v>
      </c>
      <c r="AP16" s="16"/>
      <c r="AQ16" s="13"/>
      <c r="AR16" s="16"/>
      <c r="AS16" s="13"/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">
      <c r="A17" s="11">
        <v>140</v>
      </c>
      <c r="B17" s="16">
        <v>1.422956445993032E-2</v>
      </c>
      <c r="C17" s="13">
        <v>6.2002955540069682E-2</v>
      </c>
      <c r="D17" s="16">
        <v>3.0751791044776128E-2</v>
      </c>
      <c r="E17" s="13">
        <v>5.8530908955223865E-2</v>
      </c>
      <c r="F17" s="16">
        <v>6.15035820895522E-2</v>
      </c>
      <c r="G17" s="13">
        <v>8.7873242910447791E-2</v>
      </c>
      <c r="H17" s="16">
        <v>5.4553432835820884E-2</v>
      </c>
      <c r="I17" s="13">
        <v>0.1182321671641791</v>
      </c>
      <c r="J17" s="16">
        <v>0.05</v>
      </c>
      <c r="K17" s="84">
        <v>0.01</v>
      </c>
      <c r="L17" s="16">
        <v>0.15246169076655053</v>
      </c>
      <c r="M17" s="13">
        <v>0.27327727923344952</v>
      </c>
      <c r="N17" s="16">
        <v>6.8257457282343351E-2</v>
      </c>
      <c r="O17" s="13">
        <v>0.24793733771765661</v>
      </c>
      <c r="P17" s="16">
        <v>2.2752485760781111E-2</v>
      </c>
      <c r="Q17" s="13">
        <v>0.14717532923921889</v>
      </c>
      <c r="R17" s="16">
        <v>2.1002294548413347E-2</v>
      </c>
      <c r="S17" s="13">
        <v>8.4395970451586672E-2</v>
      </c>
      <c r="T17" s="21">
        <v>2.5000000000000001E-2</v>
      </c>
      <c r="U17" s="3">
        <v>6.8000000000000005E-2</v>
      </c>
      <c r="V17" s="16">
        <v>2.4609291044776129E-2</v>
      </c>
      <c r="W17" s="13">
        <v>5.4534188955223849E-2</v>
      </c>
      <c r="X17" s="16">
        <v>1.9687432835820893E-2</v>
      </c>
      <c r="Y17" s="13">
        <v>6.6051337164179103E-2</v>
      </c>
      <c r="Z17" s="16">
        <v>1.9687432835820893E-2</v>
      </c>
      <c r="AA17" s="13">
        <v>9.2432497164179103E-2</v>
      </c>
      <c r="AB17" s="105">
        <v>3.1992078358208956E-2</v>
      </c>
      <c r="AC17" s="94">
        <v>7.5796616417910445E-3</v>
      </c>
      <c r="AD17" s="16">
        <v>8.7509560618388906E-3</v>
      </c>
      <c r="AE17" s="13">
        <v>3.6419728938161117E-2</v>
      </c>
      <c r="AF17" s="30">
        <v>8.7509560618388889E-3</v>
      </c>
      <c r="AG17" s="81">
        <v>4.0721698938161119E-2</v>
      </c>
      <c r="AH17" s="30">
        <v>2.2752485760781122E-2</v>
      </c>
      <c r="AI17" s="81">
        <v>3.9626079239218875E-2</v>
      </c>
      <c r="AJ17" s="30">
        <v>6.4757074857607802E-2</v>
      </c>
      <c r="AK17" s="81">
        <v>6.2151040142392228E-2</v>
      </c>
      <c r="AL17" s="16">
        <v>1.4001529698942226E-2</v>
      </c>
      <c r="AM17" s="13">
        <v>6.3433930301057775E-2</v>
      </c>
      <c r="AN17" s="16">
        <v>2.1002294548413344E-2</v>
      </c>
      <c r="AO17" s="13">
        <v>9.9452865451586644E-2</v>
      </c>
      <c r="AP17" s="16"/>
      <c r="AQ17" s="13"/>
      <c r="AR17" s="16"/>
      <c r="AS17" s="13"/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">
      <c r="B18" s="16"/>
      <c r="C18" s="13"/>
      <c r="T18"/>
      <c r="AH18" s="18"/>
      <c r="AI18" s="18"/>
      <c r="AL18" s="13"/>
      <c r="AN18"/>
      <c r="AO18" s="20"/>
    </row>
    <row r="19" spans="1:57" x14ac:dyDescent="0.2">
      <c r="A19" s="11" t="s">
        <v>82</v>
      </c>
      <c r="B19" s="13">
        <f>((B4*3)+(B5*4.5)+(B6*7.5)+(B7*10)+(B8*10)+(B10*10)+(B11*17.5)+(B14*25)+(B16*32.5)+(B17*20))</f>
        <v>46.955537741289191</v>
      </c>
      <c r="C19" s="13">
        <f t="shared" ref="C19:I19" si="0">((C4*3)+(C5*4.5)+(C6*7.5)+(C7*10)+(C8*10)+(C10*10)+(C11*17.5)+(C14*25)+(C16*32.5)+(C17*20))</f>
        <v>30.375472680710804</v>
      </c>
      <c r="D19" s="13">
        <f>((D4*3)+(D5*4.5)+(D6*7.5)+(D7*10)+(D8*10)+(D10*10)+(D11*17.5)+(D14*25)+(D16*32.5)+(D17*20))</f>
        <v>56.023736473880589</v>
      </c>
      <c r="E19" s="13">
        <f>((E4*3)+(E5*4.5)+(E6*7.5)+(E7*10)+(E8*10)+(E10*10)+(E11*17.5)+(E14*25)+(E16*32.5)+(E17*20))</f>
        <v>25.7952702761194</v>
      </c>
      <c r="F19" s="13">
        <f t="shared" si="0"/>
        <v>54.026867350746265</v>
      </c>
      <c r="G19" s="13">
        <f t="shared" si="0"/>
        <v>32.671785274253729</v>
      </c>
      <c r="H19" s="13">
        <f>((H4*3)+(H5*4.5)+(H6*7.5)+(H7*10)+(H8*10)+(H10*10)+(H11*17.5)+(H14*25)+(H16*32.5)+(H17*20))</f>
        <v>26.989717164179108</v>
      </c>
      <c r="I19" s="13">
        <f t="shared" si="0"/>
        <v>31.015168085820889</v>
      </c>
      <c r="J19" s="13">
        <f t="shared" ref="J19:O19" si="1">((J4*3)+(J5*4.5)+(J6*7.5)+(J7*10)+(J8*10)+(J10*10)+(J11*17.5)+(J14*25)+(J16*32.5)+(J17*20))</f>
        <v>83.532751347560961</v>
      </c>
      <c r="K19" s="13">
        <f t="shared" si="1"/>
        <v>38.78834830443904</v>
      </c>
      <c r="L19" s="13">
        <f t="shared" si="1"/>
        <v>402.67157858754354</v>
      </c>
      <c r="M19" s="13">
        <f t="shared" si="1"/>
        <v>92.863704893456458</v>
      </c>
      <c r="N19" s="13">
        <f t="shared" si="1"/>
        <v>23.110772799532139</v>
      </c>
      <c r="O19" s="13">
        <f t="shared" si="1"/>
        <v>31.821129496717862</v>
      </c>
      <c r="P19" s="13">
        <f>((P4*3)+(P5*4.5)+(P6*7.5)+(P7*10)+(P8*10)+(P10*10)+(P11*17.5)+(P14*25)+(P16*32.5)+(P17*20))</f>
        <v>25.645837487794957</v>
      </c>
      <c r="Q19" s="13">
        <f>((Q4*3)+(Q5*4.5)+(Q6*7.5)+(Q7*10)+(Q8*10)+(Q10*10)+(Q11*17.5)+(Q14*25)+(Q16*32.5)+(Q17*20))</f>
        <v>33.160380261580052</v>
      </c>
      <c r="R19" s="13">
        <f>((R4*3)+(R5*4.5)+(R6*7.5)+(R7*10)+(R8*10)+(R10*10)+(R11*17.5)+(R14*25)+(R16*32.5)+(R17*20))</f>
        <v>31.835136383543531</v>
      </c>
      <c r="S19" s="13">
        <f>((S4*3)+(S5*4.5)+(S6*7.5)+(S7*10)+(S8*10)+(S10*10)+(S11*17.5)+(S14*25)+(S16*32.5)+(S17*20))</f>
        <v>30.968826300831481</v>
      </c>
      <c r="T19" s="13">
        <f>((T4*6.5)+(T6*9)+(T7*10)+(T8*10)+(T10*10)+(T11*10.5)+(T12*14.5)+(T15*19.5)+(T16*40)+(T17*20))</f>
        <v>30.553500000000003</v>
      </c>
      <c r="U19" s="13">
        <f>((U4*6.5)+(U6*9)+(U7*10)+(U8*10)+(U10*10)+(U11*10.5)+(U12*14.5)+(U15*19.5)+(U16*40)+(U17*20))</f>
        <v>22.102</v>
      </c>
      <c r="V19" s="13">
        <f t="shared" ref="V19:AC19" si="2">((V4*3)+(V5*4.5)+(V6*7.5)+(V7*10)+(V8*10)+(V10*10)+(V11*17.5)+(V14*25)+(V16*32.5)+(V17*20))</f>
        <v>48.784291623134322</v>
      </c>
      <c r="W19" s="13">
        <f t="shared" si="2"/>
        <v>39.153335426865667</v>
      </c>
      <c r="X19" s="13">
        <f t="shared" si="2"/>
        <v>31.328701455223886</v>
      </c>
      <c r="Y19" s="13">
        <f t="shared" si="2"/>
        <v>33.460550182276108</v>
      </c>
      <c r="Z19" s="13">
        <f t="shared" si="2"/>
        <v>28.29969587686567</v>
      </c>
      <c r="AA19" s="13">
        <f t="shared" si="2"/>
        <v>32.409155898134323</v>
      </c>
      <c r="AB19" s="13">
        <f>((AB4*3)+(AB5*4.5)+(AB6*7.5)+(AB7*10)+(AB8*10)+(AB10*10)+(AB11*17.5)+(AB14*25)+(AB16*32.5)+(AB17*20))</f>
        <v>35.70198355410448</v>
      </c>
      <c r="AC19" s="13">
        <f t="shared" si="2"/>
        <v>25.66171868339551</v>
      </c>
      <c r="AD19" s="13">
        <f>((AD4*3)+(AD5*4.5)+(AD6*7.5)+(AD7*10)+(AD8*10)+(AD10*10)+(AD11*17.5)+(AD14*25)+(AD16*32.5)+(AD17*20))</f>
        <v>36.954451574145644</v>
      </c>
      <c r="AE19" s="13">
        <f>((AE4*3)+(AE5*4.5)+(AE6*7.5)+(AE7*10)+(AE8*10)+(AE10*10)+(AE11*17.5)+(AE14*25)+(AE16*32.5)+(AE17*20))</f>
        <v>33.375008250104358</v>
      </c>
      <c r="AF19" s="13">
        <f t="shared" ref="AF19:AK19" si="3">((AF4*6.5)+(AF6*9)+(AF7*10)+(AF8*10)+(AF10*10)+(AF11*10.5)+(AF12*14.5)+(AF15*19.5)+(AF16*40)+(AF17*20))</f>
        <v>30.933213656021152</v>
      </c>
      <c r="AG19" s="13">
        <f t="shared" si="3"/>
        <v>23.108329635978844</v>
      </c>
      <c r="AH19" s="13">
        <f t="shared" si="3"/>
        <v>30.08278327695281</v>
      </c>
      <c r="AI19" s="13">
        <f t="shared" si="3"/>
        <v>23.075577554922194</v>
      </c>
      <c r="AJ19" s="13">
        <f t="shared" si="3"/>
        <v>42.870908582282347</v>
      </c>
      <c r="AK19" s="13">
        <f t="shared" si="3"/>
        <v>28.21005998509267</v>
      </c>
      <c r="AL19" s="13">
        <f>((AL4*3)+(AL5*4.5)+(AL6*7.5)+(AL7*10)+(AL8*10)+(AL10*10)+(AL11*17.5)+(AL14*25)+(AL16*32.5)+(AL17*20))</f>
        <v>39.585502914971514</v>
      </c>
      <c r="AM19" s="13">
        <f t="shared" ref="AM19:AS19" si="4">((AM4*3)+(AM5*4.5)+(AM6*7.5)+(AM7*10)+(AM8*10)+(AM10*10)+(AM11*17.5)+(AM14*25)+(AM16*32.5)+(AM17*20))</f>
        <v>44.077298277528492</v>
      </c>
      <c r="AN19" s="13">
        <f>((AN4*3)+(AN5*4.5)+(AN6*7.5)+(AN7*10)+(AN8*10)+(AN10*10)+(AN11*17.5)+(AN14*25)+(AN16*32.5)+(AN17*20))</f>
        <v>63.741424387713607</v>
      </c>
      <c r="AO19" s="13">
        <f t="shared" si="4"/>
        <v>41.738834377286416</v>
      </c>
      <c r="AP19" s="5">
        <f t="shared" si="4"/>
        <v>0</v>
      </c>
      <c r="AQ19" s="5">
        <f t="shared" si="4"/>
        <v>0</v>
      </c>
      <c r="AR19" s="5">
        <f t="shared" si="4"/>
        <v>0</v>
      </c>
      <c r="AS19" s="5">
        <f t="shared" si="4"/>
        <v>0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5">((AZ4*3)+(AZ5*4.5)+(AZ6*7.5)+(AZ7*10)+(AZ8*10)+(AZ10*10)+(AZ11*17.5)+(AZ14*25)+(AZ16*32.5)+(AZ17*20))</f>
        <v>0</v>
      </c>
      <c r="BA19" s="5">
        <f t="shared" si="5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5"/>
        <v>0</v>
      </c>
      <c r="BE19" s="5">
        <f t="shared" si="5"/>
        <v>0</v>
      </c>
    </row>
    <row r="20" spans="1:57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57" x14ac:dyDescent="0.2">
      <c r="A21" s="11" t="s">
        <v>16</v>
      </c>
      <c r="B21" s="13">
        <f t="shared" ref="B21:G21" si="6">((B4*3)+(B5*4.5)+(B6*7.5)+(B7*10)+(B8*10)+(B10*10)+(B11*5))</f>
        <v>37.177296321428564</v>
      </c>
      <c r="C21" s="13">
        <f t="shared" si="6"/>
        <v>17.984998175571427</v>
      </c>
      <c r="D21" s="13">
        <f>((D4*3)+(D5*4.5)+(D6*7.5)+(D7*10)+(D8*10)+(D10*10)+(D11*5))</f>
        <v>36.457025373134329</v>
      </c>
      <c r="E21" s="13">
        <f>((E4*3)+(E5*4.5)+(E6*7.5)+(E7*10)+(E8*10)+(E10*10)+(E11*5))</f>
        <v>11.30591387686567</v>
      </c>
      <c r="F21" s="13">
        <f t="shared" si="6"/>
        <v>32.070704104477613</v>
      </c>
      <c r="G21" s="13">
        <f t="shared" si="6"/>
        <v>14.016824395522383</v>
      </c>
      <c r="H21" s="13">
        <f t="shared" ref="H21:M21" si="7">((H4*3)+(H5*4.5)+(H6*7.5)+(H7*10)+(H8*10)+(H10*10)+(H11*5))</f>
        <v>16.227812686567169</v>
      </c>
      <c r="I21" s="13">
        <f t="shared" si="7"/>
        <v>10.77534856343283</v>
      </c>
      <c r="J21" s="13">
        <f t="shared" si="7"/>
        <v>72.531980027874553</v>
      </c>
      <c r="K21" s="13">
        <f t="shared" si="7"/>
        <v>23.094306249125449</v>
      </c>
      <c r="L21" s="13">
        <f t="shared" si="7"/>
        <v>367.28266814764805</v>
      </c>
      <c r="M21" s="13">
        <f t="shared" si="7"/>
        <v>61.97149606585193</v>
      </c>
      <c r="N21" s="13">
        <f t="shared" ref="N21:S21" si="8">((N4*3)+(N5*4.5)+(N6*7.5)+(N7*10)+(N8*10)+(N10*10)+(N11*5))</f>
        <v>9.8875964340927567</v>
      </c>
      <c r="O21" s="13">
        <f t="shared" si="8"/>
        <v>5.0005994871572446</v>
      </c>
      <c r="P21" s="13">
        <f t="shared" si="8"/>
        <v>19.754199641985355</v>
      </c>
      <c r="Q21" s="13">
        <f t="shared" si="8"/>
        <v>14.656720641764649</v>
      </c>
      <c r="R21" s="13">
        <f t="shared" si="8"/>
        <v>21.187784664666395</v>
      </c>
      <c r="S21" s="13">
        <f t="shared" si="8"/>
        <v>14.542911194708612</v>
      </c>
      <c r="T21" s="13">
        <f>((T4*6.5)+(T6*9)+(T7*10)+(T8*10)+(T10*10)+(T11*5))</f>
        <v>21.769000000000002</v>
      </c>
      <c r="U21" s="13">
        <f>((U4*6.5)+(U6*9)+(U7*10)+(U8*10)+(U10*10)+(U11*5))</f>
        <v>11.613</v>
      </c>
      <c r="V21" s="13">
        <f t="shared" ref="V21:AC21" si="9">((V4*3)+(V5*4.5)+(V6*7.5)+(V7*10)+(V8*10)+(V10*10)+(V11*5))</f>
        <v>36.527679402985072</v>
      </c>
      <c r="W21" s="13">
        <f t="shared" si="9"/>
        <v>22.293119972014924</v>
      </c>
      <c r="X21" s="13">
        <f t="shared" si="9"/>
        <v>27.21894985074627</v>
      </c>
      <c r="Y21" s="13">
        <f t="shared" si="9"/>
        <v>22.557772924253722</v>
      </c>
      <c r="Z21" s="13">
        <f t="shared" si="9"/>
        <v>22.019116231343283</v>
      </c>
      <c r="AA21" s="13">
        <f t="shared" si="9"/>
        <v>18.312240418656714</v>
      </c>
      <c r="AB21" s="13">
        <f t="shared" si="9"/>
        <v>29.617336343283586</v>
      </c>
      <c r="AC21" s="13">
        <f t="shared" si="9"/>
        <v>17.574736506716409</v>
      </c>
      <c r="AD21" s="13">
        <f>((AD4*3)+(AD5*4.5)+(AD6*7.5)+(AD7*10)+(AD8*10)+(AD10*10)+(AD11*5))</f>
        <v>27.905282880085434</v>
      </c>
      <c r="AE21" s="13">
        <f>((AE4*3)+(AE5*4.5)+(AE6*7.5)+(AE7*10)+(AE8*10)+(AE10*10)+(AE11*5))</f>
        <v>18.336349131664569</v>
      </c>
      <c r="AF21" s="13">
        <f t="shared" ref="AF21:AK21" si="10">((AF4*6.5)+(AF6*9)+(AF7*10)+(AF8*10)+(AF10*10)+(AF11*5))</f>
        <v>27.310184314991861</v>
      </c>
      <c r="AG21" s="13">
        <f t="shared" si="10"/>
        <v>15.651933092133138</v>
      </c>
      <c r="AH21" s="13">
        <f t="shared" si="10"/>
        <v>25.53144503549634</v>
      </c>
      <c r="AI21" s="13">
        <f t="shared" si="10"/>
        <v>16.249141605003661</v>
      </c>
      <c r="AJ21" s="13">
        <f t="shared" si="10"/>
        <v>37.90337691090317</v>
      </c>
      <c r="AK21" s="13">
        <f t="shared" si="10"/>
        <v>19.449446186096836</v>
      </c>
      <c r="AL21" s="13">
        <f t="shared" ref="AL21:AS21" si="11">((AL4*3)+(AL5*4.5)+(AL6*7.5)+(AL7*10)+(AL8*10)+(AL10*10)+(AL11*5))</f>
        <v>36.115748836452397</v>
      </c>
      <c r="AM21" s="13">
        <f t="shared" si="11"/>
        <v>30.667197568547611</v>
      </c>
      <c r="AN21" s="13">
        <f t="shared" si="11"/>
        <v>49.517810840113924</v>
      </c>
      <c r="AO21" s="13">
        <f t="shared" si="11"/>
        <v>26.409725087386093</v>
      </c>
      <c r="AP21" s="5">
        <f t="shared" si="11"/>
        <v>0</v>
      </c>
      <c r="AQ21" s="5">
        <f t="shared" si="11"/>
        <v>0</v>
      </c>
      <c r="AR21" s="5">
        <f t="shared" si="11"/>
        <v>0</v>
      </c>
      <c r="AS21" s="5">
        <f t="shared" si="11"/>
        <v>0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12">((AZ4*3)+(AZ5*4.5)+(AZ6*7.5)+(AZ7*10)+(AZ8*10)+(AZ10*10)+(AZ11*5))</f>
        <v>0</v>
      </c>
      <c r="BA21" s="5">
        <f t="shared" si="12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12"/>
        <v>0</v>
      </c>
      <c r="BE21" s="5">
        <f t="shared" si="12"/>
        <v>0</v>
      </c>
    </row>
    <row r="22" spans="1:57" x14ac:dyDescent="0.2">
      <c r="B22" s="5"/>
      <c r="C22" s="5"/>
      <c r="D22" s="13"/>
      <c r="E22" s="13"/>
      <c r="J22" s="13"/>
      <c r="K22" s="13"/>
    </row>
    <row r="23" spans="1:57" x14ac:dyDescent="0.2">
      <c r="B23" s="16"/>
      <c r="C23" s="13"/>
      <c r="D23" s="16"/>
      <c r="E23" s="13"/>
      <c r="F23" s="16"/>
      <c r="G23" s="18"/>
      <c r="I23"/>
      <c r="J23" s="16"/>
      <c r="K23" s="13"/>
      <c r="L23" s="16"/>
      <c r="M23" s="13"/>
      <c r="P23" s="16"/>
      <c r="Q23" s="13"/>
      <c r="T23" s="70"/>
      <c r="U23" s="2"/>
      <c r="V23" s="16"/>
      <c r="W23" s="13"/>
      <c r="X23" s="16"/>
      <c r="Y23" s="13"/>
      <c r="Z23" s="16"/>
      <c r="AA23" s="13"/>
      <c r="AB23" s="16"/>
      <c r="AC23" s="13"/>
      <c r="AD23" s="30"/>
      <c r="AE23" s="33"/>
      <c r="AF23" s="30"/>
      <c r="AG23" s="81"/>
      <c r="AH23" s="30"/>
      <c r="AI23" s="81"/>
      <c r="AJ23" s="30"/>
      <c r="AK23" s="81"/>
      <c r="AL23" s="16"/>
      <c r="AM23" s="13"/>
      <c r="AN23" s="16"/>
      <c r="AO23" s="13"/>
      <c r="AQ23"/>
      <c r="AR23" s="16"/>
      <c r="AS23" s="13"/>
      <c r="AT23"/>
      <c r="AW23"/>
    </row>
    <row r="24" spans="1:57" x14ac:dyDescent="0.2">
      <c r="B24" s="16"/>
      <c r="C24" s="63"/>
      <c r="D24" s="16"/>
      <c r="E24" s="18"/>
      <c r="F24" s="16"/>
      <c r="G24" s="13"/>
      <c r="H24" s="16"/>
      <c r="I24" s="13"/>
      <c r="J24" s="99"/>
      <c r="K24" s="100"/>
      <c r="L24" s="16"/>
      <c r="M24" s="13"/>
      <c r="N24" s="16"/>
      <c r="O24" s="13"/>
      <c r="P24" s="23"/>
      <c r="R24" s="84"/>
      <c r="S24" s="16"/>
      <c r="T24" s="13"/>
      <c r="U24" s="2"/>
      <c r="V24" s="16"/>
      <c r="W24" s="13"/>
      <c r="X24" s="16"/>
      <c r="Y24" s="13"/>
      <c r="AB24" s="16"/>
      <c r="AC24" s="13"/>
      <c r="AD24" s="30"/>
      <c r="AE24" s="23"/>
      <c r="AF24" s="30"/>
      <c r="AG24" s="81"/>
      <c r="AH24" s="30"/>
      <c r="AI24" s="81"/>
      <c r="AJ24" s="30"/>
      <c r="AK24" s="81"/>
      <c r="AL24" s="16"/>
      <c r="AM24" s="13"/>
      <c r="AN24" s="16"/>
      <c r="AO24" s="13"/>
      <c r="AP24" s="16"/>
      <c r="AQ24" s="13"/>
      <c r="AR24" s="16"/>
      <c r="AS24" s="13"/>
      <c r="AT24"/>
      <c r="AW24"/>
      <c r="BA24"/>
    </row>
    <row r="25" spans="1:57" s="10" customFormat="1" x14ac:dyDescent="0.2">
      <c r="A25" s="11" t="s">
        <v>6</v>
      </c>
      <c r="B25" s="10" t="s">
        <v>184</v>
      </c>
      <c r="D25" s="10" t="s">
        <v>194</v>
      </c>
      <c r="F25" s="10" t="s">
        <v>195</v>
      </c>
      <c r="H25" s="90" t="s">
        <v>198</v>
      </c>
      <c r="I25" s="90"/>
      <c r="J25" s="90" t="s">
        <v>200</v>
      </c>
      <c r="K25" s="90"/>
      <c r="L25" s="10" t="s">
        <v>204</v>
      </c>
      <c r="N25" s="10" t="s">
        <v>207</v>
      </c>
      <c r="O25" s="90"/>
      <c r="P25" s="10" t="s">
        <v>208</v>
      </c>
      <c r="R25" s="10" t="s">
        <v>212</v>
      </c>
      <c r="T25" s="104" t="s">
        <v>217</v>
      </c>
      <c r="V25" s="90" t="s">
        <v>218</v>
      </c>
      <c r="X25" s="10" t="s">
        <v>233</v>
      </c>
      <c r="Z25" s="10" t="s">
        <v>234</v>
      </c>
      <c r="AB25" s="10" t="s">
        <v>241</v>
      </c>
      <c r="AD25" s="10" t="s">
        <v>242</v>
      </c>
      <c r="AF25" s="10" t="s">
        <v>248</v>
      </c>
      <c r="AH25" s="10" t="s">
        <v>249</v>
      </c>
      <c r="AJ25" s="10" t="s">
        <v>250</v>
      </c>
      <c r="AL25" s="10" t="s">
        <v>260</v>
      </c>
      <c r="AN25" s="10" t="s">
        <v>261</v>
      </c>
    </row>
    <row r="26" spans="1:57" x14ac:dyDescent="0.2">
      <c r="A26" s="11" t="s">
        <v>0</v>
      </c>
      <c r="B26" s="13" t="s">
        <v>1</v>
      </c>
      <c r="C26" s="13" t="s">
        <v>2</v>
      </c>
      <c r="D26" s="13" t="s">
        <v>1</v>
      </c>
      <c r="E26" s="13" t="s">
        <v>2</v>
      </c>
      <c r="F26" s="13" t="s">
        <v>1</v>
      </c>
      <c r="G26" s="13" t="s">
        <v>2</v>
      </c>
      <c r="H26" s="13" t="s">
        <v>1</v>
      </c>
      <c r="I26" s="13" t="s">
        <v>2</v>
      </c>
      <c r="J26" s="13" t="s">
        <v>1</v>
      </c>
      <c r="K26" s="13" t="s">
        <v>2</v>
      </c>
      <c r="L26" s="13" t="s">
        <v>1</v>
      </c>
      <c r="M26" s="13" t="s">
        <v>2</v>
      </c>
      <c r="N26" s="13" t="s">
        <v>1</v>
      </c>
      <c r="O26" s="13" t="s">
        <v>2</v>
      </c>
      <c r="P26" s="13" t="s">
        <v>1</v>
      </c>
      <c r="Q26" s="13" t="s">
        <v>2</v>
      </c>
      <c r="R26" s="13" t="s">
        <v>1</v>
      </c>
      <c r="S26" s="13" t="s">
        <v>2</v>
      </c>
      <c r="T26" s="13" t="s">
        <v>1</v>
      </c>
      <c r="U26" s="13" t="s">
        <v>2</v>
      </c>
      <c r="V26" s="13" t="s">
        <v>1</v>
      </c>
      <c r="W26" s="13" t="s">
        <v>2</v>
      </c>
      <c r="X26" s="13" t="s">
        <v>1</v>
      </c>
      <c r="Y26" s="13" t="s">
        <v>2</v>
      </c>
      <c r="Z26" s="13" t="s">
        <v>1</v>
      </c>
      <c r="AA26" s="13" t="s">
        <v>2</v>
      </c>
      <c r="AB26" s="5" t="s">
        <v>1</v>
      </c>
      <c r="AC26" s="5" t="s">
        <v>2</v>
      </c>
      <c r="AD26" s="5" t="s">
        <v>1</v>
      </c>
      <c r="AE26" s="5" t="s">
        <v>2</v>
      </c>
      <c r="AF26" s="5" t="s">
        <v>1</v>
      </c>
      <c r="AG26" s="5" t="s">
        <v>2</v>
      </c>
      <c r="AH26" s="5" t="s">
        <v>1</v>
      </c>
      <c r="AI26" s="5" t="s">
        <v>2</v>
      </c>
      <c r="AJ26" s="5" t="s">
        <v>1</v>
      </c>
      <c r="AK26" s="5" t="s">
        <v>2</v>
      </c>
      <c r="AL26" s="5" t="s">
        <v>1</v>
      </c>
      <c r="AM26" s="5" t="s">
        <v>2</v>
      </c>
      <c r="AN26" s="5" t="s">
        <v>1</v>
      </c>
      <c r="AO26" s="5" t="s">
        <v>2</v>
      </c>
      <c r="AP26" s="5" t="s">
        <v>1</v>
      </c>
      <c r="AQ26" s="5" t="s">
        <v>2</v>
      </c>
      <c r="AR26" s="5" t="s">
        <v>1</v>
      </c>
      <c r="AS26" s="5" t="s">
        <v>2</v>
      </c>
      <c r="AT26" s="5" t="s">
        <v>1</v>
      </c>
      <c r="AU26" s="5" t="s">
        <v>2</v>
      </c>
      <c r="AV26" s="5" t="s">
        <v>1</v>
      </c>
      <c r="AW26" s="5" t="s">
        <v>2</v>
      </c>
      <c r="AX26" s="5" t="s">
        <v>1</v>
      </c>
      <c r="AY26" s="5" t="s">
        <v>2</v>
      </c>
      <c r="AZ26" s="5" t="s">
        <v>1</v>
      </c>
      <c r="BA26" s="5" t="s">
        <v>2</v>
      </c>
      <c r="BB26" s="5" t="s">
        <v>1</v>
      </c>
      <c r="BC26" s="5" t="s">
        <v>2</v>
      </c>
      <c r="BD26" s="5" t="s">
        <v>1</v>
      </c>
      <c r="BE26" s="5" t="s">
        <v>2</v>
      </c>
    </row>
    <row r="27" spans="1:57" x14ac:dyDescent="0.2">
      <c r="A27" s="11">
        <v>1</v>
      </c>
      <c r="B27" s="16">
        <v>0.84412564285714276</v>
      </c>
      <c r="C27" s="13">
        <v>0.27275273314285703</v>
      </c>
      <c r="D27" s="16">
        <v>0.54658208955223886</v>
      </c>
      <c r="E27" s="18">
        <v>0.16752741044776107</v>
      </c>
      <c r="F27" s="16">
        <v>0.49192388059701497</v>
      </c>
      <c r="G27" s="13">
        <v>0.1672541194029849</v>
      </c>
      <c r="H27" s="16">
        <v>0.45093022388059711</v>
      </c>
      <c r="I27" s="13">
        <v>0.2998002761194028</v>
      </c>
      <c r="J27" s="99">
        <v>1.6820757857142858</v>
      </c>
      <c r="K27" s="100">
        <v>0.39024158228571443</v>
      </c>
      <c r="L27" s="16">
        <v>7.5753247500000001</v>
      </c>
      <c r="M27" s="13">
        <v>1.6535851739999998</v>
      </c>
      <c r="N27" s="16">
        <v>0.13651491456468673</v>
      </c>
      <c r="O27" s="13">
        <v>-3.1538445646867507E-3</v>
      </c>
      <c r="P27" s="16">
        <v>0.44697888527257934</v>
      </c>
      <c r="Q27" s="13">
        <v>0.35871545472742072</v>
      </c>
      <c r="R27" s="16">
        <v>0.27321074267697321</v>
      </c>
      <c r="S27" s="13">
        <v>0.10816447032302687</v>
      </c>
      <c r="T27" s="21">
        <v>0.246</v>
      </c>
      <c r="U27" s="3">
        <v>5.1999999999999998E-2</v>
      </c>
      <c r="V27" s="16">
        <v>0.37064988805970145</v>
      </c>
      <c r="W27" s="13">
        <v>0.16811171194029839</v>
      </c>
      <c r="X27" s="16">
        <v>0.38949649253731344</v>
      </c>
      <c r="Y27" s="13">
        <v>0.11559250746268651</v>
      </c>
      <c r="Z27" s="16">
        <v>0.28898126865671647</v>
      </c>
      <c r="AA27" s="13">
        <v>5.6162881343283531E-2</v>
      </c>
      <c r="AB27" s="105">
        <v>0.28269906716417925</v>
      </c>
      <c r="AC27" s="94">
        <v>7.9281382835820702E-2</v>
      </c>
      <c r="AD27" s="16">
        <v>0.22598913283157038</v>
      </c>
      <c r="AE27" s="13">
        <v>8.9059956168429572E-2</v>
      </c>
      <c r="AF27" s="30">
        <v>0.17876752298616763</v>
      </c>
      <c r="AG27" s="81">
        <v>0.10726388676383235</v>
      </c>
      <c r="AH27" s="30">
        <v>0.22598913283157038</v>
      </c>
      <c r="AI27" s="81">
        <v>0.14709531466842965</v>
      </c>
      <c r="AJ27" s="30">
        <v>0.35753504597233521</v>
      </c>
      <c r="AK27" s="81">
        <v>0.14820164952766493</v>
      </c>
      <c r="AL27" s="16">
        <v>0.92375636289666385</v>
      </c>
      <c r="AM27" s="13">
        <v>0.72425478710333657</v>
      </c>
      <c r="AN27" s="16">
        <v>0.92375636289666407</v>
      </c>
      <c r="AO27" s="13">
        <v>0.52283120210333578</v>
      </c>
      <c r="AP27" s="16"/>
      <c r="AQ27" s="13"/>
      <c r="AR27" s="16"/>
      <c r="AS27" s="13"/>
      <c r="AT27" s="31"/>
      <c r="AU27" s="31"/>
      <c r="AV27" s="31"/>
      <c r="AW27" s="31"/>
      <c r="AX27" s="31"/>
      <c r="AY27" s="31"/>
      <c r="BB27" s="13"/>
      <c r="BC27" s="13"/>
      <c r="BD27" s="9"/>
      <c r="BE27" s="9"/>
    </row>
    <row r="28" spans="1:57" x14ac:dyDescent="0.2">
      <c r="A28" s="11">
        <v>5</v>
      </c>
      <c r="B28" s="16">
        <v>0.88704728571428548</v>
      </c>
      <c r="C28" s="13">
        <v>0.27910513628571443</v>
      </c>
      <c r="D28" s="16">
        <v>0.60124029850746252</v>
      </c>
      <c r="E28" s="18">
        <v>0.1678007014925374</v>
      </c>
      <c r="F28" s="16">
        <v>0.57391119402985091</v>
      </c>
      <c r="G28" s="13">
        <v>0.19512980597014901</v>
      </c>
      <c r="H28" s="16">
        <v>0.43726567164179109</v>
      </c>
      <c r="I28" s="13">
        <v>0.25853332835820897</v>
      </c>
      <c r="J28" s="99">
        <v>3.2410728554006969</v>
      </c>
      <c r="K28" s="100">
        <v>0.38548253859930381</v>
      </c>
      <c r="L28" s="16">
        <v>8.1937186071428556</v>
      </c>
      <c r="M28" s="13">
        <v>1.745107464857147</v>
      </c>
      <c r="N28" s="16">
        <v>0.16864860659072417</v>
      </c>
      <c r="O28" s="13">
        <v>1.7893617159275867E-2</v>
      </c>
      <c r="P28" s="16">
        <v>0.59597184703010575</v>
      </c>
      <c r="Q28" s="13">
        <v>0.41114607796989422</v>
      </c>
      <c r="R28" s="16">
        <v>0.27995668694060216</v>
      </c>
      <c r="S28" s="13">
        <v>0.12214543980939796</v>
      </c>
      <c r="T28" s="16"/>
      <c r="U28" s="13"/>
      <c r="V28" s="16">
        <v>0.42090750000000005</v>
      </c>
      <c r="W28" s="13">
        <v>0.20203559999999993</v>
      </c>
      <c r="X28" s="16">
        <v>0.40206089552238811</v>
      </c>
      <c r="Y28" s="13">
        <v>0.11986440447761192</v>
      </c>
      <c r="Z28" s="16">
        <v>0.28898126865671647</v>
      </c>
      <c r="AA28" s="13">
        <v>8.1417331343283467E-2</v>
      </c>
      <c r="AB28" s="105">
        <v>0.28898126865671647</v>
      </c>
      <c r="AC28" s="94">
        <v>8.983548134328348E-2</v>
      </c>
      <c r="AD28" s="16">
        <v>0.25297290988608623</v>
      </c>
      <c r="AE28" s="13">
        <v>0.10767538936391385</v>
      </c>
      <c r="AF28" s="72"/>
      <c r="AG28" s="47"/>
      <c r="AH28" s="16"/>
      <c r="AI28" s="13"/>
      <c r="AJ28" s="16"/>
      <c r="AK28" s="13"/>
      <c r="AL28" s="16">
        <v>1.2366415825874695</v>
      </c>
      <c r="AM28" s="13">
        <v>0.83252797241253074</v>
      </c>
      <c r="AN28" s="16">
        <v>1.0429507323026852</v>
      </c>
      <c r="AO28" s="13">
        <v>0.44025930269731489</v>
      </c>
      <c r="AP28" s="16"/>
      <c r="AQ28" s="13"/>
      <c r="AR28" s="16"/>
      <c r="AS28" s="13"/>
      <c r="AT28" s="13"/>
      <c r="AU28" s="13"/>
      <c r="AV28" s="15"/>
      <c r="AW28" s="15"/>
      <c r="AX28" s="15"/>
      <c r="AY28" s="15"/>
      <c r="BB28" s="13"/>
      <c r="BC28" s="13"/>
      <c r="BD28" s="9"/>
      <c r="BE28" s="9"/>
    </row>
    <row r="29" spans="1:57" x14ac:dyDescent="0.2">
      <c r="A29" s="11">
        <v>10</v>
      </c>
      <c r="B29" s="16">
        <v>0.84412564285714276</v>
      </c>
      <c r="C29" s="13">
        <v>0.27275273314285703</v>
      </c>
      <c r="D29" s="16">
        <v>0.49192388059701497</v>
      </c>
      <c r="E29" s="13">
        <v>0.22218561940298501</v>
      </c>
      <c r="F29" s="16">
        <v>0.54658208955223886</v>
      </c>
      <c r="G29" s="13">
        <v>0.222458910447761</v>
      </c>
      <c r="H29" s="16">
        <v>0.46459477611940309</v>
      </c>
      <c r="I29" s="13">
        <v>0.17627272388059681</v>
      </c>
      <c r="J29" s="99">
        <v>1.8742450714285712</v>
      </c>
      <c r="K29" s="100">
        <v>0.5237585005714287</v>
      </c>
      <c r="L29" s="16">
        <v>8.657513999999999</v>
      </c>
      <c r="M29" s="13">
        <v>1.4587911090000008</v>
      </c>
      <c r="N29" s="16">
        <v>0.20237832790886903</v>
      </c>
      <c r="O29" s="13">
        <v>9.0361923411310385E-3</v>
      </c>
      <c r="P29" s="16">
        <v>0.6853676240846216</v>
      </c>
      <c r="Q29" s="13">
        <v>0.54148512091537837</v>
      </c>
      <c r="R29" s="16">
        <v>0.37248240439381619</v>
      </c>
      <c r="S29" s="13">
        <v>0.17685464560618391</v>
      </c>
      <c r="T29" s="21">
        <v>0.31</v>
      </c>
      <c r="U29" s="3">
        <v>7.4999999999999997E-2</v>
      </c>
      <c r="V29" s="16">
        <v>0.48372951492537325</v>
      </c>
      <c r="W29" s="13">
        <v>0.19814063507462659</v>
      </c>
      <c r="X29" s="16">
        <v>0.37064988805970145</v>
      </c>
      <c r="Y29" s="13">
        <v>0.16811171194029845</v>
      </c>
      <c r="Z29" s="16">
        <v>0.33923888059701496</v>
      </c>
      <c r="AA29" s="13">
        <v>0.14901381940298503</v>
      </c>
      <c r="AB29" s="105">
        <v>0.40834309701492533</v>
      </c>
      <c r="AC29" s="94">
        <v>0.18934555298507449</v>
      </c>
      <c r="AD29" s="16">
        <v>0.29007560333604554</v>
      </c>
      <c r="AE29" s="13">
        <v>0.16177111641395445</v>
      </c>
      <c r="AF29" s="30">
        <v>0.1753945508543531</v>
      </c>
      <c r="AG29" s="81">
        <v>0.1147822416456469</v>
      </c>
      <c r="AH29" s="30">
        <v>0.22261616069975587</v>
      </c>
      <c r="AI29" s="81">
        <v>0.14217752130024416</v>
      </c>
      <c r="AJ29" s="30">
        <v>0.62577043938161092</v>
      </c>
      <c r="AK29" s="81">
        <v>0.17992390061838912</v>
      </c>
      <c r="AL29" s="16">
        <v>1.1323465093572009</v>
      </c>
      <c r="AM29" s="13">
        <v>0.79033316564279965</v>
      </c>
      <c r="AN29" s="16">
        <v>0.99825284377542733</v>
      </c>
      <c r="AO29" s="13">
        <v>0.5032684262245728</v>
      </c>
      <c r="AP29" s="16"/>
      <c r="AQ29" s="13"/>
      <c r="AR29" s="16"/>
      <c r="AS29" s="13"/>
      <c r="AT29" s="13"/>
      <c r="AU29" s="13"/>
      <c r="AV29" s="31"/>
      <c r="AW29" s="31"/>
      <c r="AX29" s="31"/>
      <c r="AY29" s="31"/>
      <c r="BB29" s="13"/>
      <c r="BC29" s="13"/>
      <c r="BD29" s="9"/>
      <c r="BE29" s="9"/>
    </row>
    <row r="30" spans="1:57" x14ac:dyDescent="0.2">
      <c r="A30" s="11">
        <v>20</v>
      </c>
      <c r="B30" s="16">
        <v>0.84412564285714276</v>
      </c>
      <c r="C30" s="13">
        <v>0.35487614314285715</v>
      </c>
      <c r="D30" s="16">
        <v>0.68322761194029846</v>
      </c>
      <c r="E30" s="13">
        <v>0.15905538805970154</v>
      </c>
      <c r="F30" s="16">
        <v>0.56024664179104489</v>
      </c>
      <c r="G30" s="13">
        <v>0.22710485820895507</v>
      </c>
      <c r="H30" s="16">
        <v>0.35707701492537325</v>
      </c>
      <c r="I30" s="13">
        <v>0.24102698507462672</v>
      </c>
      <c r="J30" s="99">
        <v>2.1031604999999995</v>
      </c>
      <c r="K30" s="100">
        <v>0.59048734800000058</v>
      </c>
      <c r="L30" s="16">
        <v>8.3483170714285713</v>
      </c>
      <c r="M30" s="13">
        <v>1.2355509265714293</v>
      </c>
      <c r="N30" s="16">
        <v>0.1079351082180635</v>
      </c>
      <c r="O30" s="13">
        <v>4.1298670781936539E-2</v>
      </c>
      <c r="P30" s="16">
        <v>0.32380532465419043</v>
      </c>
      <c r="Q30" s="13">
        <v>0.18193137084580965</v>
      </c>
      <c r="R30" s="16">
        <v>0.417180292921074</v>
      </c>
      <c r="S30" s="13">
        <v>0.16877922707892612</v>
      </c>
      <c r="T30" s="21">
        <v>0.42199999999999999</v>
      </c>
      <c r="U30" s="3">
        <v>0.14199999999999999</v>
      </c>
      <c r="V30" s="16">
        <v>0.52770492537313429</v>
      </c>
      <c r="W30" s="13">
        <v>0.22992857462686572</v>
      </c>
      <c r="X30" s="16">
        <v>0.46379149253731361</v>
      </c>
      <c r="Y30" s="13">
        <v>0.30110770746268622</v>
      </c>
      <c r="Z30" s="16">
        <v>0.58424473880597005</v>
      </c>
      <c r="AA30" s="13">
        <v>0.32491546119402981</v>
      </c>
      <c r="AB30" s="105">
        <v>0.82055417910447759</v>
      </c>
      <c r="AC30" s="94">
        <v>0.42240702089552229</v>
      </c>
      <c r="AD30" s="16">
        <v>0.89395777054515879</v>
      </c>
      <c r="AE30" s="13">
        <v>0.55262979445484128</v>
      </c>
      <c r="AF30" s="30">
        <v>0.67046832790886901</v>
      </c>
      <c r="AG30" s="81">
        <v>0.3915833020911309</v>
      </c>
      <c r="AH30" s="30">
        <v>0.22936210496338488</v>
      </c>
      <c r="AI30" s="81">
        <v>0.13128619428661523</v>
      </c>
      <c r="AJ30" s="30">
        <v>0.93865565907241644</v>
      </c>
      <c r="AK30" s="81">
        <v>0.39806449592758375</v>
      </c>
      <c r="AL30" s="16">
        <v>0.95355495524816902</v>
      </c>
      <c r="AM30" s="13">
        <v>0.73107866475183125</v>
      </c>
      <c r="AN30" s="16">
        <v>1.01315213995118</v>
      </c>
      <c r="AO30" s="13">
        <v>0.6165477750488203</v>
      </c>
      <c r="AP30" s="16"/>
      <c r="AQ30" s="13"/>
      <c r="AR30" s="16"/>
      <c r="AS30" s="13"/>
      <c r="AT30" s="13"/>
      <c r="AU30" s="13"/>
      <c r="AV30" s="31"/>
      <c r="AW30" s="31"/>
      <c r="AX30" s="31"/>
      <c r="AY30" s="31"/>
      <c r="BB30" s="13"/>
      <c r="BC30" s="13"/>
      <c r="BD30" s="9"/>
      <c r="BE30" s="9"/>
    </row>
    <row r="31" spans="1:57" x14ac:dyDescent="0.2">
      <c r="A31" s="11">
        <v>30</v>
      </c>
      <c r="B31" s="16">
        <v>0.75828235714285697</v>
      </c>
      <c r="C31" s="13">
        <v>0.45714411085714279</v>
      </c>
      <c r="D31" s="16">
        <v>0.73788582089552235</v>
      </c>
      <c r="E31" s="13">
        <v>0.25088117910447755</v>
      </c>
      <c r="F31" s="16">
        <v>0.64223395522388071</v>
      </c>
      <c r="G31" s="13">
        <v>0.27329104477611937</v>
      </c>
      <c r="H31" s="16">
        <v>0.26780776119402988</v>
      </c>
      <c r="I31" s="13">
        <v>0.21067543880597006</v>
      </c>
      <c r="J31" s="99">
        <v>1.0730410714285712</v>
      </c>
      <c r="K31" s="100">
        <v>0.27378285257142876</v>
      </c>
      <c r="L31" s="16">
        <v>8.3483170714285713</v>
      </c>
      <c r="M31" s="13">
        <v>1.4130299635714287</v>
      </c>
      <c r="N31" s="16">
        <v>0.12142699674532141</v>
      </c>
      <c r="O31" s="13">
        <v>6.5115227004678644E-2</v>
      </c>
      <c r="P31" s="16">
        <v>0.23610804922701384</v>
      </c>
      <c r="Q31" s="13">
        <v>0.16599407752298628</v>
      </c>
      <c r="R31" s="16">
        <v>0.38738170056956878</v>
      </c>
      <c r="S31" s="13">
        <v>0.34506769943043136</v>
      </c>
      <c r="T31" s="21">
        <v>0.84899999999999998</v>
      </c>
      <c r="U31" s="3">
        <v>0.54200000000000004</v>
      </c>
      <c r="V31" s="16">
        <v>0.76703977611940299</v>
      </c>
      <c r="W31" s="13">
        <v>0.52372762388059679</v>
      </c>
      <c r="X31" s="16">
        <v>0.94542111940298523</v>
      </c>
      <c r="Y31" s="13">
        <v>0.99072998059701478</v>
      </c>
      <c r="Z31" s="16">
        <v>0.43975410447761182</v>
      </c>
      <c r="AA31" s="13">
        <v>0.55358759552238812</v>
      </c>
      <c r="AB31" s="105">
        <v>0.94542111940298512</v>
      </c>
      <c r="AC31" s="94">
        <v>0.6799896805970147</v>
      </c>
      <c r="AD31" s="16">
        <v>0.71516621643612677</v>
      </c>
      <c r="AE31" s="13">
        <v>0.45675282356387348</v>
      </c>
      <c r="AF31" s="30">
        <v>0.87905847436940598</v>
      </c>
      <c r="AG31" s="81">
        <v>0.49428415063059417</v>
      </c>
      <c r="AH31" s="30">
        <v>1.1472458055329535</v>
      </c>
      <c r="AI31" s="81">
        <v>0.6655664594670464</v>
      </c>
      <c r="AJ31" s="30">
        <v>1.2068429902359641</v>
      </c>
      <c r="AK31" s="81">
        <v>0.71583668476403606</v>
      </c>
      <c r="AL31" s="16">
        <v>0.81946128966639553</v>
      </c>
      <c r="AM31" s="13">
        <v>0.70037121533360469</v>
      </c>
      <c r="AN31" s="16">
        <v>0.98335354759967464</v>
      </c>
      <c r="AO31" s="13">
        <v>0.53647895740032558</v>
      </c>
      <c r="AP31" s="16"/>
      <c r="AQ31" s="13"/>
      <c r="AR31" s="16"/>
      <c r="AS31" s="13"/>
      <c r="AT31" s="13"/>
      <c r="AU31" s="13"/>
      <c r="AV31" s="31"/>
      <c r="AW31" s="31"/>
      <c r="AX31" s="31"/>
      <c r="AY31" s="31"/>
      <c r="BB31" s="13"/>
      <c r="BC31" s="13"/>
      <c r="BD31" s="9"/>
      <c r="BE31" s="9"/>
    </row>
    <row r="32" spans="1:57" x14ac:dyDescent="0.2">
      <c r="A32" s="11">
        <v>35</v>
      </c>
      <c r="O32" s="15"/>
      <c r="Q32" s="15"/>
      <c r="T32" s="10"/>
      <c r="AF32" s="10"/>
      <c r="AJ32" s="16"/>
      <c r="AK32" s="13"/>
      <c r="AV32" s="15"/>
      <c r="AW32" s="15"/>
      <c r="AX32" s="15"/>
      <c r="AY32" s="15"/>
      <c r="BD32" s="9"/>
      <c r="BE32" s="9"/>
    </row>
    <row r="33" spans="1:57" x14ac:dyDescent="0.2">
      <c r="A33" s="11">
        <v>40</v>
      </c>
      <c r="B33" s="16">
        <v>0.57228857142857137</v>
      </c>
      <c r="C33" s="13">
        <v>0.38034298457142868</v>
      </c>
      <c r="D33" s="16">
        <v>0.94285410447761198</v>
      </c>
      <c r="E33" s="13">
        <v>0.28394939552238796</v>
      </c>
      <c r="F33" s="16">
        <v>0.66956305970149255</v>
      </c>
      <c r="G33" s="13">
        <v>0.3192039402985074</v>
      </c>
      <c r="H33" s="16">
        <v>0.19837611940298508</v>
      </c>
      <c r="I33" s="13">
        <v>0.17377748059701492</v>
      </c>
      <c r="J33" s="99">
        <v>0.52936692857142864</v>
      </c>
      <c r="K33" s="100">
        <v>0.48896335542857139</v>
      </c>
      <c r="L33" s="16">
        <v>7.0565130522648092</v>
      </c>
      <c r="M33" s="13">
        <v>0.99726580973519052</v>
      </c>
      <c r="N33" s="16">
        <v>0.3271782967860048</v>
      </c>
      <c r="O33" s="13">
        <v>0.16197686771399533</v>
      </c>
      <c r="P33" s="16">
        <v>0.34404315744507741</v>
      </c>
      <c r="Q33" s="13">
        <v>0.2528919585549228</v>
      </c>
      <c r="R33" s="16">
        <v>0.49167677379983715</v>
      </c>
      <c r="S33" s="13">
        <v>0.47881868120016302</v>
      </c>
      <c r="T33" s="21">
        <v>0.3</v>
      </c>
      <c r="U33" s="3">
        <v>0.255</v>
      </c>
      <c r="V33" s="16">
        <v>1.3200219402985069</v>
      </c>
      <c r="W33" s="13">
        <v>0.87906325970149302</v>
      </c>
      <c r="X33" s="16">
        <v>0.64217283582089557</v>
      </c>
      <c r="Y33" s="13">
        <v>0.62469146417910415</v>
      </c>
      <c r="Z33" s="16">
        <v>0.57168033582089528</v>
      </c>
      <c r="AA33" s="13">
        <v>0.61527881417910435</v>
      </c>
      <c r="AB33" s="105">
        <v>0.55283373134328362</v>
      </c>
      <c r="AC33" s="94">
        <v>0.35632646865671624</v>
      </c>
      <c r="AD33" s="16">
        <v>0.47677747762408462</v>
      </c>
      <c r="AE33" s="13">
        <v>0.31060562737591557</v>
      </c>
      <c r="AF33" s="30">
        <v>0.80456199349064272</v>
      </c>
      <c r="AG33" s="81">
        <v>0.40397951650935726</v>
      </c>
      <c r="AH33" s="30">
        <v>0.74496480878763238</v>
      </c>
      <c r="AI33" s="81">
        <v>0.50019917121236757</v>
      </c>
      <c r="AJ33" s="30">
        <v>0.75986410496338497</v>
      </c>
      <c r="AK33" s="81">
        <v>0.44867740503661524</v>
      </c>
      <c r="AL33" s="16">
        <v>0.11805402461350695</v>
      </c>
      <c r="AM33" s="13">
        <v>0.2881934848864931</v>
      </c>
      <c r="AN33" s="16">
        <v>1.0280514361269324</v>
      </c>
      <c r="AO33" s="13">
        <v>0.5284035388730679</v>
      </c>
      <c r="AP33" s="16"/>
      <c r="AQ33" s="13"/>
      <c r="AR33" s="16"/>
      <c r="AS33" s="13"/>
      <c r="AT33" s="13"/>
      <c r="AU33" s="13"/>
      <c r="AV33" s="31"/>
      <c r="AW33" s="31"/>
      <c r="AX33" s="31"/>
      <c r="AY33" s="31"/>
      <c r="BB33" s="13"/>
      <c r="BC33" s="13"/>
      <c r="BD33" s="9"/>
      <c r="BE33" s="9"/>
    </row>
    <row r="34" spans="1:57" x14ac:dyDescent="0.2">
      <c r="A34" s="11">
        <v>50</v>
      </c>
      <c r="B34" s="16">
        <v>0.51505971428571418</v>
      </c>
      <c r="C34" s="13">
        <v>0.38829779571428591</v>
      </c>
      <c r="D34" s="16">
        <v>0.95651865671641778</v>
      </c>
      <c r="E34" s="13">
        <v>0.28859534328358211</v>
      </c>
      <c r="F34" s="16">
        <v>1.0385059701492536</v>
      </c>
      <c r="G34" s="13">
        <v>0.55450752985074625</v>
      </c>
      <c r="H34" s="16">
        <v>0.23805134328358213</v>
      </c>
      <c r="I34" s="13">
        <v>0.22714065671641787</v>
      </c>
      <c r="J34" s="99">
        <v>0.35768035714285701</v>
      </c>
      <c r="K34" s="100">
        <v>0.54567715285714291</v>
      </c>
      <c r="L34" s="16">
        <v>1.0444266428571427</v>
      </c>
      <c r="M34" s="13">
        <v>0.35167132714285743</v>
      </c>
      <c r="N34" s="16">
        <v>0.32717829678600491</v>
      </c>
      <c r="O34" s="13">
        <v>0.43557212921399502</v>
      </c>
      <c r="P34" s="16">
        <v>0.31031343612693252</v>
      </c>
      <c r="Q34" s="13">
        <v>0.3322208901230676</v>
      </c>
      <c r="R34" s="16">
        <v>0.67046832790886879</v>
      </c>
      <c r="S34" s="13">
        <v>0.48313947709113125</v>
      </c>
      <c r="T34" s="21">
        <v>0.33400000000000002</v>
      </c>
      <c r="U34" s="3">
        <v>0.24199999999999999</v>
      </c>
      <c r="V34" s="16">
        <v>0.74920164179104476</v>
      </c>
      <c r="W34" s="13">
        <v>0.61327505820895523</v>
      </c>
      <c r="X34" s="16">
        <v>0.18949154104477617</v>
      </c>
      <c r="Y34" s="13">
        <v>0.24909524395522373</v>
      </c>
      <c r="Z34" s="16">
        <v>0.27013466417910448</v>
      </c>
      <c r="AA34" s="13">
        <v>0.34439028582089554</v>
      </c>
      <c r="AB34" s="105">
        <v>0.24363198134328362</v>
      </c>
      <c r="AC34" s="94">
        <v>0.1850618686567162</v>
      </c>
      <c r="AD34" s="16">
        <v>0.61087114320585845</v>
      </c>
      <c r="AE34" s="13">
        <v>0.63429283679414161</v>
      </c>
      <c r="AF34" s="30">
        <v>0.20575130004068354</v>
      </c>
      <c r="AG34" s="81">
        <v>0.20464159220931655</v>
      </c>
      <c r="AH34" s="30">
        <v>0.16864860659072417</v>
      </c>
      <c r="AI34" s="81">
        <v>0.20858122365927589</v>
      </c>
      <c r="AJ34" s="30">
        <v>0.17876752298616766</v>
      </c>
      <c r="AK34" s="81">
        <v>0.24820690026383241</v>
      </c>
      <c r="AL34" s="16">
        <v>7.5258222131814489E-2</v>
      </c>
      <c r="AM34" s="13">
        <v>0.32482498786818553</v>
      </c>
      <c r="AN34" s="16">
        <v>0.86415917819365351</v>
      </c>
      <c r="AO34" s="13">
        <v>0.4542497418063467</v>
      </c>
      <c r="AP34" s="16"/>
      <c r="AQ34" s="13"/>
      <c r="AR34" s="16"/>
      <c r="AS34" s="13"/>
      <c r="AT34" s="13"/>
      <c r="AU34" s="13"/>
      <c r="AV34" s="31"/>
      <c r="AW34" s="31"/>
      <c r="AX34" s="31"/>
      <c r="AY34" s="31"/>
      <c r="BB34" s="13"/>
      <c r="BC34" s="13"/>
      <c r="BD34" s="9"/>
      <c r="BE34" s="9"/>
    </row>
    <row r="35" spans="1:57" x14ac:dyDescent="0.2">
      <c r="A35" s="11">
        <v>60</v>
      </c>
      <c r="J35" s="16"/>
      <c r="K35" s="13"/>
      <c r="L35" s="30"/>
      <c r="M35" s="31"/>
      <c r="N35" s="30"/>
      <c r="O35" s="31"/>
      <c r="P35" s="16"/>
      <c r="Q35" s="13"/>
      <c r="R35" s="16"/>
      <c r="S35" s="13"/>
      <c r="T35" s="21">
        <v>0.224</v>
      </c>
      <c r="U35" s="3">
        <v>0.12</v>
      </c>
      <c r="AB35" s="46"/>
      <c r="AC35" s="47"/>
      <c r="AD35" s="30"/>
      <c r="AE35" s="31"/>
      <c r="AF35" s="30">
        <v>7.8758604556550052E-2</v>
      </c>
      <c r="AG35" s="81">
        <v>0.12128300044344995</v>
      </c>
      <c r="AH35" s="30">
        <v>8.7509560618388924E-2</v>
      </c>
      <c r="AI35" s="81">
        <v>0.1426458343816111</v>
      </c>
      <c r="AJ35" s="30">
        <v>8.7509560618388924E-2</v>
      </c>
      <c r="AK35" s="81">
        <v>0.14909878938161109</v>
      </c>
      <c r="AL35" s="46"/>
      <c r="AM35" s="46"/>
      <c r="AN35" s="46"/>
      <c r="AO35" s="46"/>
      <c r="AP35" s="31"/>
      <c r="AQ35" s="31"/>
      <c r="AU35" s="13"/>
      <c r="AV35" s="31"/>
      <c r="AW35" s="31"/>
      <c r="AX35" s="31"/>
      <c r="AY35" s="31"/>
      <c r="BD35" s="10"/>
      <c r="BE35" s="10"/>
    </row>
    <row r="36" spans="1:57" x14ac:dyDescent="0.2">
      <c r="A36" s="11">
        <v>70</v>
      </c>
      <c r="O36" s="15"/>
      <c r="Q36" s="15"/>
      <c r="T36" s="10"/>
      <c r="AF36" s="10"/>
      <c r="AV36" s="15"/>
      <c r="AW36" s="15"/>
      <c r="AX36" s="15"/>
      <c r="AY36" s="15"/>
      <c r="BD36" s="10"/>
      <c r="BE36" s="10"/>
    </row>
    <row r="37" spans="1:57" x14ac:dyDescent="0.2">
      <c r="A37" s="11">
        <v>75</v>
      </c>
      <c r="B37" s="16">
        <v>7.9053135888501713E-2</v>
      </c>
      <c r="C37" s="13">
        <v>0.11334322411149832</v>
      </c>
      <c r="D37" s="16">
        <v>0.22317313432835825</v>
      </c>
      <c r="E37" s="13">
        <v>0.24866446567164174</v>
      </c>
      <c r="F37" s="16">
        <v>0.22317313432835825</v>
      </c>
      <c r="G37" s="13">
        <v>0.24866446567164174</v>
      </c>
      <c r="H37" s="16">
        <v>0.20333552238805969</v>
      </c>
      <c r="I37" s="13">
        <v>0.26850207761194034</v>
      </c>
      <c r="J37" s="99">
        <v>0.13280926829268294</v>
      </c>
      <c r="K37" s="100">
        <v>0.17575093170731704</v>
      </c>
      <c r="L37" s="16">
        <v>0.53567621080139383</v>
      </c>
      <c r="M37" s="13">
        <v>0.50501904919860641</v>
      </c>
      <c r="N37" s="16">
        <v>0.17876752298616755</v>
      </c>
      <c r="O37" s="13">
        <v>0.30209687601383245</v>
      </c>
      <c r="P37" s="16">
        <v>3.5003824247355569E-2</v>
      </c>
      <c r="Q37" s="13">
        <v>0.24032225575264443</v>
      </c>
      <c r="R37" s="16">
        <v>4.2004589096826681E-2</v>
      </c>
      <c r="S37" s="13">
        <v>0.16448997090317333</v>
      </c>
      <c r="T37" s="16"/>
      <c r="U37" s="13"/>
      <c r="V37" s="16">
        <v>6.3984156716417911E-2</v>
      </c>
      <c r="W37" s="13">
        <v>0.19323215328358206</v>
      </c>
      <c r="X37" s="16">
        <v>4.4296723880597036E-2</v>
      </c>
      <c r="Y37" s="13">
        <v>0.11399023611940295</v>
      </c>
      <c r="Z37" s="16">
        <v>4.9218582089552224E-2</v>
      </c>
      <c r="AA37" s="13">
        <v>0.17172363291044773</v>
      </c>
      <c r="AB37" s="105">
        <v>6.3984156716417925E-2</v>
      </c>
      <c r="AC37" s="94">
        <v>0.12398160828358207</v>
      </c>
      <c r="AD37" s="16">
        <v>2.4502676973148906E-2</v>
      </c>
      <c r="AE37" s="13">
        <v>0.14327415302685109</v>
      </c>
      <c r="AF37" s="72"/>
      <c r="AG37" s="47"/>
      <c r="AH37" s="16"/>
      <c r="AI37" s="13"/>
      <c r="AJ37" s="16"/>
      <c r="AK37" s="13"/>
      <c r="AL37" s="16">
        <v>4.9005353946297792E-2</v>
      </c>
      <c r="AM37" s="13">
        <v>0.17684807105370226</v>
      </c>
      <c r="AN37" s="16">
        <v>7.0007648494711153E-2</v>
      </c>
      <c r="AO37" s="13">
        <v>0.15799676150528891</v>
      </c>
      <c r="AP37" s="16"/>
      <c r="AQ37" s="13"/>
      <c r="AR37" s="16"/>
      <c r="AS37" s="13"/>
      <c r="AT37" s="13"/>
      <c r="AV37" s="18"/>
      <c r="AW37" s="15"/>
      <c r="AX37" s="15"/>
      <c r="AY37" s="15"/>
      <c r="BB37" s="13"/>
      <c r="BC37" s="13"/>
      <c r="BD37" s="9"/>
      <c r="BE37" s="9"/>
    </row>
    <row r="38" spans="1:57" x14ac:dyDescent="0.2">
      <c r="A38" s="11">
        <v>80</v>
      </c>
      <c r="H38" s="16"/>
      <c r="I38" s="13"/>
      <c r="J38" s="16"/>
      <c r="K38" s="13"/>
      <c r="L38" s="30"/>
      <c r="M38" s="31"/>
      <c r="N38" s="30"/>
      <c r="O38" s="31"/>
      <c r="P38" s="16"/>
      <c r="Q38" s="13"/>
      <c r="R38" s="16"/>
      <c r="S38" s="13"/>
      <c r="T38" s="21">
        <v>0.121</v>
      </c>
      <c r="U38" s="3">
        <v>0.124</v>
      </c>
      <c r="X38" s="16"/>
      <c r="Y38" s="13"/>
      <c r="Z38" s="16"/>
      <c r="AA38" s="13"/>
      <c r="AB38" s="46"/>
      <c r="AC38" s="47"/>
      <c r="AD38" s="30"/>
      <c r="AE38" s="31"/>
      <c r="AF38" s="30">
        <v>3.1503441822620021E-2</v>
      </c>
      <c r="AG38" s="81">
        <v>8.4649748177379969E-2</v>
      </c>
      <c r="AH38" s="30">
        <v>5.0755545158665566E-2</v>
      </c>
      <c r="AI38" s="81">
        <v>6.3246659841334443E-2</v>
      </c>
      <c r="AJ38" s="30">
        <v>2.9753250610252233E-2</v>
      </c>
      <c r="AK38" s="81">
        <v>7.5645014389747772E-2</v>
      </c>
      <c r="AL38" s="46"/>
      <c r="AM38" s="46"/>
      <c r="AN38" s="46"/>
      <c r="AO38" s="46"/>
      <c r="AP38" s="31"/>
      <c r="AQ38" s="31"/>
      <c r="AT38" s="13"/>
      <c r="AU38" s="13"/>
      <c r="AV38" s="31"/>
      <c r="AW38" s="31"/>
      <c r="AX38" s="31"/>
      <c r="AY38" s="31"/>
      <c r="BB38" s="10"/>
      <c r="BC38" s="10"/>
      <c r="BD38" s="10"/>
      <c r="BE38" s="10"/>
    </row>
    <row r="39" spans="1:57" x14ac:dyDescent="0.2">
      <c r="A39" s="11">
        <v>100</v>
      </c>
      <c r="B39" s="16">
        <v>3.3202317073170742E-2</v>
      </c>
      <c r="C39" s="13">
        <v>0.10655730292682927</v>
      </c>
      <c r="D39" s="16">
        <v>4.3565037313432836E-2</v>
      </c>
      <c r="E39" s="13">
        <v>0.10752876268656716</v>
      </c>
      <c r="F39" s="16">
        <v>6.6628880597014911E-2</v>
      </c>
      <c r="G39" s="13">
        <v>0.11537046940298505</v>
      </c>
      <c r="H39" s="16">
        <v>4.9594029850746284E-2</v>
      </c>
      <c r="I39" s="13">
        <v>0.25610357014925367</v>
      </c>
      <c r="J39" s="99">
        <v>6.7985696864111489E-2</v>
      </c>
      <c r="K39" s="100">
        <v>0.13167090313588853</v>
      </c>
      <c r="L39" s="16">
        <v>0.18130579442508712</v>
      </c>
      <c r="M39" s="13">
        <v>0.25862447457491289</v>
      </c>
      <c r="N39" s="16">
        <v>0.10151109031733117</v>
      </c>
      <c r="O39" s="13">
        <v>0.27276029968266891</v>
      </c>
      <c r="P39" s="16">
        <v>2.100229454841334E-2</v>
      </c>
      <c r="Q39" s="13">
        <v>0.16613340045158664</v>
      </c>
      <c r="R39" s="16">
        <v>2.4502676973148892E-2</v>
      </c>
      <c r="S39" s="13">
        <v>0.14112316802685113</v>
      </c>
      <c r="T39" s="21">
        <v>2.1000000000000001E-2</v>
      </c>
      <c r="U39" s="3">
        <v>9.0999999999999998E-2</v>
      </c>
      <c r="V39" s="16">
        <v>2.4609291044776119E-2</v>
      </c>
      <c r="W39" s="13">
        <v>0.10070121895522388</v>
      </c>
      <c r="X39" s="16">
        <v>7.3827873134328431E-3</v>
      </c>
      <c r="Y39" s="13">
        <v>0.11133243268656715</v>
      </c>
      <c r="Z39" s="16">
        <v>3.9374865671641786E-2</v>
      </c>
      <c r="AA39" s="13">
        <v>0.11231680432835819</v>
      </c>
      <c r="AB39" s="105">
        <v>2.4609291044776133E-2</v>
      </c>
      <c r="AC39" s="94">
        <v>7.7617703955223868E-2</v>
      </c>
      <c r="AD39" s="16">
        <v>1.9252103336045566E-2</v>
      </c>
      <c r="AE39" s="13">
        <v>8.6146161663954446E-2</v>
      </c>
      <c r="AF39" s="30">
        <v>1.4001529698942233E-2</v>
      </c>
      <c r="AG39" s="81">
        <v>5.2679005301057763E-2</v>
      </c>
      <c r="AH39" s="30">
        <v>2.2752485760781122E-2</v>
      </c>
      <c r="AI39" s="81">
        <v>3.9626079239218889E-2</v>
      </c>
      <c r="AJ39" s="30">
        <v>2.1002294548413347E-2</v>
      </c>
      <c r="AK39" s="81">
        <v>6.2886120451586661E-2</v>
      </c>
      <c r="AL39" s="16">
        <v>3.1503441822620035E-2</v>
      </c>
      <c r="AM39" s="13">
        <v>0.11261255317737998</v>
      </c>
      <c r="AN39" s="16">
        <v>3.8504206672091146E-2</v>
      </c>
      <c r="AO39" s="13">
        <v>0.11421572832790887</v>
      </c>
      <c r="AP39" s="16"/>
      <c r="AQ39" s="13"/>
      <c r="AR39" s="16"/>
      <c r="AS39" s="13"/>
      <c r="AT39" s="13"/>
      <c r="AU39" s="13"/>
      <c r="AV39" s="31"/>
      <c r="AW39" s="31"/>
      <c r="AX39" s="31"/>
      <c r="AY39" s="31"/>
      <c r="BB39" s="13"/>
      <c r="BC39" s="13"/>
      <c r="BD39" s="9"/>
      <c r="BE39" s="9"/>
    </row>
    <row r="40" spans="1:57" x14ac:dyDescent="0.2">
      <c r="A40" s="11">
        <v>140</v>
      </c>
      <c r="B40" s="16">
        <v>1.422956445993032E-2</v>
      </c>
      <c r="C40" s="13">
        <v>6.2002955540069682E-2</v>
      </c>
      <c r="D40" s="16">
        <v>3.0751791044776128E-2</v>
      </c>
      <c r="E40" s="13">
        <v>5.8530908955223865E-2</v>
      </c>
      <c r="F40" s="16">
        <v>6.15035820895522E-2</v>
      </c>
      <c r="G40" s="13">
        <v>8.7873242910447791E-2</v>
      </c>
      <c r="H40" s="16">
        <v>5.4553432835820884E-2</v>
      </c>
      <c r="I40" s="13">
        <v>0.1182321671641791</v>
      </c>
      <c r="J40" s="16">
        <v>0.05</v>
      </c>
      <c r="K40" s="84">
        <v>0.01</v>
      </c>
      <c r="L40" s="16">
        <v>0.15246169076655053</v>
      </c>
      <c r="M40" s="13">
        <v>0.27327727923344952</v>
      </c>
      <c r="N40" s="16">
        <v>6.8257457282343351E-2</v>
      </c>
      <c r="O40" s="13">
        <v>0.24793733771765661</v>
      </c>
      <c r="P40" s="16">
        <v>2.2752485760781111E-2</v>
      </c>
      <c r="Q40" s="13">
        <v>0.14717532923921889</v>
      </c>
      <c r="R40" s="16">
        <v>2.1002294548413347E-2</v>
      </c>
      <c r="S40" s="13">
        <v>8.4395970451586672E-2</v>
      </c>
      <c r="T40" s="21">
        <v>2.5000000000000001E-2</v>
      </c>
      <c r="U40" s="3">
        <v>6.8000000000000005E-2</v>
      </c>
      <c r="V40" s="16">
        <v>2.4609291044776129E-2</v>
      </c>
      <c r="W40" s="13">
        <v>5.4534188955223849E-2</v>
      </c>
      <c r="X40" s="16">
        <v>1.9687432835820893E-2</v>
      </c>
      <c r="Y40" s="13">
        <v>6.6051337164179103E-2</v>
      </c>
      <c r="Z40" s="16">
        <v>1.9687432835820893E-2</v>
      </c>
      <c r="AA40" s="13">
        <v>9.2432497164179103E-2</v>
      </c>
      <c r="AB40" s="105">
        <v>3.1992078358208956E-2</v>
      </c>
      <c r="AC40" s="94">
        <v>7.5796616417910445E-3</v>
      </c>
      <c r="AD40" s="16">
        <v>8.7509560618388906E-3</v>
      </c>
      <c r="AE40" s="13">
        <v>3.6419728938161117E-2</v>
      </c>
      <c r="AF40" s="30">
        <v>8.7509560618388889E-3</v>
      </c>
      <c r="AG40" s="81">
        <v>4.0721698938161119E-2</v>
      </c>
      <c r="AH40" s="30">
        <v>2.2752485760781122E-2</v>
      </c>
      <c r="AI40" s="81">
        <v>3.9626079239218875E-2</v>
      </c>
      <c r="AJ40" s="30">
        <v>6.4757074857607802E-2</v>
      </c>
      <c r="AK40" s="81">
        <v>6.2151040142392228E-2</v>
      </c>
      <c r="AL40" s="16">
        <v>1.4001529698942226E-2</v>
      </c>
      <c r="AM40" s="13">
        <v>6.3433930301057775E-2</v>
      </c>
      <c r="AN40" s="16">
        <v>2.1002294548413344E-2</v>
      </c>
      <c r="AO40" s="13">
        <v>9.9452865451586644E-2</v>
      </c>
      <c r="AP40" s="16"/>
      <c r="AQ40" s="13"/>
      <c r="AR40" s="16"/>
      <c r="AS40" s="13"/>
      <c r="AT40" s="33"/>
      <c r="AU40" s="13"/>
      <c r="AV40" s="18"/>
      <c r="AW40" s="15"/>
      <c r="AX40" s="18"/>
      <c r="AY40" s="15"/>
      <c r="BB40" s="13"/>
      <c r="BC40" s="13"/>
      <c r="BD40" s="9"/>
      <c r="BE40" s="9"/>
    </row>
    <row r="41" spans="1:57" x14ac:dyDescent="0.2">
      <c r="B41" s="16"/>
      <c r="C41" s="13"/>
      <c r="T41"/>
      <c r="AH41" s="18"/>
      <c r="AI41" s="18"/>
      <c r="AL41" s="13"/>
      <c r="AN41"/>
      <c r="AO41" s="20"/>
    </row>
    <row r="42" spans="1:57" x14ac:dyDescent="0.2">
      <c r="A42" s="11" t="s">
        <v>264</v>
      </c>
      <c r="B42" s="13">
        <f>((B27*3)+(B28*4.5)+(B29*7.5)+(B30*10)+(B31*10)+(B33*10)+(B34*17.5)+(B37*25)+(B39*12.5))</f>
        <v>46.006900110627171</v>
      </c>
      <c r="C42" s="13">
        <f>((C27*3)+(C28*4.5)+(C29*7.5)+(C30*10)+(C31*10)+(C33*10)+(C34*17.5)+(C37*25)+(C39*12.5))</f>
        <v>27.004267511372827</v>
      </c>
      <c r="D42" s="13">
        <f t="shared" ref="D42:S42" si="13">((D27*3)+(D28*4.5)+(D29*7.5)+(D30*10)+(D31*10)+(D33*10)+(D34*17.5)+(D37*25)+(D39*12.5))</f>
        <v>54.537399906716416</v>
      </c>
      <c r="E42" s="13">
        <f t="shared" si="13"/>
        <v>22.47407684328358</v>
      </c>
      <c r="F42" s="13">
        <f t="shared" si="13"/>
        <v>51.464218097014928</v>
      </c>
      <c r="G42" s="13">
        <f t="shared" si="13"/>
        <v>28.606911027985067</v>
      </c>
      <c r="H42" s="13">
        <f t="shared" si="13"/>
        <v>24.906767910447766</v>
      </c>
      <c r="I42" s="13">
        <f t="shared" si="13"/>
        <v>23.528453339552232</v>
      </c>
      <c r="J42" s="13">
        <f t="shared" si="13"/>
        <v>81.173037410278738</v>
      </c>
      <c r="K42" s="13">
        <f t="shared" si="13"/>
        <v>35.954930241721264</v>
      </c>
      <c r="L42" s="13">
        <f t="shared" si="13"/>
        <v>395.99622888371078</v>
      </c>
      <c r="M42" s="13">
        <f t="shared" si="13"/>
        <v>82.225669817289216</v>
      </c>
      <c r="N42" s="13">
        <f t="shared" si="13"/>
        <v>19.715401847538647</v>
      </c>
      <c r="O42" s="13">
        <f t="shared" si="13"/>
        <v>21.407176748711354</v>
      </c>
      <c r="P42" s="13">
        <f t="shared" si="13"/>
        <v>24.770741881611066</v>
      </c>
      <c r="Q42" s="13">
        <f t="shared" si="13"/>
        <v>26.894205667763941</v>
      </c>
      <c r="R42" s="13">
        <f t="shared" si="13"/>
        <v>30.925036953112286</v>
      </c>
      <c r="S42" s="13">
        <f t="shared" si="13"/>
        <v>26.458443531262727</v>
      </c>
      <c r="T42" s="13">
        <f>((T27*6.5)+(T29*9)+(T30*10)+(T31*10)+(T33*10)+(T34*10.5)+(T35*14.5)+(T38*19.5)+(T39*20))</f>
        <v>29.633500000000005</v>
      </c>
      <c r="U42" s="13">
        <f>((U27*6.5)+(U29*9)+(U30*10)+(U31*10)+(U33*10)+(U34*10.5)+(U35*14.5)+(U38*19.5)+(U39*20))</f>
        <v>18.922000000000001</v>
      </c>
      <c r="V42" s="13">
        <f t="shared" ref="V42:AE42" si="14">((V27*3)+(V28*4.5)+(V29*7.5)+(V30*10)+(V31*10)+(V33*10)+(V34*17.5)+(V37*25)+(V39*12.5))</f>
        <v>47.79991998134328</v>
      </c>
      <c r="W42" s="13">
        <f t="shared" si="14"/>
        <v>36.048627268656716</v>
      </c>
      <c r="X42" s="13">
        <f t="shared" si="14"/>
        <v>30.787297052238809</v>
      </c>
      <c r="Y42" s="13">
        <f t="shared" si="14"/>
        <v>29.912874785261181</v>
      </c>
      <c r="Z42" s="13">
        <f t="shared" si="14"/>
        <v>27.118449906716414</v>
      </c>
      <c r="AA42" s="13">
        <f t="shared" si="14"/>
        <v>28.314169868283578</v>
      </c>
      <c r="AB42" s="13">
        <f t="shared" si="14"/>
        <v>34.569956166044783</v>
      </c>
      <c r="AC42" s="13">
        <f t="shared" si="14"/>
        <v>23.957771371455209</v>
      </c>
      <c r="AD42" s="13">
        <f t="shared" si="14"/>
        <v>36.394390386187958</v>
      </c>
      <c r="AE42" s="13">
        <f t="shared" si="14"/>
        <v>30.923690438062046</v>
      </c>
      <c r="AF42" s="13">
        <f t="shared" ref="AF42:AK42" si="15">((AF27*6.5)+(AF29*9)+(AF30*10)+(AF31*10)+(AF33*10)+(AF34*10.5)+(AF35*14.5)+(AF38*19.5)+(AF39*20))</f>
        <v>30.47816394080553</v>
      </c>
      <c r="AG42" s="13">
        <f t="shared" si="15"/>
        <v>21.240315551194467</v>
      </c>
      <c r="AH42" s="13">
        <f t="shared" si="15"/>
        <v>29.172683846521565</v>
      </c>
      <c r="AI42" s="13">
        <f t="shared" si="15"/>
        <v>21.490534385353438</v>
      </c>
      <c r="AJ42" s="13">
        <f t="shared" si="15"/>
        <v>41.15572119416192</v>
      </c>
      <c r="AK42" s="13">
        <f t="shared" si="15"/>
        <v>25.709316773213089</v>
      </c>
      <c r="AL42" s="13">
        <f>((AL27*3)+(AL28*4.5)+(AL29*7.5)+(AL30*10)+(AL31*10)+(AL33*10)+(AL34*17.5)+(AL37*25)+(AL39*12.5))</f>
        <v>38.675403484540269</v>
      </c>
      <c r="AM42" s="13">
        <f>((AM27*3)+(AM28*4.5)+(AM29*7.5)+(AM30*10)+(AM31*10)+(AM33*10)+(AM34*17.5)+(AM37*25)+(AM39*12.5))</f>
        <v>40.55636860795974</v>
      </c>
      <c r="AN42" s="13">
        <f>((AN27*3)+(AN28*4.5)+(AN29*7.5)+(AN30*10)+(AN31*10)+(AN33*10)+(AN34*17.5)+(AN37*25)+(AN39*12.5))</f>
        <v>62.551294363303512</v>
      </c>
      <c r="AO42" s="13">
        <f>((AO27*3)+(AO28*4.5)+(AO29*7.5)+(AO30*10)+(AO31*10)+(AO33*10)+(AO34*17.5)+(AO37*25)+(AO39*12.5))</f>
        <v>37.465462501696507</v>
      </c>
      <c r="AP42" s="5">
        <f>((AP27*3)+(AP28*4.5)+(AP29*7.5)+(AP30*10)+(AP31*10)+(AP33*10)+(AP34*17.5)+(AP37*25)+(AP39*32.5)+(AP40*20))</f>
        <v>0</v>
      </c>
      <c r="AQ42" s="5">
        <f>((AQ27*3)+(AQ28*4.5)+(AQ29*7.5)+(AQ30*10)+(AQ31*10)+(AQ33*10)+(AQ34*17.5)+(AQ37*25)+(AQ39*32.5)+(AQ40*20))</f>
        <v>0</v>
      </c>
      <c r="AR42" s="5">
        <f>((AR27*3)+(AR28*4.5)+(AR29*7.5)+(AR30*10)+(AR31*10)+(AR33*10)+(AR34*17.5)+(AR37*25)+(AR39*32.5)+(AR40*20))</f>
        <v>0</v>
      </c>
      <c r="AS42" s="5">
        <f>((AS27*3)+(AS28*4.5)+(AS29*7.5)+(AS30*10)+(AS31*10)+(AS33*10)+(AS34*17.5)+(AS37*25)+(AS39*32.5)+(AS40*20))</f>
        <v>0</v>
      </c>
      <c r="AT42" s="5">
        <f>((AT28*7.5)+(AT29*7.5)+(AT30*10)+(AT31*10)+(AT33*10)+(AT34*17.5)+(AT37*25)+(AT39*32.5)+(AT40*20))</f>
        <v>0</v>
      </c>
      <c r="AU42" s="5">
        <f>((AU28*7.5)+(AU29*7.5)+(AU30*10)+(AU31*10)+(AU33*10)+(AU34*10)+(AU35*15)+(AU38*20)+(AU39*30)+(AU40*20))</f>
        <v>0</v>
      </c>
      <c r="AV42" s="5">
        <f>((AV27*5.5)+(AV29*9.5)+(AV30*10)+(AV31*10)+(AV33*10)+(AV34*10)+(AV35*15)+(AV38*20)+(AV39*50))</f>
        <v>0</v>
      </c>
      <c r="AW42" s="5">
        <f>((AW27*5.5)+(AW29*9.5)+(AW30*10)+(AW31*10)+(AW33*10)+(AW34*10)+(AW35*15)+(AW38*20)+(AW39*50))</f>
        <v>0</v>
      </c>
      <c r="AX42" s="5">
        <f>((AX27*5.5)+(AX29*9.5)+(AX30*10)+(AX31*10)+(AX33*10)+(AX34*10)+(AX35*15)+(AX38*20)+(AX39*50))</f>
        <v>0</v>
      </c>
      <c r="AY42" s="5">
        <f>((AY27*5.5)+(AY29*9.5)+(AY30*10)+(AY31*10)+(AY33*10)+(AY34*10)+(AY35*15)+(AY38*20)+(AY39*50))</f>
        <v>0</v>
      </c>
      <c r="AZ42" s="5">
        <f t="shared" ref="AZ42:BE42" si="16">((AZ27*3)+(AZ28*4.5)+(AZ29*7.5)+(AZ30*10)+(AZ31*10)+(AZ33*10)+(AZ34*17.5)+(AZ37*25)+(AZ39*32.5)+(AZ40*20))</f>
        <v>0</v>
      </c>
      <c r="BA42" s="5">
        <f t="shared" si="16"/>
        <v>0</v>
      </c>
      <c r="BB42" s="5">
        <f t="shared" si="16"/>
        <v>0</v>
      </c>
      <c r="BC42" s="5">
        <f t="shared" si="16"/>
        <v>0</v>
      </c>
      <c r="BD42" s="5">
        <f t="shared" si="16"/>
        <v>0</v>
      </c>
      <c r="BE42" s="5">
        <f t="shared" si="16"/>
        <v>0</v>
      </c>
    </row>
    <row r="43" spans="1:5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57" x14ac:dyDescent="0.2">
      <c r="A44" s="11" t="s">
        <v>16</v>
      </c>
      <c r="B44" s="13">
        <f>((B27*3)+(B28*4.5)+(B29*7.5)+(B30*10)+(B31*10)+(B33*10)+(B34*5))</f>
        <v>37.177296321428564</v>
      </c>
      <c r="C44" s="13">
        <f>((C27*3)+(C28*4.5)+(C29*7.5)+(C30*10)+(C31*10)+(C33*10)+(C34*5))</f>
        <v>17.984998175571427</v>
      </c>
      <c r="D44" s="13">
        <f>((D27*3)+(D28*4.5)+(D29*7.5)+(D30*10)+(D31*10)+(D33*10)+(D34*5))</f>
        <v>36.457025373134329</v>
      </c>
      <c r="E44" s="13">
        <f>((E27*3)+(E28*4.5)+(E29*7.5)+(E30*10)+(E31*10)+(E33*10)+(E34*5))</f>
        <v>11.30591387686567</v>
      </c>
      <c r="F44" s="13">
        <f t="shared" ref="F44:S44" si="17">((F27*3)+(F28*4.5)+(F29*7.5)+(F30*10)+(F31*10)+(F33*10)+(F34*5))</f>
        <v>32.070704104477613</v>
      </c>
      <c r="G44" s="13">
        <f t="shared" si="17"/>
        <v>14.016824395522383</v>
      </c>
      <c r="H44" s="13">
        <f t="shared" si="17"/>
        <v>16.227812686567169</v>
      </c>
      <c r="I44" s="13">
        <f t="shared" si="17"/>
        <v>10.77534856343283</v>
      </c>
      <c r="J44" s="13">
        <f t="shared" si="17"/>
        <v>72.531980027874553</v>
      </c>
      <c r="K44" s="13">
        <f t="shared" si="17"/>
        <v>23.094306249125449</v>
      </c>
      <c r="L44" s="13">
        <f t="shared" si="17"/>
        <v>367.28266814764805</v>
      </c>
      <c r="M44" s="13">
        <f t="shared" si="17"/>
        <v>61.97149606585193</v>
      </c>
      <c r="N44" s="13">
        <f t="shared" si="17"/>
        <v>9.8875964340927567</v>
      </c>
      <c r="O44" s="13">
        <f t="shared" si="17"/>
        <v>5.0005994871572446</v>
      </c>
      <c r="P44" s="13">
        <f t="shared" si="17"/>
        <v>19.754199641985355</v>
      </c>
      <c r="Q44" s="13">
        <f t="shared" si="17"/>
        <v>14.656720641764649</v>
      </c>
      <c r="R44" s="13">
        <f t="shared" si="17"/>
        <v>21.187784664666395</v>
      </c>
      <c r="S44" s="13">
        <f t="shared" si="17"/>
        <v>14.542911194708612</v>
      </c>
      <c r="T44" s="13">
        <f>((T27*6.5)+(T29*9)+(T30*10)+(T31*10)+(T33*10)+(T34*5))</f>
        <v>21.769000000000002</v>
      </c>
      <c r="U44" s="13">
        <f>((U27*6.5)+(U29*9)+(U30*10)+(U31*10)+(U33*10)+(U34*5))</f>
        <v>11.613</v>
      </c>
      <c r="V44" s="13">
        <f t="shared" ref="V44:AC44" si="18">((V27*3)+(V28*4.5)+(V29*7.5)+(V30*10)+(V31*10)+(V33*10)+(V34*5))</f>
        <v>36.527679402985072</v>
      </c>
      <c r="W44" s="13">
        <f t="shared" si="18"/>
        <v>22.293119972014924</v>
      </c>
      <c r="X44" s="13">
        <f t="shared" si="18"/>
        <v>27.21894985074627</v>
      </c>
      <c r="Y44" s="13">
        <f t="shared" si="18"/>
        <v>22.557772924253722</v>
      </c>
      <c r="Z44" s="13">
        <f t="shared" si="18"/>
        <v>22.019116231343283</v>
      </c>
      <c r="AA44" s="13">
        <f t="shared" si="18"/>
        <v>18.312240418656714</v>
      </c>
      <c r="AB44" s="13">
        <f t="shared" si="18"/>
        <v>29.617336343283586</v>
      </c>
      <c r="AC44" s="13">
        <f t="shared" si="18"/>
        <v>17.574736506716409</v>
      </c>
      <c r="AD44" s="13">
        <f>((AD27*3)+(AD28*4.5)+(AD29*7.5)+(AD30*10)+(AD31*10)+(AD33*10)+(AD34*5))</f>
        <v>27.905282880085434</v>
      </c>
      <c r="AE44" s="13">
        <f>((AE27*3)+(AE28*4.5)+(AE29*7.5)+(AE30*10)+(AE31*10)+(AE33*10)+(AE34*5))</f>
        <v>18.336349131664569</v>
      </c>
      <c r="AF44" s="13">
        <f t="shared" ref="AF44:AK44" si="19">((AF27*6.5)+(AF29*9)+(AF30*10)+(AF31*10)+(AF33*10)+(AF34*5))</f>
        <v>27.310184314991861</v>
      </c>
      <c r="AG44" s="13">
        <f t="shared" si="19"/>
        <v>15.651933092133138</v>
      </c>
      <c r="AH44" s="13">
        <f t="shared" si="19"/>
        <v>25.53144503549634</v>
      </c>
      <c r="AI44" s="13">
        <f t="shared" si="19"/>
        <v>16.249141605003661</v>
      </c>
      <c r="AJ44" s="13">
        <f t="shared" si="19"/>
        <v>37.90337691090317</v>
      </c>
      <c r="AK44" s="13">
        <f t="shared" si="19"/>
        <v>19.449446186096836</v>
      </c>
      <c r="AL44" s="13">
        <f t="shared" ref="AL44:AS44" si="20">((AL27*3)+(AL28*4.5)+(AL29*7.5)+(AL30*10)+(AL31*10)+(AL33*10)+(AL34*5))</f>
        <v>36.115748836452397</v>
      </c>
      <c r="AM44" s="13">
        <f t="shared" si="20"/>
        <v>30.667197568547611</v>
      </c>
      <c r="AN44" s="13">
        <f t="shared" si="20"/>
        <v>49.517810840113924</v>
      </c>
      <c r="AO44" s="13">
        <f t="shared" si="20"/>
        <v>26.409725087386093</v>
      </c>
      <c r="AP44" s="5">
        <f t="shared" si="20"/>
        <v>0</v>
      </c>
      <c r="AQ44" s="5">
        <f t="shared" si="20"/>
        <v>0</v>
      </c>
      <c r="AR44" s="5">
        <f t="shared" si="20"/>
        <v>0</v>
      </c>
      <c r="AS44" s="5">
        <f t="shared" si="20"/>
        <v>0</v>
      </c>
      <c r="AT44" s="5">
        <f>((AT28*7.5)+(AT29*7.5)+(AT30*10)+(AT31*10)+(AT33*10)+(AT34*5))</f>
        <v>0</v>
      </c>
      <c r="AU44" s="5">
        <f>((AU28*7.5)+(AU29*7.5)+(AU30*10)+(AU31*10)+(AU33*10)+(AU34*5))</f>
        <v>0</v>
      </c>
      <c r="AV44" s="5">
        <f>((AV27*5.5)+(AV29*9.5)+(AV30*10)+(AV31*10)+(AV33*10)+(AV34*5))</f>
        <v>0</v>
      </c>
      <c r="AW44" s="5">
        <f>((AW27*5.5)+(AW29*9.5)+(AW30*10)+(AW31*10)+(AW33*10)+(AW34*5))</f>
        <v>0</v>
      </c>
      <c r="AX44" s="5">
        <f>((AX27*5.5)+(AX29*9.5)+(AX30*10)+(AX31*10)+(AX33*10)+(AX34*5))</f>
        <v>0</v>
      </c>
      <c r="AY44" s="5">
        <f>((AY27*5.5)+(AY29*9.5)+(AY30*10)+(AY31*10)+(AY33*10)+(AY34*5))</f>
        <v>0</v>
      </c>
      <c r="AZ44" s="5">
        <f t="shared" ref="AZ44:BE44" si="21">((AZ27*3)+(AZ28*4.5)+(AZ29*7.5)+(AZ30*10)+(AZ31*10)+(AZ33*10)+(AZ34*5))</f>
        <v>0</v>
      </c>
      <c r="BA44" s="5">
        <f t="shared" si="21"/>
        <v>0</v>
      </c>
      <c r="BB44" s="5">
        <f t="shared" si="21"/>
        <v>0</v>
      </c>
      <c r="BC44" s="5">
        <f t="shared" si="21"/>
        <v>0</v>
      </c>
      <c r="BD44" s="5">
        <f t="shared" si="21"/>
        <v>0</v>
      </c>
      <c r="BE44" s="5">
        <f t="shared" si="21"/>
        <v>0</v>
      </c>
    </row>
    <row r="45" spans="1:57" x14ac:dyDescent="0.2">
      <c r="U45" s="3"/>
    </row>
    <row r="46" spans="1:57" x14ac:dyDescent="0.2">
      <c r="U46" s="3"/>
    </row>
    <row r="47" spans="1:57" x14ac:dyDescent="0.2">
      <c r="U47" s="3"/>
    </row>
    <row r="48" spans="1:57" x14ac:dyDescent="0.2">
      <c r="U48" s="3"/>
    </row>
    <row r="49" spans="21:21" x14ac:dyDescent="0.2">
      <c r="U49" s="3"/>
    </row>
    <row r="50" spans="21:21" x14ac:dyDescent="0.2">
      <c r="U50" s="3"/>
    </row>
    <row r="51" spans="21:21" x14ac:dyDescent="0.2">
      <c r="U51" s="3"/>
    </row>
    <row r="52" spans="21:21" x14ac:dyDescent="0.2">
      <c r="U52" s="3"/>
    </row>
  </sheetData>
  <phoneticPr fontId="4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J33" sqref="J33"/>
    </sheetView>
  </sheetViews>
  <sheetFormatPr defaultRowHeight="12.75" x14ac:dyDescent="0.2"/>
  <sheetData>
    <row r="2" spans="1:1" x14ac:dyDescent="0.2">
      <c r="A2" s="6">
        <v>42682</v>
      </c>
    </row>
    <row r="4" spans="1:1" x14ac:dyDescent="0.2">
      <c r="A4" t="s">
        <v>290</v>
      </c>
    </row>
    <row r="5" spans="1:1" x14ac:dyDescent="0.2">
      <c r="A5" s="7" t="s">
        <v>291</v>
      </c>
    </row>
    <row r="6" spans="1:1" x14ac:dyDescent="0.2">
      <c r="A6" s="7" t="s">
        <v>265</v>
      </c>
    </row>
    <row r="7" spans="1:1" x14ac:dyDescent="0.2">
      <c r="A7" s="7" t="s">
        <v>266</v>
      </c>
    </row>
    <row r="8" spans="1:1" x14ac:dyDescent="0.2">
      <c r="A8" s="7" t="s">
        <v>267</v>
      </c>
    </row>
    <row r="10" spans="1:1" x14ac:dyDescent="0.2">
      <c r="A10" s="7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zoomScale="75" workbookViewId="0">
      <pane ySplit="5" topLeftCell="A6" activePane="bottomLeft" state="frozen"/>
      <selection pane="bottomLeft" activeCell="A7" sqref="A7:L26"/>
    </sheetView>
  </sheetViews>
  <sheetFormatPr defaultRowHeight="12.75" x14ac:dyDescent="0.2"/>
  <cols>
    <col min="1" max="1" width="9.7109375" style="6" customWidth="1"/>
    <col min="2" max="2" width="8.7109375" style="19" customWidth="1"/>
    <col min="3" max="3" width="15.5703125" customWidth="1"/>
    <col min="4" max="4" width="9.28515625" style="16" customWidth="1"/>
    <col min="5" max="5" width="9.28515625" style="24" customWidth="1"/>
    <col min="6" max="6" width="9.28515625" style="26" customWidth="1"/>
    <col min="7" max="7" width="9.28515625" style="19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44" x14ac:dyDescent="0.2">
      <c r="A1" s="6" t="s">
        <v>185</v>
      </c>
      <c r="G1" s="14"/>
    </row>
    <row r="2" spans="1:44" x14ac:dyDescent="0.2">
      <c r="A2" s="6" t="s">
        <v>103</v>
      </c>
      <c r="G2" s="14"/>
    </row>
    <row r="3" spans="1:44" x14ac:dyDescent="0.2">
      <c r="A3" s="6" t="s">
        <v>4</v>
      </c>
      <c r="G3" s="14"/>
    </row>
    <row r="4" spans="1:44" x14ac:dyDescent="0.2">
      <c r="A4" s="6" t="s">
        <v>5</v>
      </c>
      <c r="G4" s="14"/>
      <c r="H4" s="24" t="s">
        <v>17</v>
      </c>
      <c r="J4" s="24" t="s">
        <v>18</v>
      </c>
    </row>
    <row r="5" spans="1:44" x14ac:dyDescent="0.2">
      <c r="A5" s="8" t="s">
        <v>6</v>
      </c>
      <c r="D5" s="9" t="s">
        <v>7</v>
      </c>
      <c r="E5" s="9" t="s">
        <v>0</v>
      </c>
      <c r="F5" s="16" t="s">
        <v>8</v>
      </c>
      <c r="G5" s="19" t="s">
        <v>52</v>
      </c>
      <c r="H5" s="24" t="s">
        <v>3</v>
      </c>
      <c r="I5" t="s">
        <v>52</v>
      </c>
      <c r="J5" s="24" t="s">
        <v>3</v>
      </c>
      <c r="K5" s="5" t="s">
        <v>52</v>
      </c>
      <c r="L5" s="22" t="s">
        <v>10</v>
      </c>
    </row>
    <row r="6" spans="1:44" x14ac:dyDescent="0.2">
      <c r="B6" s="14"/>
      <c r="C6" s="3"/>
      <c r="D6" s="18"/>
      <c r="E6" s="16"/>
      <c r="F6" s="18"/>
      <c r="G6" s="23"/>
      <c r="M6" s="12"/>
    </row>
    <row r="7" spans="1:44" s="3" customFormat="1" x14ac:dyDescent="0.2">
      <c r="A7" s="34">
        <v>40931</v>
      </c>
      <c r="B7" s="2" t="s">
        <v>183</v>
      </c>
      <c r="C7" s="4" t="s">
        <v>100</v>
      </c>
      <c r="D7" s="3">
        <v>306800</v>
      </c>
      <c r="E7" s="3">
        <v>1</v>
      </c>
      <c r="F7" s="16">
        <v>0.84412564285714276</v>
      </c>
      <c r="G7" s="13">
        <v>0.27275273314285703</v>
      </c>
      <c r="H7" s="16">
        <v>46.955537741289191</v>
      </c>
      <c r="I7" s="18">
        <v>30.375472680710804</v>
      </c>
      <c r="J7" s="18">
        <v>37.177296321428564</v>
      </c>
      <c r="K7" s="18">
        <v>17.984998175571427</v>
      </c>
      <c r="L7" s="23">
        <v>23</v>
      </c>
      <c r="M7" s="39"/>
      <c r="N7" s="18"/>
    </row>
    <row r="8" spans="1:44" x14ac:dyDescent="0.2">
      <c r="A8" s="34">
        <v>40950</v>
      </c>
      <c r="B8" s="2" t="s">
        <v>188</v>
      </c>
      <c r="C8" s="4" t="s">
        <v>106</v>
      </c>
      <c r="D8" s="23">
        <v>384440</v>
      </c>
      <c r="E8" s="63">
        <v>2</v>
      </c>
      <c r="F8" s="16">
        <v>0.54658208955223886</v>
      </c>
      <c r="G8" s="18">
        <v>0.16752741044776107</v>
      </c>
      <c r="H8" s="16">
        <v>56.023736473880589</v>
      </c>
      <c r="I8" s="18">
        <v>25.7952702761194</v>
      </c>
      <c r="J8" s="18">
        <v>36.457025373134329</v>
      </c>
      <c r="K8" s="18">
        <v>11.30591387686567</v>
      </c>
      <c r="L8" s="23">
        <v>42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">
      <c r="A9" s="34">
        <v>40958</v>
      </c>
      <c r="B9" s="2" t="s">
        <v>190</v>
      </c>
      <c r="C9" s="4" t="s">
        <v>106</v>
      </c>
      <c r="D9" s="14">
        <v>384490</v>
      </c>
      <c r="E9" s="63">
        <v>2</v>
      </c>
      <c r="F9" s="16">
        <v>0.49192388059701497</v>
      </c>
      <c r="G9" s="13">
        <v>0.1672541194029849</v>
      </c>
      <c r="H9" s="16">
        <v>54.026867350746265</v>
      </c>
      <c r="I9" s="18">
        <v>32.671785274253729</v>
      </c>
      <c r="J9" s="13">
        <v>32.070704104477613</v>
      </c>
      <c r="K9" s="3">
        <v>14.016824395522383</v>
      </c>
      <c r="L9" s="23">
        <v>50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">
      <c r="A10" s="34">
        <v>40973</v>
      </c>
      <c r="B10" s="2" t="s">
        <v>196</v>
      </c>
      <c r="C10" s="4" t="s">
        <v>106</v>
      </c>
      <c r="D10" s="3">
        <v>385018</v>
      </c>
      <c r="E10" s="3">
        <v>1</v>
      </c>
      <c r="F10" s="16">
        <v>0.45093022388059711</v>
      </c>
      <c r="G10" s="13">
        <v>0.2998002761194028</v>
      </c>
      <c r="H10" s="16">
        <v>26.989717164179108</v>
      </c>
      <c r="I10" s="18">
        <v>31.015168085820889</v>
      </c>
      <c r="J10" s="18">
        <v>16.227812686567169</v>
      </c>
      <c r="K10" s="18">
        <v>10.77534856343283</v>
      </c>
      <c r="L10" s="23">
        <v>65</v>
      </c>
    </row>
    <row r="11" spans="1:44" x14ac:dyDescent="0.2">
      <c r="A11" s="34">
        <v>40986</v>
      </c>
      <c r="B11" s="2" t="s">
        <v>199</v>
      </c>
      <c r="C11" s="4" t="s">
        <v>106</v>
      </c>
      <c r="D11" s="3">
        <v>384538</v>
      </c>
      <c r="E11" s="63">
        <v>1</v>
      </c>
      <c r="F11" s="99">
        <v>1.6820757857142858</v>
      </c>
      <c r="G11" s="100">
        <v>0.39024158228571443</v>
      </c>
      <c r="H11" s="16">
        <v>83.532751347560961</v>
      </c>
      <c r="I11" s="18">
        <v>38.78834830443904</v>
      </c>
      <c r="J11" s="18">
        <v>72.531980027874553</v>
      </c>
      <c r="K11" s="23">
        <v>23.094306249125449</v>
      </c>
      <c r="L11" s="23">
        <v>78</v>
      </c>
    </row>
    <row r="12" spans="1:44" x14ac:dyDescent="0.2">
      <c r="A12" s="34">
        <v>40997</v>
      </c>
      <c r="B12" s="2" t="s">
        <v>202</v>
      </c>
      <c r="C12" s="4" t="s">
        <v>100</v>
      </c>
      <c r="D12" s="33">
        <v>306810</v>
      </c>
      <c r="E12" s="63">
        <v>1</v>
      </c>
      <c r="F12" s="16">
        <v>7.5753247500000001</v>
      </c>
      <c r="G12" s="13">
        <v>1.6535851739999998</v>
      </c>
      <c r="H12" s="16">
        <v>402.67157858754354</v>
      </c>
      <c r="I12" s="73">
        <v>92.863704893456458</v>
      </c>
      <c r="J12" s="18">
        <v>367.28266814764805</v>
      </c>
      <c r="K12" s="18">
        <v>61.97149606585193</v>
      </c>
      <c r="L12" s="32">
        <v>89</v>
      </c>
    </row>
    <row r="13" spans="1:44" x14ac:dyDescent="0.2">
      <c r="A13" s="34">
        <v>41017</v>
      </c>
      <c r="B13" s="2" t="s">
        <v>205</v>
      </c>
      <c r="C13" s="4" t="s">
        <v>100</v>
      </c>
      <c r="D13" s="33">
        <v>306820</v>
      </c>
      <c r="E13" s="63">
        <v>1</v>
      </c>
      <c r="F13" s="16">
        <v>0.13651491456468673</v>
      </c>
      <c r="G13" s="13">
        <v>-3.1538445646867507E-3</v>
      </c>
      <c r="H13" s="16">
        <v>23.110772799532139</v>
      </c>
      <c r="I13" s="3">
        <v>31.821129496717862</v>
      </c>
      <c r="J13" s="18">
        <v>9.8875964340927567</v>
      </c>
      <c r="K13" s="18">
        <v>5.0005994871572446</v>
      </c>
      <c r="L13" s="32">
        <v>109</v>
      </c>
    </row>
    <row r="14" spans="1:44" x14ac:dyDescent="0.2">
      <c r="A14" s="34">
        <v>41031</v>
      </c>
      <c r="B14" s="2" t="s">
        <v>209</v>
      </c>
      <c r="C14" s="4" t="s">
        <v>100</v>
      </c>
      <c r="D14" s="33">
        <v>306830</v>
      </c>
      <c r="E14" s="63">
        <v>1</v>
      </c>
      <c r="F14" s="16">
        <v>0.13651491456468673</v>
      </c>
      <c r="G14" s="13">
        <v>-3.1538445646867507E-3</v>
      </c>
      <c r="H14" s="16">
        <v>25.645837487794957</v>
      </c>
      <c r="I14" s="3">
        <v>33.160380261580052</v>
      </c>
      <c r="J14" s="18">
        <v>19.754199641985355</v>
      </c>
      <c r="K14" s="18">
        <v>14.656720641764649</v>
      </c>
      <c r="L14" s="32">
        <v>123</v>
      </c>
    </row>
    <row r="15" spans="1:44" x14ac:dyDescent="0.2">
      <c r="A15" s="107">
        <v>41044</v>
      </c>
      <c r="B15" s="2" t="s">
        <v>211</v>
      </c>
      <c r="C15" s="4" t="s">
        <v>100</v>
      </c>
      <c r="D15" s="33">
        <v>306840</v>
      </c>
      <c r="E15" s="63">
        <v>1</v>
      </c>
      <c r="F15" s="16">
        <v>0.27321074267697321</v>
      </c>
      <c r="G15" s="13">
        <v>0.10816447032302687</v>
      </c>
      <c r="H15" s="16">
        <v>31.835136383543531</v>
      </c>
      <c r="I15" s="18">
        <v>30.968826300831481</v>
      </c>
      <c r="J15" s="18">
        <v>21.187784664666395</v>
      </c>
      <c r="K15" s="18">
        <v>14.542911194708612</v>
      </c>
      <c r="L15" s="23">
        <v>136</v>
      </c>
      <c r="M15" s="41"/>
      <c r="N15" s="3"/>
      <c r="O15" s="3"/>
    </row>
    <row r="16" spans="1:44" x14ac:dyDescent="0.2">
      <c r="A16" s="107">
        <v>41061</v>
      </c>
      <c r="B16" s="2"/>
      <c r="C16" s="4" t="s">
        <v>214</v>
      </c>
      <c r="D16" s="3">
        <v>380024</v>
      </c>
      <c r="E16" s="3">
        <v>2</v>
      </c>
      <c r="F16" s="21">
        <v>0.246</v>
      </c>
      <c r="G16" s="3">
        <v>5.1999999999999998E-2</v>
      </c>
      <c r="H16" s="16">
        <v>30.553500000000003</v>
      </c>
      <c r="I16" s="18">
        <v>22.102</v>
      </c>
      <c r="J16" s="18">
        <v>21.769000000000002</v>
      </c>
      <c r="K16" s="18">
        <v>11.613</v>
      </c>
      <c r="L16" s="23">
        <v>153</v>
      </c>
    </row>
    <row r="17" spans="1:12" x14ac:dyDescent="0.2">
      <c r="A17" s="34">
        <v>41078</v>
      </c>
      <c r="B17" s="2" t="s">
        <v>216</v>
      </c>
      <c r="C17" s="4" t="s">
        <v>100</v>
      </c>
      <c r="D17" s="3">
        <v>306850</v>
      </c>
      <c r="E17" s="3">
        <v>2</v>
      </c>
      <c r="F17" s="16">
        <v>0.37064988805970145</v>
      </c>
      <c r="G17" s="13">
        <v>0.16811171194029839</v>
      </c>
      <c r="H17" s="16">
        <v>48.784291623134322</v>
      </c>
      <c r="I17" s="18">
        <v>39.153335426865667</v>
      </c>
      <c r="J17" s="18">
        <v>36.527679402985072</v>
      </c>
      <c r="K17" s="18">
        <v>22.293119972014924</v>
      </c>
      <c r="L17" s="23">
        <v>170</v>
      </c>
    </row>
    <row r="18" spans="1:12" x14ac:dyDescent="0.2">
      <c r="A18" s="34">
        <v>41094</v>
      </c>
      <c r="B18" s="2" t="s">
        <v>221</v>
      </c>
      <c r="C18" s="4" t="s">
        <v>106</v>
      </c>
      <c r="D18" s="2" t="s">
        <v>222</v>
      </c>
      <c r="E18" s="3">
        <v>2</v>
      </c>
      <c r="F18" s="16">
        <v>0.38949649253731344</v>
      </c>
      <c r="G18" s="13">
        <v>0.11559250746268651</v>
      </c>
      <c r="H18" s="16">
        <v>31.328701455223886</v>
      </c>
      <c r="I18" s="18">
        <v>33.460550182276108</v>
      </c>
      <c r="J18" s="18">
        <v>27.21894985074627</v>
      </c>
      <c r="K18" s="18">
        <v>22.557772924253722</v>
      </c>
      <c r="L18" s="23">
        <v>186</v>
      </c>
    </row>
    <row r="19" spans="1:12" x14ac:dyDescent="0.2">
      <c r="A19" s="34">
        <v>41111</v>
      </c>
      <c r="B19" s="2" t="s">
        <v>232</v>
      </c>
      <c r="C19" s="4" t="s">
        <v>106</v>
      </c>
      <c r="D19" s="3">
        <v>388079</v>
      </c>
      <c r="E19" s="3">
        <v>2</v>
      </c>
      <c r="F19" s="16">
        <v>0.28898126865671647</v>
      </c>
      <c r="G19" s="13">
        <v>5.6162881343283531E-2</v>
      </c>
      <c r="H19" s="16">
        <v>28.29969587686567</v>
      </c>
      <c r="I19" s="18">
        <v>32.409155898134323</v>
      </c>
      <c r="J19" s="18">
        <v>22.019116231343283</v>
      </c>
      <c r="K19" s="18">
        <v>18.312240418656714</v>
      </c>
      <c r="L19" s="23">
        <v>203</v>
      </c>
    </row>
    <row r="20" spans="1:12" x14ac:dyDescent="0.2">
      <c r="A20" s="34">
        <v>41126</v>
      </c>
      <c r="B20" s="2" t="s">
        <v>235</v>
      </c>
      <c r="C20" s="4" t="s">
        <v>106</v>
      </c>
      <c r="D20" s="108">
        <v>388442</v>
      </c>
      <c r="E20" s="3">
        <v>1</v>
      </c>
      <c r="F20" s="105">
        <v>0.28269906716417925</v>
      </c>
      <c r="G20" s="94">
        <v>7.9281382835820702E-2</v>
      </c>
      <c r="H20" s="16">
        <v>35.70198355410448</v>
      </c>
      <c r="I20" s="18">
        <v>25.66171868339551</v>
      </c>
      <c r="J20" s="18">
        <v>29.617336343283586</v>
      </c>
      <c r="K20" s="18">
        <v>17.574736506716409</v>
      </c>
      <c r="L20" s="23">
        <v>218</v>
      </c>
    </row>
    <row r="21" spans="1:12" x14ac:dyDescent="0.2">
      <c r="A21" s="34">
        <v>41142</v>
      </c>
      <c r="B21" s="2" t="s">
        <v>240</v>
      </c>
      <c r="C21" s="4" t="s">
        <v>81</v>
      </c>
      <c r="D21" s="3">
        <v>306860</v>
      </c>
      <c r="E21" s="3">
        <v>1</v>
      </c>
      <c r="F21" s="16">
        <v>0.22598913283157038</v>
      </c>
      <c r="G21" s="13">
        <v>8.9059956168429572E-2</v>
      </c>
      <c r="H21" s="25">
        <v>36.954451574145644</v>
      </c>
      <c r="I21" s="23">
        <v>33.375008250104358</v>
      </c>
      <c r="J21" s="18">
        <v>27.905282880085434</v>
      </c>
      <c r="K21" s="18">
        <v>18.336349131664569</v>
      </c>
      <c r="L21" s="23">
        <v>234</v>
      </c>
    </row>
    <row r="22" spans="1:12" x14ac:dyDescent="0.2">
      <c r="A22" s="34">
        <v>41177</v>
      </c>
      <c r="B22" s="2" t="s">
        <v>245</v>
      </c>
      <c r="C22" s="93" t="s">
        <v>81</v>
      </c>
      <c r="D22" s="33">
        <v>385269</v>
      </c>
      <c r="E22" s="84">
        <v>2</v>
      </c>
      <c r="F22" s="30">
        <v>0.17876752298616763</v>
      </c>
      <c r="G22" s="81">
        <v>0.10726388676383235</v>
      </c>
      <c r="H22" s="16">
        <v>30.933213656021152</v>
      </c>
      <c r="I22" s="13">
        <v>23.108329635978844</v>
      </c>
      <c r="J22" s="18">
        <v>27.310184314991861</v>
      </c>
      <c r="K22" s="18">
        <v>15.651933092133138</v>
      </c>
      <c r="L22" s="23">
        <v>269</v>
      </c>
    </row>
    <row r="23" spans="1:12" x14ac:dyDescent="0.2">
      <c r="A23" s="34">
        <v>41184</v>
      </c>
      <c r="B23" s="2" t="s">
        <v>246</v>
      </c>
      <c r="C23" s="4" t="s">
        <v>81</v>
      </c>
      <c r="D23" s="23">
        <v>385831</v>
      </c>
      <c r="E23" s="84">
        <v>2</v>
      </c>
      <c r="F23" s="30">
        <v>0.22598913283157038</v>
      </c>
      <c r="G23" s="81">
        <v>0.14709531466842965</v>
      </c>
      <c r="H23" s="16">
        <v>30.08278327695281</v>
      </c>
      <c r="I23" s="18">
        <v>23.075577554922194</v>
      </c>
      <c r="J23" s="18">
        <v>25.53144503549634</v>
      </c>
      <c r="K23" s="18">
        <v>16.249141605003661</v>
      </c>
      <c r="L23" s="23">
        <v>276</v>
      </c>
    </row>
    <row r="24" spans="1:12" x14ac:dyDescent="0.2">
      <c r="A24" s="34">
        <v>41197</v>
      </c>
      <c r="B24" s="2" t="s">
        <v>247</v>
      </c>
      <c r="C24" s="4" t="s">
        <v>81</v>
      </c>
      <c r="D24" s="33">
        <v>386411</v>
      </c>
      <c r="E24" s="84">
        <v>3</v>
      </c>
      <c r="F24" s="30">
        <v>0.35753504597233521</v>
      </c>
      <c r="G24" s="81">
        <v>0.14820164952766493</v>
      </c>
      <c r="H24" s="30">
        <v>42.870908582282347</v>
      </c>
      <c r="I24" s="31">
        <v>28.21005998509267</v>
      </c>
      <c r="J24" s="82">
        <v>37.90337691090317</v>
      </c>
      <c r="K24" s="18">
        <v>19.449446186096836</v>
      </c>
      <c r="L24" s="23">
        <v>289</v>
      </c>
    </row>
    <row r="25" spans="1:12" x14ac:dyDescent="0.2">
      <c r="A25" s="34">
        <v>41232</v>
      </c>
      <c r="B25" s="2" t="s">
        <v>252</v>
      </c>
      <c r="C25" s="4" t="s">
        <v>100</v>
      </c>
      <c r="D25" s="17">
        <v>306880</v>
      </c>
      <c r="E25" s="3">
        <v>1</v>
      </c>
      <c r="F25" s="16">
        <v>0.92375636289666385</v>
      </c>
      <c r="G25" s="13">
        <v>0.72425478710333657</v>
      </c>
      <c r="H25" s="16">
        <v>39.585502914971514</v>
      </c>
      <c r="I25" s="18">
        <v>44.077298277528492</v>
      </c>
      <c r="J25" s="18">
        <v>36.115748836452397</v>
      </c>
      <c r="K25" s="18">
        <v>30.667197568547611</v>
      </c>
      <c r="L25" s="23">
        <v>324</v>
      </c>
    </row>
    <row r="26" spans="1:12" x14ac:dyDescent="0.2">
      <c r="A26" s="34">
        <v>41256</v>
      </c>
      <c r="B26" s="2" t="s">
        <v>262</v>
      </c>
      <c r="C26" s="4" t="s">
        <v>100</v>
      </c>
      <c r="D26" s="17">
        <v>306890</v>
      </c>
      <c r="E26" s="3">
        <v>1</v>
      </c>
      <c r="F26" s="16">
        <v>0.92375636289666407</v>
      </c>
      <c r="G26" s="13">
        <v>0.52283120210333578</v>
      </c>
      <c r="H26" s="83">
        <v>63.741424387713607</v>
      </c>
      <c r="I26" s="82">
        <v>41.738834377286416</v>
      </c>
      <c r="J26" s="18">
        <v>49.517810840113924</v>
      </c>
      <c r="K26" s="18">
        <v>26.409725087386093</v>
      </c>
      <c r="L26" s="23">
        <v>348</v>
      </c>
    </row>
    <row r="27" spans="1:12" x14ac:dyDescent="0.2">
      <c r="B27" s="2"/>
      <c r="C27" s="4"/>
      <c r="D27" s="3"/>
      <c r="E27"/>
      <c r="F27" s="16"/>
      <c r="G27" s="13"/>
      <c r="H27" s="16"/>
      <c r="I27" s="18"/>
      <c r="J27" s="18"/>
      <c r="K27" s="18"/>
      <c r="L27" s="2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5" workbookViewId="0">
      <pane ySplit="2" topLeftCell="A3" activePane="bottomLeft" state="frozen"/>
      <selection pane="bottomLeft" activeCell="H24" sqref="H24"/>
    </sheetView>
  </sheetViews>
  <sheetFormatPr defaultRowHeight="12.75" x14ac:dyDescent="0.2"/>
  <cols>
    <col min="1" max="1" width="11.28515625" customWidth="1"/>
    <col min="2" max="2" width="13.28515625" style="34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4" customWidth="1"/>
    <col min="9" max="9" width="14.7109375" customWidth="1"/>
    <col min="10" max="10" width="12" customWidth="1"/>
  </cols>
  <sheetData>
    <row r="1" spans="1:14" s="9" customFormat="1" x14ac:dyDescent="0.2">
      <c r="A1" s="9" t="s">
        <v>128</v>
      </c>
      <c r="B1" s="27"/>
      <c r="C1" s="35"/>
      <c r="D1" s="35"/>
      <c r="E1" s="21"/>
      <c r="F1" s="35"/>
      <c r="G1" s="21"/>
    </row>
    <row r="2" spans="1:14" s="21" customFormat="1" x14ac:dyDescent="0.2">
      <c r="A2" s="21" t="s">
        <v>15</v>
      </c>
      <c r="B2" s="27" t="s">
        <v>11</v>
      </c>
      <c r="C2" s="35" t="s">
        <v>46</v>
      </c>
      <c r="D2" s="35" t="s">
        <v>12</v>
      </c>
      <c r="E2" s="21" t="s">
        <v>13</v>
      </c>
      <c r="F2" s="35" t="s">
        <v>14</v>
      </c>
      <c r="G2" s="21" t="s">
        <v>14</v>
      </c>
    </row>
    <row r="3" spans="1:14" x14ac:dyDescent="0.2">
      <c r="A3">
        <v>1</v>
      </c>
      <c r="B3" s="34">
        <v>40931</v>
      </c>
      <c r="C3" s="2" t="s">
        <v>183</v>
      </c>
      <c r="D3" s="2" t="s">
        <v>186</v>
      </c>
      <c r="E3" s="3" t="s">
        <v>101</v>
      </c>
      <c r="F3" s="2" t="s">
        <v>187</v>
      </c>
      <c r="G3" s="2"/>
      <c r="H3" s="3" t="s">
        <v>56</v>
      </c>
    </row>
    <row r="4" spans="1:14" x14ac:dyDescent="0.2">
      <c r="A4">
        <v>2</v>
      </c>
      <c r="B4" s="34">
        <v>40950</v>
      </c>
      <c r="C4" s="2" t="s">
        <v>188</v>
      </c>
      <c r="D4" s="2" t="s">
        <v>191</v>
      </c>
      <c r="E4" s="4" t="s">
        <v>105</v>
      </c>
      <c r="G4" s="2" t="s">
        <v>193</v>
      </c>
      <c r="H4" s="2" t="s">
        <v>57</v>
      </c>
    </row>
    <row r="5" spans="1:14" x14ac:dyDescent="0.2">
      <c r="A5">
        <v>3</v>
      </c>
      <c r="B5" s="34">
        <v>40958</v>
      </c>
      <c r="C5" s="2" t="s">
        <v>190</v>
      </c>
      <c r="D5" s="2" t="s">
        <v>191</v>
      </c>
      <c r="E5" s="4" t="s">
        <v>105</v>
      </c>
      <c r="G5" s="2" t="s">
        <v>192</v>
      </c>
      <c r="H5" s="2" t="s">
        <v>57</v>
      </c>
      <c r="I5" s="2"/>
    </row>
    <row r="6" spans="1:14" x14ac:dyDescent="0.2">
      <c r="A6">
        <v>4</v>
      </c>
      <c r="B6" s="34">
        <v>40973</v>
      </c>
      <c r="C6" s="2" t="s">
        <v>196</v>
      </c>
      <c r="D6" s="2" t="s">
        <v>191</v>
      </c>
      <c r="E6" s="4" t="s">
        <v>105</v>
      </c>
      <c r="G6" s="2" t="s">
        <v>197</v>
      </c>
      <c r="H6" s="3" t="s">
        <v>58</v>
      </c>
    </row>
    <row r="7" spans="1:14" x14ac:dyDescent="0.2">
      <c r="A7">
        <v>5</v>
      </c>
      <c r="B7" s="34">
        <v>40986</v>
      </c>
      <c r="C7" s="2" t="s">
        <v>199</v>
      </c>
      <c r="D7" s="2" t="s">
        <v>191</v>
      </c>
      <c r="E7" s="4" t="s">
        <v>105</v>
      </c>
      <c r="G7" s="3" t="s">
        <v>201</v>
      </c>
      <c r="H7" s="3" t="s">
        <v>58</v>
      </c>
      <c r="L7" s="4"/>
    </row>
    <row r="8" spans="1:14" x14ac:dyDescent="0.2">
      <c r="A8">
        <v>6</v>
      </c>
      <c r="B8" s="34">
        <v>40997</v>
      </c>
      <c r="C8" s="2" t="s">
        <v>202</v>
      </c>
      <c r="D8" s="2" t="s">
        <v>186</v>
      </c>
      <c r="E8" s="3" t="s">
        <v>101</v>
      </c>
      <c r="F8" s="2" t="s">
        <v>203</v>
      </c>
      <c r="G8" s="2"/>
      <c r="H8" s="3" t="s">
        <v>56</v>
      </c>
      <c r="J8" s="34"/>
      <c r="K8" s="2"/>
      <c r="L8" s="4"/>
    </row>
    <row r="9" spans="1:14" x14ac:dyDescent="0.2">
      <c r="A9">
        <v>7</v>
      </c>
      <c r="B9" s="34">
        <v>41017</v>
      </c>
      <c r="C9" s="2" t="s">
        <v>205</v>
      </c>
      <c r="D9" s="2" t="s">
        <v>186</v>
      </c>
      <c r="E9" s="3" t="s">
        <v>101</v>
      </c>
      <c r="F9" s="2" t="s">
        <v>206</v>
      </c>
      <c r="H9" s="3" t="s">
        <v>56</v>
      </c>
      <c r="J9" s="34"/>
      <c r="K9" s="2"/>
      <c r="L9" s="4"/>
      <c r="M9" s="2"/>
      <c r="N9" s="4"/>
    </row>
    <row r="10" spans="1:14" x14ac:dyDescent="0.2">
      <c r="A10">
        <v>8</v>
      </c>
      <c r="B10" s="34">
        <v>41031</v>
      </c>
      <c r="C10" s="2" t="s">
        <v>209</v>
      </c>
      <c r="D10" s="2" t="s">
        <v>186</v>
      </c>
      <c r="E10" s="3" t="s">
        <v>101</v>
      </c>
      <c r="F10" s="2" t="s">
        <v>210</v>
      </c>
      <c r="G10" s="2"/>
      <c r="H10" s="3" t="s">
        <v>56</v>
      </c>
      <c r="J10" s="34"/>
      <c r="K10" s="2"/>
      <c r="L10" s="4"/>
      <c r="M10" s="2"/>
      <c r="N10" s="4"/>
    </row>
    <row r="11" spans="1:14" x14ac:dyDescent="0.2">
      <c r="A11">
        <v>9</v>
      </c>
      <c r="B11" s="107">
        <v>41044</v>
      </c>
      <c r="C11" s="2" t="s">
        <v>211</v>
      </c>
      <c r="D11" s="2" t="s">
        <v>186</v>
      </c>
      <c r="E11" s="3" t="s">
        <v>101</v>
      </c>
      <c r="F11" s="2" t="s">
        <v>213</v>
      </c>
      <c r="G11" s="2"/>
      <c r="H11" s="3" t="s">
        <v>56</v>
      </c>
      <c r="J11" s="34"/>
      <c r="K11" s="2"/>
      <c r="L11" s="4"/>
      <c r="M11" s="2"/>
      <c r="N11" s="4"/>
    </row>
    <row r="12" spans="1:14" x14ac:dyDescent="0.2">
      <c r="A12">
        <v>10</v>
      </c>
      <c r="B12" s="34">
        <v>41061</v>
      </c>
      <c r="D12" s="4" t="s">
        <v>220</v>
      </c>
      <c r="E12" s="4" t="s">
        <v>214</v>
      </c>
      <c r="G12" s="3" t="s">
        <v>259</v>
      </c>
      <c r="H12" s="2" t="s">
        <v>137</v>
      </c>
      <c r="J12" s="34"/>
      <c r="K12" s="2"/>
      <c r="L12" s="4"/>
      <c r="M12" s="2"/>
      <c r="N12" s="4"/>
    </row>
    <row r="13" spans="1:14" x14ac:dyDescent="0.2">
      <c r="A13">
        <v>11</v>
      </c>
      <c r="B13" s="34">
        <v>41078</v>
      </c>
      <c r="C13" s="2" t="s">
        <v>216</v>
      </c>
      <c r="D13" s="2" t="s">
        <v>186</v>
      </c>
      <c r="E13" s="3" t="s">
        <v>101</v>
      </c>
      <c r="F13" s="2" t="s">
        <v>219</v>
      </c>
      <c r="H13" s="2" t="s">
        <v>56</v>
      </c>
      <c r="J13" s="34"/>
      <c r="K13" s="2"/>
      <c r="L13" s="4"/>
      <c r="M13" s="2"/>
      <c r="N13" s="4"/>
    </row>
    <row r="14" spans="1:14" x14ac:dyDescent="0.2">
      <c r="A14">
        <v>12</v>
      </c>
      <c r="B14" s="34">
        <v>41094</v>
      </c>
      <c r="C14" s="2" t="s">
        <v>221</v>
      </c>
      <c r="D14" s="2" t="s">
        <v>236</v>
      </c>
      <c r="E14" s="4" t="s">
        <v>106</v>
      </c>
      <c r="F14" s="2" t="s">
        <v>237</v>
      </c>
      <c r="H14" s="2" t="s">
        <v>59</v>
      </c>
      <c r="J14" s="34"/>
      <c r="K14" s="2"/>
      <c r="L14" s="4"/>
    </row>
    <row r="15" spans="1:14" x14ac:dyDescent="0.2">
      <c r="A15">
        <v>13</v>
      </c>
      <c r="B15" s="34">
        <v>41111</v>
      </c>
      <c r="C15" s="2" t="s">
        <v>232</v>
      </c>
      <c r="D15" s="2" t="s">
        <v>236</v>
      </c>
      <c r="E15" s="4" t="s">
        <v>106</v>
      </c>
      <c r="F15" s="2" t="s">
        <v>238</v>
      </c>
      <c r="G15" s="2"/>
      <c r="H15" s="2" t="s">
        <v>59</v>
      </c>
      <c r="J15" s="34"/>
      <c r="K15" s="2"/>
      <c r="L15" s="4"/>
      <c r="M15" s="2"/>
      <c r="N15" s="4"/>
    </row>
    <row r="16" spans="1:14" x14ac:dyDescent="0.2">
      <c r="A16">
        <v>14</v>
      </c>
      <c r="B16" s="34">
        <v>41126</v>
      </c>
      <c r="C16" s="2" t="s">
        <v>235</v>
      </c>
      <c r="D16" s="2" t="s">
        <v>236</v>
      </c>
      <c r="E16" s="4" t="s">
        <v>106</v>
      </c>
      <c r="F16" s="2" t="s">
        <v>239</v>
      </c>
      <c r="G16" s="2"/>
      <c r="H16" s="2" t="s">
        <v>59</v>
      </c>
      <c r="L16" s="4"/>
      <c r="M16" s="2"/>
      <c r="N16" s="4"/>
    </row>
    <row r="17" spans="1:15" x14ac:dyDescent="0.2">
      <c r="A17">
        <v>15</v>
      </c>
      <c r="B17" s="34">
        <v>41142</v>
      </c>
      <c r="C17" s="2" t="s">
        <v>240</v>
      </c>
      <c r="D17" s="2" t="s">
        <v>186</v>
      </c>
      <c r="E17" s="4" t="s">
        <v>243</v>
      </c>
      <c r="F17" s="2" t="s">
        <v>254</v>
      </c>
      <c r="G17" s="2"/>
      <c r="H17" s="2" t="s">
        <v>56</v>
      </c>
      <c r="I17" s="2" t="s">
        <v>244</v>
      </c>
      <c r="L17" s="4"/>
      <c r="M17" s="2"/>
      <c r="N17" s="4"/>
      <c r="O17" s="4"/>
    </row>
    <row r="18" spans="1:15" x14ac:dyDescent="0.2">
      <c r="A18">
        <v>16</v>
      </c>
      <c r="B18" s="34">
        <v>41177</v>
      </c>
      <c r="C18" s="2" t="s">
        <v>245</v>
      </c>
      <c r="D18" s="2" t="s">
        <v>251</v>
      </c>
      <c r="E18" s="4" t="s">
        <v>81</v>
      </c>
      <c r="G18" s="3" t="s">
        <v>256</v>
      </c>
      <c r="H18" s="2" t="s">
        <v>60</v>
      </c>
      <c r="L18" s="4"/>
      <c r="M18" s="2"/>
      <c r="N18" s="4"/>
      <c r="O18" s="4"/>
    </row>
    <row r="19" spans="1:15" x14ac:dyDescent="0.2">
      <c r="A19">
        <v>17</v>
      </c>
      <c r="B19" s="34">
        <v>41184</v>
      </c>
      <c r="C19" s="2" t="s">
        <v>246</v>
      </c>
      <c r="D19" s="2" t="s">
        <v>251</v>
      </c>
      <c r="E19" s="93" t="s">
        <v>81</v>
      </c>
      <c r="G19" s="3" t="s">
        <v>257</v>
      </c>
      <c r="H19" s="2" t="s">
        <v>60</v>
      </c>
      <c r="I19" s="4"/>
      <c r="J19" s="34"/>
      <c r="K19" s="2"/>
      <c r="L19" s="4"/>
      <c r="M19" s="2"/>
      <c r="N19" s="4"/>
      <c r="O19" s="4"/>
    </row>
    <row r="20" spans="1:15" x14ac:dyDescent="0.2">
      <c r="A20">
        <v>18</v>
      </c>
      <c r="B20" s="34">
        <v>41197</v>
      </c>
      <c r="C20" s="2" t="s">
        <v>247</v>
      </c>
      <c r="D20" s="2" t="s">
        <v>251</v>
      </c>
      <c r="E20" s="4" t="s">
        <v>81</v>
      </c>
      <c r="G20" s="3" t="s">
        <v>258</v>
      </c>
      <c r="H20" s="2" t="s">
        <v>60</v>
      </c>
      <c r="I20" s="2"/>
      <c r="J20" s="34"/>
      <c r="K20" s="2"/>
      <c r="L20" s="4"/>
      <c r="M20" s="2"/>
      <c r="N20" s="4"/>
      <c r="O20" s="4"/>
    </row>
    <row r="21" spans="1:15" x14ac:dyDescent="0.2">
      <c r="A21">
        <v>19</v>
      </c>
      <c r="B21" s="34">
        <v>41232</v>
      </c>
      <c r="C21" s="2" t="s">
        <v>252</v>
      </c>
      <c r="D21" s="2" t="s">
        <v>186</v>
      </c>
      <c r="E21" s="4" t="s">
        <v>100</v>
      </c>
      <c r="F21" s="2" t="s">
        <v>255</v>
      </c>
      <c r="H21" s="2" t="s">
        <v>56</v>
      </c>
      <c r="J21" s="34"/>
      <c r="K21" s="2"/>
      <c r="L21" s="4"/>
      <c r="M21" s="2"/>
      <c r="N21" s="4"/>
      <c r="O21" s="4"/>
    </row>
    <row r="22" spans="1:15" x14ac:dyDescent="0.2">
      <c r="A22">
        <v>20</v>
      </c>
      <c r="B22" s="34">
        <v>41256</v>
      </c>
      <c r="C22" s="2" t="s">
        <v>262</v>
      </c>
      <c r="D22" s="2" t="s">
        <v>186</v>
      </c>
      <c r="E22" s="4" t="s">
        <v>100</v>
      </c>
      <c r="F22" s="2" t="s">
        <v>263</v>
      </c>
      <c r="H22" s="2" t="s">
        <v>56</v>
      </c>
      <c r="J22" s="34"/>
      <c r="K22" s="2"/>
      <c r="L22" s="4"/>
      <c r="M22" s="2"/>
      <c r="N22" s="4"/>
      <c r="O22" s="4"/>
    </row>
    <row r="23" spans="1:15" x14ac:dyDescent="0.2">
      <c r="A23">
        <v>21</v>
      </c>
      <c r="D23" s="4"/>
      <c r="J23" s="34"/>
      <c r="K23" s="2"/>
      <c r="L23" s="4"/>
      <c r="M23" s="2"/>
      <c r="N23" s="4"/>
      <c r="O23" s="4"/>
    </row>
    <row r="24" spans="1:15" x14ac:dyDescent="0.2">
      <c r="A24">
        <v>22</v>
      </c>
      <c r="D24" s="4"/>
      <c r="J24" s="34"/>
      <c r="K24" s="2"/>
      <c r="L24" s="4"/>
    </row>
    <row r="25" spans="1:15" x14ac:dyDescent="0.2">
      <c r="A25">
        <v>23</v>
      </c>
      <c r="B25" s="6"/>
      <c r="D25" s="4"/>
      <c r="J25" s="34"/>
      <c r="K25" s="2"/>
      <c r="L25" s="4"/>
      <c r="M25" s="2"/>
      <c r="N25" s="4"/>
      <c r="O25" s="4"/>
    </row>
    <row r="26" spans="1:15" x14ac:dyDescent="0.2">
      <c r="A26">
        <v>24</v>
      </c>
      <c r="D26" s="4"/>
      <c r="E26" s="4" t="s">
        <v>101</v>
      </c>
      <c r="H26" s="2" t="s">
        <v>56</v>
      </c>
      <c r="J26" s="34"/>
      <c r="K26" s="2"/>
      <c r="L26" s="4"/>
      <c r="M26" s="2"/>
      <c r="N26" s="4"/>
      <c r="O26" s="4"/>
    </row>
    <row r="27" spans="1:15" x14ac:dyDescent="0.2">
      <c r="A27">
        <v>25</v>
      </c>
      <c r="B27" s="6"/>
      <c r="D27" s="4"/>
      <c r="E27" s="4" t="s">
        <v>182</v>
      </c>
      <c r="L27" s="4"/>
      <c r="M27" s="2"/>
      <c r="N27" s="4"/>
      <c r="O27" s="4"/>
    </row>
    <row r="28" spans="1:15" x14ac:dyDescent="0.2">
      <c r="B28" s="6"/>
      <c r="D28" s="4"/>
      <c r="E28" s="4" t="s">
        <v>101</v>
      </c>
      <c r="L28" s="6"/>
      <c r="M28" s="2"/>
      <c r="N28" s="4"/>
      <c r="O28" s="4"/>
    </row>
    <row r="29" spans="1:15" x14ac:dyDescent="0.2">
      <c r="A29" s="9" t="s">
        <v>43</v>
      </c>
      <c r="K29" s="6"/>
      <c r="L29" s="6"/>
      <c r="M29" s="2"/>
      <c r="N29" s="4"/>
      <c r="O29" s="4"/>
    </row>
    <row r="30" spans="1:15" x14ac:dyDescent="0.2">
      <c r="A30" s="21" t="s">
        <v>15</v>
      </c>
      <c r="J30" s="93"/>
      <c r="K30" s="6"/>
      <c r="L30" s="6"/>
      <c r="M30" s="2"/>
      <c r="N30" s="4"/>
      <c r="O30" s="4"/>
    </row>
    <row r="31" spans="1:15" x14ac:dyDescent="0.2">
      <c r="A31">
        <v>1</v>
      </c>
      <c r="E31" s="21" t="s">
        <v>13</v>
      </c>
      <c r="F31" s="35" t="s">
        <v>14</v>
      </c>
      <c r="H31" s="6"/>
      <c r="I31" s="2"/>
      <c r="J31" s="85"/>
      <c r="K31" s="6"/>
      <c r="L31" s="6"/>
      <c r="M31" s="2"/>
      <c r="N31" s="4"/>
      <c r="O31" s="4"/>
    </row>
    <row r="32" spans="1:15" x14ac:dyDescent="0.2">
      <c r="A32">
        <v>2</v>
      </c>
      <c r="E32" s="36"/>
      <c r="H32" s="6"/>
      <c r="I32" s="2"/>
      <c r="J32" s="85"/>
      <c r="K32" s="6"/>
      <c r="L32" s="6"/>
      <c r="M32" s="2"/>
      <c r="N32" s="4"/>
      <c r="O32" s="4"/>
    </row>
    <row r="33" spans="1:15" x14ac:dyDescent="0.2">
      <c r="A33">
        <v>3</v>
      </c>
      <c r="E33" s="36"/>
      <c r="H33" s="6"/>
      <c r="I33" s="2"/>
      <c r="J33" s="4"/>
      <c r="K33" s="6"/>
      <c r="L33" s="6"/>
      <c r="M33" s="2"/>
      <c r="N33" s="4"/>
      <c r="O33" s="4"/>
    </row>
    <row r="34" spans="1:15" x14ac:dyDescent="0.2">
      <c r="A34">
        <v>4</v>
      </c>
      <c r="H34" s="6"/>
      <c r="I34" s="2"/>
      <c r="J34" s="4"/>
      <c r="K34" s="6"/>
    </row>
    <row r="35" spans="1:15" x14ac:dyDescent="0.2">
      <c r="A35">
        <v>5</v>
      </c>
      <c r="E35" s="34"/>
      <c r="H35" s="6"/>
      <c r="I35" s="2"/>
      <c r="J35" s="4"/>
      <c r="K35" s="6"/>
      <c r="L35" s="6"/>
      <c r="M35" s="2"/>
      <c r="N35" s="4"/>
      <c r="O35" s="4"/>
    </row>
    <row r="36" spans="1:15" x14ac:dyDescent="0.2">
      <c r="A36">
        <v>6</v>
      </c>
      <c r="E36" s="34"/>
      <c r="G36" s="4"/>
      <c r="H36" s="6"/>
      <c r="I36" s="2"/>
      <c r="J36" s="4"/>
      <c r="L36" s="6"/>
      <c r="M36" s="2"/>
      <c r="N36" s="4"/>
      <c r="O36" s="4"/>
    </row>
    <row r="37" spans="1:15" x14ac:dyDescent="0.2">
      <c r="A37">
        <v>7</v>
      </c>
      <c r="E37" s="34"/>
      <c r="G37" s="4"/>
      <c r="H37" s="6"/>
      <c r="I37" s="2"/>
      <c r="J37" s="4"/>
      <c r="L37" s="6"/>
      <c r="M37" s="2"/>
      <c r="N37" s="4"/>
      <c r="O37" s="4"/>
    </row>
    <row r="38" spans="1:15" x14ac:dyDescent="0.2">
      <c r="A38">
        <v>8</v>
      </c>
      <c r="E38" s="34"/>
      <c r="G38" s="4"/>
      <c r="H38" s="6"/>
      <c r="I38" s="2"/>
      <c r="J38" s="4"/>
      <c r="L38" s="6"/>
      <c r="M38" s="2"/>
      <c r="N38" s="4"/>
      <c r="O38" s="4"/>
    </row>
    <row r="39" spans="1:15" x14ac:dyDescent="0.2">
      <c r="A39">
        <v>9</v>
      </c>
      <c r="E39" s="34"/>
      <c r="G39" s="4"/>
      <c r="H39" s="6"/>
      <c r="I39" s="2"/>
      <c r="J39" s="4"/>
      <c r="L39" s="6"/>
      <c r="M39" s="2"/>
      <c r="N39" s="4"/>
      <c r="O39" s="4"/>
    </row>
    <row r="40" spans="1:15" x14ac:dyDescent="0.2">
      <c r="A40">
        <v>10</v>
      </c>
      <c r="E40" s="34"/>
      <c r="G40" s="4"/>
      <c r="J40" s="4"/>
      <c r="K40" s="9"/>
      <c r="L40" s="6"/>
      <c r="M40" s="2"/>
      <c r="N40" s="4"/>
      <c r="O40" s="4"/>
    </row>
    <row r="41" spans="1:15" x14ac:dyDescent="0.2">
      <c r="A41">
        <v>11</v>
      </c>
      <c r="E41" s="34"/>
      <c r="G41" s="4"/>
      <c r="H41" s="34"/>
      <c r="I41" s="2"/>
      <c r="J41" s="4"/>
      <c r="K41" s="9"/>
      <c r="L41" s="6"/>
      <c r="M41" s="2"/>
      <c r="N41" s="4"/>
      <c r="O41" s="4"/>
    </row>
    <row r="42" spans="1:15" x14ac:dyDescent="0.2">
      <c r="A42">
        <v>12</v>
      </c>
      <c r="E42" s="34"/>
      <c r="G42" s="4"/>
      <c r="H42" s="34"/>
      <c r="I42" s="2"/>
      <c r="J42" s="4"/>
      <c r="L42" s="6"/>
      <c r="M42" s="2"/>
      <c r="N42" s="4"/>
      <c r="O42" s="4"/>
    </row>
    <row r="43" spans="1:15" x14ac:dyDescent="0.2">
      <c r="A43">
        <v>13</v>
      </c>
      <c r="E43" s="34"/>
      <c r="G43" s="4"/>
      <c r="H43" s="34"/>
      <c r="I43" s="2"/>
      <c r="J43" s="4"/>
      <c r="L43" s="6"/>
      <c r="M43" s="2"/>
      <c r="N43" s="4"/>
      <c r="O43" s="4"/>
    </row>
    <row r="44" spans="1:15" x14ac:dyDescent="0.2">
      <c r="A44">
        <v>14</v>
      </c>
      <c r="H44" s="34"/>
      <c r="I44" s="2"/>
      <c r="J44" s="4"/>
    </row>
    <row r="45" spans="1:15" x14ac:dyDescent="0.2">
      <c r="A45">
        <v>15</v>
      </c>
      <c r="H45" s="34"/>
      <c r="I45" s="2"/>
      <c r="J45" s="4"/>
      <c r="L45" s="6"/>
      <c r="M45" s="2"/>
      <c r="N45" s="4"/>
    </row>
    <row r="46" spans="1:15" x14ac:dyDescent="0.2">
      <c r="A46">
        <v>16</v>
      </c>
      <c r="H46" s="34"/>
      <c r="I46" s="2"/>
      <c r="J46" s="4"/>
    </row>
    <row r="47" spans="1:15" x14ac:dyDescent="0.2">
      <c r="H47" s="34"/>
      <c r="I47" s="2"/>
      <c r="J47" s="4"/>
    </row>
    <row r="48" spans="1:15" s="9" customFormat="1" x14ac:dyDescent="0.2">
      <c r="A48" s="9" t="s">
        <v>42</v>
      </c>
      <c r="B48" s="34"/>
      <c r="C48" s="2"/>
      <c r="D48" s="2"/>
      <c r="E48" s="3"/>
      <c r="F48" s="2"/>
      <c r="G48" s="3"/>
      <c r="H48" s="34"/>
      <c r="I48" s="2"/>
      <c r="J48" s="4"/>
      <c r="K48"/>
      <c r="L48"/>
      <c r="M48"/>
    </row>
    <row r="49" spans="1:13" s="9" customFormat="1" x14ac:dyDescent="0.2">
      <c r="B49" s="34"/>
      <c r="C49" s="2"/>
      <c r="D49" s="2"/>
      <c r="E49" s="35"/>
      <c r="G49" s="35"/>
      <c r="H49" s="34"/>
      <c r="I49" s="2"/>
      <c r="J49" s="4"/>
      <c r="K49"/>
      <c r="L49"/>
      <c r="M49"/>
    </row>
    <row r="50" spans="1:13" x14ac:dyDescent="0.2">
      <c r="A50" s="21" t="s">
        <v>15</v>
      </c>
      <c r="E50" s="21" t="s">
        <v>13</v>
      </c>
      <c r="F50" s="21" t="s">
        <v>14</v>
      </c>
      <c r="G50" s="9"/>
      <c r="J50" s="4"/>
    </row>
    <row r="51" spans="1:13" x14ac:dyDescent="0.2">
      <c r="A51">
        <v>1</v>
      </c>
      <c r="E51" s="2"/>
      <c r="F51" s="3"/>
    </row>
    <row r="52" spans="1:13" x14ac:dyDescent="0.2">
      <c r="A52">
        <v>2</v>
      </c>
      <c r="E52" s="2"/>
      <c r="F52" s="3"/>
    </row>
    <row r="53" spans="1:13" x14ac:dyDescent="0.2">
      <c r="A53">
        <v>3</v>
      </c>
      <c r="F53" s="3"/>
    </row>
    <row r="54" spans="1:13" x14ac:dyDescent="0.2">
      <c r="A54">
        <v>4</v>
      </c>
      <c r="F54" s="3"/>
    </row>
    <row r="55" spans="1:13" x14ac:dyDescent="0.2">
      <c r="A55">
        <v>5</v>
      </c>
      <c r="F55" s="3"/>
    </row>
    <row r="56" spans="1:13" x14ac:dyDescent="0.2">
      <c r="A56">
        <v>6</v>
      </c>
      <c r="F56" s="3"/>
    </row>
    <row r="57" spans="1:13" x14ac:dyDescent="0.2">
      <c r="A57">
        <v>7</v>
      </c>
      <c r="F57" s="3"/>
    </row>
    <row r="58" spans="1:13" x14ac:dyDescent="0.2">
      <c r="A58">
        <v>8</v>
      </c>
      <c r="F58" s="3"/>
    </row>
    <row r="59" spans="1:13" x14ac:dyDescent="0.2">
      <c r="A59">
        <v>9</v>
      </c>
      <c r="F59" s="3"/>
    </row>
    <row r="60" spans="1:13" x14ac:dyDescent="0.2">
      <c r="A60">
        <v>10</v>
      </c>
      <c r="F60" s="3"/>
    </row>
    <row r="61" spans="1:13" x14ac:dyDescent="0.2">
      <c r="A61">
        <v>11</v>
      </c>
      <c r="F61" s="3"/>
    </row>
    <row r="62" spans="1:13" x14ac:dyDescent="0.2">
      <c r="A62">
        <v>12</v>
      </c>
      <c r="F62" s="3"/>
    </row>
    <row r="63" spans="1:13" x14ac:dyDescent="0.2">
      <c r="A63">
        <v>13</v>
      </c>
      <c r="F63" s="3"/>
    </row>
    <row r="64" spans="1:13" x14ac:dyDescent="0.2">
      <c r="A64">
        <v>14</v>
      </c>
      <c r="F64" s="3"/>
    </row>
    <row r="65" spans="1:6" x14ac:dyDescent="0.2">
      <c r="A65">
        <v>15</v>
      </c>
      <c r="F65" s="3"/>
    </row>
    <row r="66" spans="1:6" x14ac:dyDescent="0.2">
      <c r="A66">
        <v>16</v>
      </c>
      <c r="F66" s="3"/>
    </row>
    <row r="67" spans="1:6" x14ac:dyDescent="0.2">
      <c r="A67">
        <v>17</v>
      </c>
      <c r="F67" s="3"/>
    </row>
    <row r="68" spans="1:6" x14ac:dyDescent="0.2">
      <c r="A68">
        <v>18</v>
      </c>
      <c r="F68" s="3"/>
    </row>
    <row r="69" spans="1:6" x14ac:dyDescent="0.2">
      <c r="A69">
        <v>19</v>
      </c>
      <c r="F69" s="3"/>
    </row>
    <row r="70" spans="1:6" x14ac:dyDescent="0.2">
      <c r="A70">
        <v>20</v>
      </c>
      <c r="F70" s="3"/>
    </row>
    <row r="71" spans="1:6" x14ac:dyDescent="0.2">
      <c r="A71">
        <v>21</v>
      </c>
      <c r="F71" s="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="70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13.5703125" customWidth="1"/>
    <col min="4" max="4" width="9.140625" style="7"/>
    <col min="5" max="5" width="9.140625" style="16"/>
    <col min="6" max="7" width="9.140625" style="13"/>
    <col min="8" max="9" width="9.28515625" style="40" customWidth="1"/>
    <col min="12" max="12" width="11.28515625" style="3" customWidth="1"/>
    <col min="13" max="14" width="9.28515625" style="42" customWidth="1"/>
    <col min="17" max="17" width="10.140625" bestFit="1" customWidth="1"/>
  </cols>
  <sheetData>
    <row r="1" spans="1:20" x14ac:dyDescent="0.2">
      <c r="J1">
        <v>1</v>
      </c>
    </row>
    <row r="2" spans="1:20" x14ac:dyDescent="0.2">
      <c r="A2" s="6"/>
      <c r="B2" s="21" t="s">
        <v>41</v>
      </c>
      <c r="D2" s="18"/>
      <c r="F2" s="16" t="s">
        <v>22</v>
      </c>
      <c r="G2" s="16"/>
      <c r="H2" s="43" t="s">
        <v>47</v>
      </c>
      <c r="L2" s="34"/>
      <c r="M2" s="43" t="s">
        <v>47</v>
      </c>
      <c r="N2" s="40"/>
      <c r="Q2" s="34"/>
      <c r="R2" s="43" t="s">
        <v>47</v>
      </c>
      <c r="S2" s="40"/>
    </row>
    <row r="3" spans="1:20" x14ac:dyDescent="0.2">
      <c r="A3" s="27" t="s">
        <v>6</v>
      </c>
      <c r="B3" s="21" t="s">
        <v>7</v>
      </c>
      <c r="C3" s="21" t="s">
        <v>0</v>
      </c>
      <c r="D3" s="16" t="s">
        <v>8</v>
      </c>
      <c r="E3" s="16" t="s">
        <v>19</v>
      </c>
      <c r="F3" s="16" t="s">
        <v>20</v>
      </c>
      <c r="G3" s="16" t="s">
        <v>21</v>
      </c>
      <c r="H3" s="25" t="s">
        <v>48</v>
      </c>
      <c r="I3" s="25" t="s">
        <v>49</v>
      </c>
      <c r="L3" s="27" t="s">
        <v>6</v>
      </c>
      <c r="M3" s="25" t="s">
        <v>48</v>
      </c>
      <c r="N3" s="25" t="s">
        <v>49</v>
      </c>
      <c r="Q3" s="27" t="s">
        <v>6</v>
      </c>
      <c r="R3" s="25" t="s">
        <v>48</v>
      </c>
      <c r="S3" s="25" t="s">
        <v>49</v>
      </c>
    </row>
    <row r="4" spans="1:20" x14ac:dyDescent="0.2">
      <c r="A4" s="34">
        <v>40560</v>
      </c>
      <c r="B4" s="3">
        <v>306730</v>
      </c>
      <c r="C4" s="3">
        <v>1</v>
      </c>
      <c r="D4" s="18"/>
      <c r="H4" s="44">
        <v>0</v>
      </c>
      <c r="I4" s="40">
        <v>0</v>
      </c>
      <c r="K4" s="23">
        <v>6</v>
      </c>
      <c r="L4" s="34">
        <v>40184</v>
      </c>
      <c r="M4">
        <v>0</v>
      </c>
      <c r="N4">
        <v>0</v>
      </c>
      <c r="P4" s="23">
        <v>17</v>
      </c>
      <c r="Q4" s="34">
        <v>40560</v>
      </c>
      <c r="R4" s="3">
        <v>0</v>
      </c>
      <c r="S4" s="3">
        <v>0</v>
      </c>
      <c r="T4" s="3"/>
    </row>
    <row r="5" spans="1:20" x14ac:dyDescent="0.2">
      <c r="A5" s="34"/>
      <c r="B5" s="3">
        <v>306729</v>
      </c>
      <c r="C5" s="3">
        <v>5</v>
      </c>
      <c r="D5" s="18"/>
      <c r="K5" s="23">
        <v>47</v>
      </c>
      <c r="L5" s="34">
        <v>40225</v>
      </c>
      <c r="M5">
        <v>0</v>
      </c>
      <c r="N5">
        <v>0</v>
      </c>
      <c r="P5" s="23">
        <v>36</v>
      </c>
      <c r="Q5" s="34">
        <v>40579</v>
      </c>
      <c r="R5" s="3">
        <v>0</v>
      </c>
      <c r="S5" s="3">
        <v>0</v>
      </c>
      <c r="T5" s="3"/>
    </row>
    <row r="6" spans="1:20" x14ac:dyDescent="0.2">
      <c r="A6" s="34"/>
      <c r="B6" s="3">
        <v>306728</v>
      </c>
      <c r="C6" s="3">
        <v>10</v>
      </c>
      <c r="D6" s="18"/>
      <c r="K6" s="23">
        <v>54</v>
      </c>
      <c r="L6" s="34">
        <v>40232</v>
      </c>
      <c r="M6">
        <v>0</v>
      </c>
      <c r="N6">
        <v>0</v>
      </c>
      <c r="P6" s="23">
        <v>49</v>
      </c>
      <c r="Q6" s="34">
        <v>40592</v>
      </c>
      <c r="R6" s="3">
        <v>0</v>
      </c>
      <c r="S6" s="3">
        <v>0</v>
      </c>
      <c r="T6" s="3"/>
    </row>
    <row r="7" spans="1:20" x14ac:dyDescent="0.2">
      <c r="A7" s="34"/>
      <c r="B7" s="3">
        <v>306727</v>
      </c>
      <c r="C7" s="3">
        <v>20</v>
      </c>
      <c r="D7" s="18"/>
      <c r="I7" s="44"/>
      <c r="K7" s="23">
        <v>68</v>
      </c>
      <c r="L7" s="34">
        <v>40246</v>
      </c>
      <c r="M7">
        <v>0</v>
      </c>
      <c r="N7">
        <v>0</v>
      </c>
      <c r="P7" s="23">
        <v>66</v>
      </c>
      <c r="Q7" s="34">
        <v>40609</v>
      </c>
      <c r="R7" s="3">
        <v>0</v>
      </c>
      <c r="S7" s="3">
        <v>0</v>
      </c>
      <c r="T7" s="3"/>
    </row>
    <row r="8" spans="1:20" x14ac:dyDescent="0.2">
      <c r="A8" s="34"/>
      <c r="B8" s="3">
        <v>306726</v>
      </c>
      <c r="C8" s="3">
        <v>30</v>
      </c>
      <c r="D8" s="18"/>
      <c r="H8" s="44"/>
      <c r="I8" s="44"/>
      <c r="J8" s="9"/>
      <c r="K8" s="23">
        <v>80</v>
      </c>
      <c r="L8" s="34">
        <v>40258</v>
      </c>
      <c r="M8">
        <v>0</v>
      </c>
      <c r="N8">
        <v>0</v>
      </c>
      <c r="P8" s="23">
        <v>90</v>
      </c>
      <c r="Q8" s="34">
        <v>40633</v>
      </c>
      <c r="R8" s="3">
        <v>0</v>
      </c>
      <c r="S8" s="3">
        <v>0</v>
      </c>
      <c r="T8" s="3"/>
    </row>
    <row r="9" spans="1:20" x14ac:dyDescent="0.2">
      <c r="A9" s="34"/>
      <c r="B9" s="3">
        <v>306725</v>
      </c>
      <c r="C9" s="3">
        <v>40</v>
      </c>
      <c r="D9" s="18"/>
      <c r="H9" s="44"/>
      <c r="I9" s="44"/>
      <c r="K9" s="32">
        <v>100</v>
      </c>
      <c r="L9" s="34">
        <v>40278</v>
      </c>
      <c r="M9">
        <v>33.299999999999997</v>
      </c>
      <c r="N9">
        <v>32.1</v>
      </c>
      <c r="P9" s="23">
        <v>98</v>
      </c>
      <c r="Q9" s="34">
        <v>40641</v>
      </c>
      <c r="R9" s="3">
        <v>33.299999999999997</v>
      </c>
      <c r="S9" s="3">
        <v>32.1</v>
      </c>
      <c r="T9" s="3"/>
    </row>
    <row r="10" spans="1:20" x14ac:dyDescent="0.2">
      <c r="A10" s="34"/>
      <c r="B10" s="3">
        <v>306724</v>
      </c>
      <c r="C10" s="3">
        <v>50</v>
      </c>
      <c r="D10" s="18"/>
      <c r="K10" s="32">
        <v>115</v>
      </c>
      <c r="L10" s="34">
        <v>40293</v>
      </c>
      <c r="M10">
        <v>35.6</v>
      </c>
      <c r="N10">
        <v>51.7</v>
      </c>
      <c r="P10" s="23">
        <v>113</v>
      </c>
      <c r="Q10" s="34">
        <v>40656</v>
      </c>
      <c r="R10" s="3">
        <v>22.6</v>
      </c>
      <c r="S10" s="3">
        <v>25.1</v>
      </c>
      <c r="T10" s="3"/>
    </row>
    <row r="11" spans="1:20" x14ac:dyDescent="0.2">
      <c r="A11" s="34"/>
      <c r="B11" s="3">
        <v>306723</v>
      </c>
      <c r="C11" s="3">
        <v>75</v>
      </c>
      <c r="D11" s="18"/>
      <c r="K11" s="23">
        <v>131</v>
      </c>
      <c r="L11" s="34">
        <v>40309</v>
      </c>
      <c r="M11">
        <v>16.899999999999999</v>
      </c>
      <c r="N11">
        <v>12.6</v>
      </c>
      <c r="P11" s="32">
        <v>126</v>
      </c>
      <c r="Q11" s="34">
        <v>40669</v>
      </c>
      <c r="R11" s="3">
        <v>26.8</v>
      </c>
      <c r="S11" s="3">
        <v>0</v>
      </c>
      <c r="T11" s="3"/>
    </row>
    <row r="12" spans="1:20" x14ac:dyDescent="0.2">
      <c r="A12" s="34"/>
      <c r="B12" s="3">
        <v>306722</v>
      </c>
      <c r="C12" s="3">
        <v>100</v>
      </c>
      <c r="D12" s="18"/>
      <c r="K12" s="23">
        <v>149</v>
      </c>
      <c r="L12" s="34">
        <v>40327</v>
      </c>
      <c r="M12">
        <v>31.2</v>
      </c>
      <c r="N12">
        <v>24.9</v>
      </c>
      <c r="P12" s="32">
        <v>148</v>
      </c>
      <c r="Q12" s="34">
        <v>40691</v>
      </c>
      <c r="R12" s="3">
        <v>76.400000000000006</v>
      </c>
      <c r="S12" s="3">
        <v>44.8</v>
      </c>
      <c r="T12" s="3"/>
    </row>
    <row r="13" spans="1:20" x14ac:dyDescent="0.2">
      <c r="A13" s="34"/>
      <c r="B13" s="3">
        <v>306721</v>
      </c>
      <c r="C13" s="3">
        <v>140</v>
      </c>
      <c r="D13" s="18"/>
      <c r="K13" s="23">
        <v>174</v>
      </c>
      <c r="L13" s="34">
        <v>40352</v>
      </c>
      <c r="M13">
        <v>36.5</v>
      </c>
      <c r="N13">
        <v>26.6</v>
      </c>
      <c r="P13" s="23">
        <v>167</v>
      </c>
      <c r="Q13" s="34">
        <v>40710</v>
      </c>
      <c r="R13" s="44">
        <v>53.6</v>
      </c>
      <c r="S13" s="44">
        <v>52</v>
      </c>
      <c r="T13" s="3"/>
    </row>
    <row r="14" spans="1:20" x14ac:dyDescent="0.2">
      <c r="A14" s="34">
        <v>40579</v>
      </c>
      <c r="B14" s="23">
        <v>353010</v>
      </c>
      <c r="C14" s="63">
        <v>2</v>
      </c>
      <c r="D14" s="18"/>
      <c r="H14" s="40">
        <v>0</v>
      </c>
      <c r="I14" s="40">
        <v>0</v>
      </c>
      <c r="K14" s="23">
        <v>183</v>
      </c>
      <c r="L14" s="34">
        <v>40361</v>
      </c>
      <c r="M14">
        <v>24.2</v>
      </c>
      <c r="N14">
        <v>12.2</v>
      </c>
      <c r="P14" s="23">
        <v>186</v>
      </c>
      <c r="Q14" s="34">
        <v>40729</v>
      </c>
      <c r="R14" s="3">
        <v>32.200000000000003</v>
      </c>
      <c r="S14" s="3">
        <v>20.399999999999999</v>
      </c>
      <c r="T14" s="3"/>
    </row>
    <row r="15" spans="1:20" x14ac:dyDescent="0.2">
      <c r="A15" s="34"/>
      <c r="B15" s="33">
        <v>353009</v>
      </c>
      <c r="C15" s="63">
        <v>5</v>
      </c>
      <c r="D15" s="18"/>
      <c r="K15" s="23">
        <v>200</v>
      </c>
      <c r="L15" s="34">
        <v>40378</v>
      </c>
      <c r="M15">
        <v>34.700000000000003</v>
      </c>
      <c r="N15">
        <v>14.1</v>
      </c>
      <c r="P15" s="23">
        <v>204</v>
      </c>
      <c r="Q15" s="34">
        <v>40747</v>
      </c>
      <c r="R15" s="3">
        <v>32.700000000000003</v>
      </c>
      <c r="S15" s="3">
        <v>24.7</v>
      </c>
      <c r="T15" s="3"/>
    </row>
    <row r="16" spans="1:20" x14ac:dyDescent="0.2">
      <c r="A16" s="34"/>
      <c r="B16" s="23">
        <v>353008</v>
      </c>
      <c r="C16" s="63">
        <v>10</v>
      </c>
      <c r="D16" s="18"/>
      <c r="K16" s="23">
        <v>213</v>
      </c>
      <c r="L16" s="34">
        <v>40391</v>
      </c>
      <c r="M16">
        <v>22.4</v>
      </c>
      <c r="N16">
        <v>9.4</v>
      </c>
      <c r="P16" s="23">
        <v>220</v>
      </c>
      <c r="Q16" s="34">
        <v>40763</v>
      </c>
      <c r="R16" s="3">
        <v>30.9</v>
      </c>
      <c r="S16" s="3">
        <v>21.3</v>
      </c>
      <c r="T16" s="3"/>
    </row>
    <row r="17" spans="1:23" x14ac:dyDescent="0.2">
      <c r="A17" s="34"/>
      <c r="B17" s="33">
        <v>353007</v>
      </c>
      <c r="C17" s="63">
        <v>20</v>
      </c>
      <c r="D17" s="18"/>
      <c r="K17" s="23">
        <v>243</v>
      </c>
      <c r="L17" s="34">
        <v>40421</v>
      </c>
      <c r="M17">
        <v>40.5</v>
      </c>
      <c r="N17">
        <v>23.2</v>
      </c>
      <c r="P17" s="23">
        <v>243</v>
      </c>
      <c r="Q17" s="34">
        <v>40786</v>
      </c>
      <c r="R17" s="3">
        <v>22.7</v>
      </c>
      <c r="S17" s="3">
        <v>17.600000000000001</v>
      </c>
      <c r="T17" s="3"/>
      <c r="V17" s="3"/>
      <c r="W17" s="3"/>
    </row>
    <row r="18" spans="1:23" x14ac:dyDescent="0.2">
      <c r="A18" s="34"/>
      <c r="B18" s="23">
        <v>353006</v>
      </c>
      <c r="C18" s="63">
        <v>30</v>
      </c>
      <c r="D18" s="18"/>
      <c r="K18" s="23">
        <v>286</v>
      </c>
      <c r="L18" s="34">
        <v>40464</v>
      </c>
      <c r="M18">
        <v>23.8</v>
      </c>
      <c r="N18">
        <v>0</v>
      </c>
      <c r="P18" s="23">
        <v>267</v>
      </c>
      <c r="Q18" s="97">
        <v>40810</v>
      </c>
      <c r="R18" s="3">
        <v>29.2</v>
      </c>
      <c r="S18" s="3">
        <v>20.6</v>
      </c>
      <c r="U18" s="34"/>
    </row>
    <row r="19" spans="1:23" x14ac:dyDescent="0.2">
      <c r="A19" s="34"/>
      <c r="B19" s="33">
        <v>353005</v>
      </c>
      <c r="C19" s="63">
        <v>40</v>
      </c>
      <c r="D19" s="18"/>
      <c r="K19" s="23">
        <v>311</v>
      </c>
      <c r="L19" s="34">
        <v>40489</v>
      </c>
      <c r="M19">
        <v>0</v>
      </c>
      <c r="N19">
        <v>0</v>
      </c>
      <c r="P19" s="23">
        <v>273</v>
      </c>
      <c r="Q19" s="97">
        <v>40816</v>
      </c>
      <c r="R19" s="3">
        <v>30.9</v>
      </c>
      <c r="S19" s="3">
        <v>23.8</v>
      </c>
      <c r="U19" s="34"/>
    </row>
    <row r="20" spans="1:23" x14ac:dyDescent="0.2">
      <c r="A20" s="34"/>
      <c r="B20" s="23">
        <v>353004</v>
      </c>
      <c r="C20" s="63">
        <v>50</v>
      </c>
      <c r="D20" s="18"/>
      <c r="K20" s="23">
        <v>326</v>
      </c>
      <c r="L20" s="34">
        <v>40504</v>
      </c>
      <c r="M20">
        <v>0</v>
      </c>
      <c r="N20">
        <v>0</v>
      </c>
      <c r="P20" s="23">
        <v>287</v>
      </c>
      <c r="Q20" s="97">
        <v>40830</v>
      </c>
      <c r="R20" s="3">
        <v>31.3</v>
      </c>
      <c r="S20" s="3">
        <v>22</v>
      </c>
      <c r="U20" s="34"/>
    </row>
    <row r="21" spans="1:23" x14ac:dyDescent="0.2">
      <c r="A21" s="34"/>
      <c r="B21" s="33">
        <v>353003</v>
      </c>
      <c r="C21" s="63">
        <v>75</v>
      </c>
      <c r="D21" s="18"/>
      <c r="K21" s="23">
        <v>350</v>
      </c>
      <c r="L21" s="34">
        <v>40528</v>
      </c>
      <c r="M21"/>
      <c r="N21"/>
      <c r="P21" s="23">
        <v>311</v>
      </c>
      <c r="Q21" s="97">
        <v>40854</v>
      </c>
      <c r="R21" s="3">
        <v>0</v>
      </c>
      <c r="S21" s="3">
        <v>0</v>
      </c>
      <c r="U21" s="34"/>
    </row>
    <row r="22" spans="1:23" x14ac:dyDescent="0.2">
      <c r="A22" s="34"/>
      <c r="B22" s="23">
        <v>353002</v>
      </c>
      <c r="C22" s="63">
        <v>100</v>
      </c>
      <c r="D22" s="18"/>
      <c r="K22" s="23"/>
      <c r="L22" s="34"/>
      <c r="M22"/>
      <c r="N22"/>
      <c r="P22" s="23">
        <v>326</v>
      </c>
      <c r="Q22" s="97">
        <v>40869</v>
      </c>
      <c r="R22" s="3">
        <v>0</v>
      </c>
      <c r="S22" s="3">
        <v>0</v>
      </c>
      <c r="U22" s="34"/>
    </row>
    <row r="23" spans="1:23" x14ac:dyDescent="0.2">
      <c r="A23" s="34"/>
      <c r="B23" s="33">
        <v>353001</v>
      </c>
      <c r="C23" s="63">
        <v>147</v>
      </c>
      <c r="D23" s="18"/>
      <c r="L23" s="34"/>
      <c r="M23"/>
      <c r="N23"/>
      <c r="P23" s="23">
        <v>340</v>
      </c>
      <c r="Q23" s="97">
        <v>40883</v>
      </c>
      <c r="R23" s="3">
        <v>0</v>
      </c>
      <c r="S23" s="3">
        <v>0</v>
      </c>
      <c r="U23" s="34"/>
    </row>
    <row r="24" spans="1:23" x14ac:dyDescent="0.2">
      <c r="A24" s="34">
        <v>40592</v>
      </c>
      <c r="B24" s="14">
        <v>353020</v>
      </c>
      <c r="C24" s="63">
        <v>2</v>
      </c>
      <c r="D24" s="18"/>
      <c r="H24" s="40">
        <v>0</v>
      </c>
      <c r="I24" s="40">
        <v>0</v>
      </c>
      <c r="L24" s="34"/>
      <c r="M24"/>
      <c r="N24"/>
      <c r="P24" s="23"/>
      <c r="Q24" s="98"/>
      <c r="U24" s="34"/>
    </row>
    <row r="25" spans="1:23" x14ac:dyDescent="0.2">
      <c r="A25" s="34"/>
      <c r="B25" s="14">
        <v>353019</v>
      </c>
      <c r="C25" s="63">
        <v>5</v>
      </c>
      <c r="D25" s="18"/>
      <c r="L25" s="34"/>
      <c r="M25"/>
      <c r="N25"/>
      <c r="U25" s="34"/>
    </row>
    <row r="26" spans="1:23" x14ac:dyDescent="0.2">
      <c r="A26" s="34"/>
      <c r="B26" s="14">
        <v>353018</v>
      </c>
      <c r="C26" s="63">
        <v>10</v>
      </c>
      <c r="D26" s="18"/>
      <c r="L26" s="34"/>
      <c r="M26"/>
      <c r="N26"/>
      <c r="U26" s="34"/>
    </row>
    <row r="27" spans="1:23" x14ac:dyDescent="0.2">
      <c r="A27" s="34"/>
      <c r="B27" s="14">
        <v>353017</v>
      </c>
      <c r="C27" s="63">
        <v>20</v>
      </c>
      <c r="D27" s="18"/>
      <c r="L27" s="34"/>
      <c r="M27"/>
      <c r="N27"/>
      <c r="U27" s="34"/>
    </row>
    <row r="28" spans="1:23" x14ac:dyDescent="0.2">
      <c r="A28" s="34"/>
      <c r="B28" s="14">
        <v>353016</v>
      </c>
      <c r="C28" s="63">
        <v>30</v>
      </c>
      <c r="D28" s="18"/>
      <c r="L28" s="34"/>
      <c r="M28"/>
      <c r="N28"/>
      <c r="U28" s="34"/>
    </row>
    <row r="29" spans="1:23" x14ac:dyDescent="0.2">
      <c r="A29" s="34"/>
      <c r="B29" s="14">
        <v>353015</v>
      </c>
      <c r="C29" s="63">
        <v>40</v>
      </c>
      <c r="D29" s="18"/>
      <c r="L29" s="34"/>
      <c r="M29"/>
      <c r="N29"/>
      <c r="U29" s="34"/>
    </row>
    <row r="30" spans="1:23" x14ac:dyDescent="0.2">
      <c r="A30" s="34"/>
      <c r="B30" s="14">
        <v>353014</v>
      </c>
      <c r="C30" s="63">
        <v>50</v>
      </c>
      <c r="D30" s="18"/>
      <c r="L30" s="34"/>
      <c r="M30"/>
      <c r="N30"/>
      <c r="U30" s="34"/>
    </row>
    <row r="31" spans="1:23" x14ac:dyDescent="0.2">
      <c r="A31" s="34"/>
      <c r="B31" s="14">
        <v>353013</v>
      </c>
      <c r="C31" s="63">
        <v>75</v>
      </c>
      <c r="D31" s="18"/>
      <c r="L31" s="34"/>
      <c r="M31"/>
      <c r="N31"/>
      <c r="U31" s="34"/>
    </row>
    <row r="32" spans="1:23" x14ac:dyDescent="0.2">
      <c r="A32" s="34"/>
      <c r="B32" s="14">
        <v>353012</v>
      </c>
      <c r="C32" s="63">
        <v>100</v>
      </c>
      <c r="D32" s="18"/>
      <c r="L32" s="34"/>
      <c r="M32"/>
      <c r="N32"/>
      <c r="U32" s="34"/>
    </row>
    <row r="33" spans="1:21" x14ac:dyDescent="0.2">
      <c r="A33" s="34"/>
      <c r="B33" s="14">
        <v>353011</v>
      </c>
      <c r="C33" s="63">
        <v>156</v>
      </c>
      <c r="D33" s="18"/>
      <c r="L33" s="34"/>
      <c r="M33" s="44"/>
      <c r="N33" s="44"/>
      <c r="U33" s="34"/>
    </row>
    <row r="34" spans="1:21" x14ac:dyDescent="0.2">
      <c r="A34" s="34">
        <v>40609</v>
      </c>
      <c r="B34" s="3">
        <v>353098</v>
      </c>
      <c r="C34" s="3">
        <v>1</v>
      </c>
      <c r="D34" s="18"/>
      <c r="H34" s="40">
        <v>0</v>
      </c>
      <c r="I34" s="40">
        <v>0</v>
      </c>
      <c r="L34" s="34"/>
      <c r="M34" s="40"/>
      <c r="N34" s="44"/>
      <c r="U34" s="34"/>
    </row>
    <row r="35" spans="1:21" x14ac:dyDescent="0.2">
      <c r="A35" s="34"/>
      <c r="B35" s="3">
        <v>353097</v>
      </c>
      <c r="C35" s="3">
        <v>5</v>
      </c>
      <c r="D35" s="18"/>
      <c r="L35" s="34"/>
      <c r="M35" s="44"/>
      <c r="N35" s="44"/>
      <c r="U35" s="34"/>
    </row>
    <row r="36" spans="1:21" x14ac:dyDescent="0.2">
      <c r="A36" s="34"/>
      <c r="B36" s="3">
        <v>353096</v>
      </c>
      <c r="C36" s="3">
        <v>10</v>
      </c>
      <c r="D36" s="18"/>
      <c r="L36" s="34"/>
      <c r="M36" s="40"/>
      <c r="N36" s="40"/>
      <c r="U36" s="34"/>
    </row>
    <row r="37" spans="1:21" x14ac:dyDescent="0.2">
      <c r="A37" s="34"/>
      <c r="B37" s="3">
        <v>353095</v>
      </c>
      <c r="C37" s="3">
        <v>20</v>
      </c>
      <c r="D37" s="18"/>
      <c r="L37" s="34"/>
      <c r="M37" s="44"/>
      <c r="N37" s="40"/>
      <c r="U37" s="34"/>
    </row>
    <row r="38" spans="1:21" x14ac:dyDescent="0.2">
      <c r="A38" s="34"/>
      <c r="B38" s="3">
        <v>353094</v>
      </c>
      <c r="C38" s="3">
        <v>30</v>
      </c>
      <c r="D38" s="18"/>
      <c r="L38" s="34"/>
      <c r="M38"/>
      <c r="N38"/>
      <c r="U38" s="34"/>
    </row>
    <row r="39" spans="1:21" x14ac:dyDescent="0.2">
      <c r="A39" s="34"/>
      <c r="B39" s="3">
        <v>353093</v>
      </c>
      <c r="C39" s="3">
        <v>40</v>
      </c>
      <c r="D39" s="18"/>
      <c r="L39" s="34"/>
      <c r="M39"/>
      <c r="N39"/>
      <c r="U39" s="34"/>
    </row>
    <row r="40" spans="1:21" x14ac:dyDescent="0.2">
      <c r="A40" s="34"/>
      <c r="B40" s="3">
        <v>353092</v>
      </c>
      <c r="C40" s="3">
        <v>50</v>
      </c>
      <c r="D40" s="18"/>
      <c r="L40" s="34"/>
      <c r="M40"/>
      <c r="N40"/>
      <c r="U40" s="34"/>
    </row>
    <row r="41" spans="1:21" x14ac:dyDescent="0.2">
      <c r="A41" s="34"/>
      <c r="B41" s="3">
        <v>353091</v>
      </c>
      <c r="C41" s="3">
        <v>76</v>
      </c>
      <c r="D41" s="18"/>
      <c r="L41" s="34"/>
      <c r="M41"/>
      <c r="N41"/>
      <c r="U41" s="34"/>
    </row>
    <row r="42" spans="1:21" x14ac:dyDescent="0.2">
      <c r="A42" s="34"/>
      <c r="B42" s="3">
        <v>353090</v>
      </c>
      <c r="C42" s="3">
        <v>100</v>
      </c>
      <c r="D42" s="18"/>
      <c r="L42" s="34"/>
      <c r="M42"/>
      <c r="N42"/>
      <c r="U42" s="34"/>
    </row>
    <row r="43" spans="1:21" x14ac:dyDescent="0.2">
      <c r="A43" s="34"/>
      <c r="B43" s="3">
        <v>353089</v>
      </c>
      <c r="C43" s="3">
        <v>152</v>
      </c>
      <c r="D43" s="18"/>
      <c r="L43" s="34"/>
      <c r="M43"/>
      <c r="N43"/>
      <c r="U43" s="34"/>
    </row>
    <row r="44" spans="1:21" x14ac:dyDescent="0.2">
      <c r="A44" s="34">
        <v>40633</v>
      </c>
      <c r="B44" s="3">
        <v>306740</v>
      </c>
      <c r="C44" s="63">
        <v>1</v>
      </c>
      <c r="D44" s="18"/>
      <c r="H44" s="44">
        <v>0</v>
      </c>
      <c r="I44" s="44">
        <v>0</v>
      </c>
      <c r="L44" s="34"/>
      <c r="M44"/>
      <c r="N44"/>
      <c r="U44" s="34"/>
    </row>
    <row r="45" spans="1:21" x14ac:dyDescent="0.2">
      <c r="A45" s="34"/>
      <c r="B45" s="3">
        <v>306739</v>
      </c>
      <c r="C45" s="63">
        <v>5</v>
      </c>
      <c r="D45" s="18"/>
      <c r="H45" s="44"/>
      <c r="I45" s="44"/>
      <c r="L45" s="34"/>
      <c r="M45"/>
      <c r="N45"/>
      <c r="U45" s="34"/>
    </row>
    <row r="46" spans="1:21" x14ac:dyDescent="0.2">
      <c r="A46" s="34"/>
      <c r="B46" s="3">
        <v>306738</v>
      </c>
      <c r="C46" s="63">
        <v>10</v>
      </c>
      <c r="D46" s="18"/>
      <c r="L46" s="34"/>
      <c r="M46"/>
      <c r="N46"/>
      <c r="U46" s="34"/>
    </row>
    <row r="47" spans="1:21" x14ac:dyDescent="0.2">
      <c r="A47" s="34"/>
      <c r="B47" s="3">
        <v>306737</v>
      </c>
      <c r="C47" s="63">
        <v>20</v>
      </c>
      <c r="D47" s="18"/>
      <c r="L47" s="34"/>
      <c r="M47"/>
      <c r="N47"/>
      <c r="U47" s="34"/>
    </row>
    <row r="48" spans="1:21" x14ac:dyDescent="0.2">
      <c r="A48" s="34"/>
      <c r="B48" s="3">
        <v>306736</v>
      </c>
      <c r="C48" s="63">
        <v>30</v>
      </c>
      <c r="D48" s="18"/>
      <c r="J48" s="44"/>
      <c r="K48" s="44"/>
      <c r="L48" s="34"/>
      <c r="M48"/>
      <c r="N48"/>
      <c r="U48" s="34"/>
    </row>
    <row r="49" spans="1:21" x14ac:dyDescent="0.2">
      <c r="A49" s="34"/>
      <c r="B49" s="3">
        <v>306735</v>
      </c>
      <c r="C49" s="63">
        <v>40</v>
      </c>
      <c r="D49" s="18"/>
      <c r="L49" s="34"/>
      <c r="M49"/>
      <c r="N49"/>
      <c r="U49" s="34"/>
    </row>
    <row r="50" spans="1:21" x14ac:dyDescent="0.2">
      <c r="A50" s="34"/>
      <c r="B50" s="3">
        <v>306734</v>
      </c>
      <c r="C50" s="63">
        <v>50</v>
      </c>
      <c r="D50" s="18"/>
      <c r="L50" s="34"/>
      <c r="M50"/>
      <c r="N50"/>
      <c r="U50" s="34"/>
    </row>
    <row r="51" spans="1:21" x14ac:dyDescent="0.2">
      <c r="A51" s="34"/>
      <c r="B51" s="3">
        <v>306733</v>
      </c>
      <c r="C51" s="63">
        <v>75</v>
      </c>
      <c r="D51" s="18"/>
      <c r="L51" s="34"/>
      <c r="M51"/>
      <c r="N51"/>
      <c r="U51" s="34"/>
    </row>
    <row r="52" spans="1:21" x14ac:dyDescent="0.2">
      <c r="A52" s="34"/>
      <c r="B52" s="3">
        <v>306732</v>
      </c>
      <c r="C52" s="63">
        <v>100</v>
      </c>
      <c r="D52" s="18"/>
      <c r="L52" s="34"/>
      <c r="M52"/>
      <c r="N52"/>
      <c r="U52" s="34"/>
    </row>
    <row r="53" spans="1:21" x14ac:dyDescent="0.2">
      <c r="A53" s="34"/>
      <c r="B53" s="3">
        <v>306731</v>
      </c>
      <c r="C53" s="91">
        <v>140</v>
      </c>
      <c r="D53" s="18"/>
      <c r="L53" s="34"/>
      <c r="M53"/>
      <c r="N53"/>
      <c r="U53" s="34"/>
    </row>
    <row r="54" spans="1:21" x14ac:dyDescent="0.2">
      <c r="A54" s="34">
        <v>40641</v>
      </c>
      <c r="B54" s="33">
        <v>372768</v>
      </c>
      <c r="C54" s="84">
        <v>3</v>
      </c>
      <c r="D54" s="31"/>
      <c r="H54" s="44">
        <v>33.299999999999997</v>
      </c>
      <c r="I54" s="44">
        <v>32.1</v>
      </c>
      <c r="L54" s="34"/>
      <c r="M54"/>
      <c r="N54"/>
      <c r="U54" s="34"/>
    </row>
    <row r="55" spans="1:21" x14ac:dyDescent="0.2">
      <c r="A55" s="34"/>
      <c r="B55" s="33">
        <v>372767</v>
      </c>
      <c r="C55" s="84">
        <v>10</v>
      </c>
      <c r="D55" s="31"/>
      <c r="H55" s="44"/>
      <c r="I55" s="44"/>
      <c r="L55" s="34"/>
      <c r="M55"/>
      <c r="N55"/>
      <c r="U55" s="34"/>
    </row>
    <row r="56" spans="1:21" x14ac:dyDescent="0.2">
      <c r="A56" s="34"/>
      <c r="B56" s="33">
        <v>372766</v>
      </c>
      <c r="C56" s="84">
        <v>20</v>
      </c>
      <c r="D56" s="31"/>
      <c r="H56" s="44"/>
      <c r="L56" s="34"/>
      <c r="M56"/>
      <c r="N56"/>
      <c r="U56" s="34"/>
    </row>
    <row r="57" spans="1:21" x14ac:dyDescent="0.2">
      <c r="A57" s="34"/>
      <c r="B57" s="33">
        <v>372765</v>
      </c>
      <c r="C57" s="84">
        <v>30</v>
      </c>
      <c r="D57" s="31"/>
      <c r="H57" s="44" t="e">
        <f>(C57*(E58-$J$1)+C58*($J$1-E57))/(E58-E57)</f>
        <v>#DIV/0!</v>
      </c>
      <c r="I57" s="44" t="e">
        <f>(C57*(F58-$J$1)+C58*($J$1-F57))/(F58-F57)</f>
        <v>#DIV/0!</v>
      </c>
      <c r="L57" s="34"/>
      <c r="M57"/>
      <c r="N57"/>
      <c r="U57" s="34"/>
    </row>
    <row r="58" spans="1:21" x14ac:dyDescent="0.2">
      <c r="A58" s="34"/>
      <c r="B58" s="33">
        <v>372764</v>
      </c>
      <c r="C58" s="84">
        <v>41</v>
      </c>
      <c r="D58" s="31"/>
      <c r="L58" s="34"/>
      <c r="M58"/>
      <c r="N58"/>
      <c r="U58" s="34"/>
    </row>
    <row r="59" spans="1:21" x14ac:dyDescent="0.2">
      <c r="A59" s="34"/>
      <c r="B59" s="33">
        <v>372763</v>
      </c>
      <c r="C59" s="84">
        <v>50</v>
      </c>
      <c r="D59" s="31"/>
      <c r="H59" s="44"/>
      <c r="I59" s="44"/>
      <c r="L59" s="34"/>
      <c r="M59"/>
      <c r="N59"/>
      <c r="U59" s="34"/>
    </row>
    <row r="60" spans="1:21" x14ac:dyDescent="0.2">
      <c r="A60" s="34"/>
      <c r="B60" s="33">
        <v>372762</v>
      </c>
      <c r="C60" s="84">
        <v>61</v>
      </c>
      <c r="D60" s="31"/>
      <c r="L60" s="34"/>
      <c r="M60"/>
      <c r="N60"/>
      <c r="U60" s="34"/>
    </row>
    <row r="61" spans="1:21" x14ac:dyDescent="0.2">
      <c r="A61" s="34"/>
      <c r="B61" s="33">
        <v>372761</v>
      </c>
      <c r="C61" s="84">
        <v>82</v>
      </c>
      <c r="D61" s="31"/>
      <c r="L61" s="34"/>
      <c r="M61"/>
      <c r="N61"/>
      <c r="U61" s="34"/>
    </row>
    <row r="62" spans="1:21" x14ac:dyDescent="0.2">
      <c r="A62" s="34"/>
      <c r="B62" s="33">
        <v>372760</v>
      </c>
      <c r="C62" s="84">
        <v>101</v>
      </c>
      <c r="D62" s="31"/>
      <c r="L62" s="34"/>
      <c r="M62"/>
      <c r="N62"/>
      <c r="U62" s="34"/>
    </row>
    <row r="63" spans="1:21" x14ac:dyDescent="0.2">
      <c r="A63" s="34"/>
      <c r="B63" s="33">
        <v>372759</v>
      </c>
      <c r="C63" s="84">
        <v>161</v>
      </c>
      <c r="D63" s="31"/>
      <c r="L63" s="34"/>
      <c r="M63"/>
      <c r="N63"/>
      <c r="U63" s="34"/>
    </row>
    <row r="64" spans="1:21" x14ac:dyDescent="0.2">
      <c r="A64" s="34">
        <v>40656</v>
      </c>
      <c r="B64" s="33">
        <v>373747</v>
      </c>
      <c r="C64" s="23">
        <v>3</v>
      </c>
      <c r="D64" s="31"/>
      <c r="H64" s="44">
        <v>22.6</v>
      </c>
      <c r="I64" s="44">
        <v>25.1</v>
      </c>
      <c r="L64" s="34"/>
      <c r="M64"/>
      <c r="N64"/>
      <c r="U64" s="34"/>
    </row>
    <row r="65" spans="1:21" x14ac:dyDescent="0.2">
      <c r="A65" s="34"/>
      <c r="B65" s="33">
        <v>373746</v>
      </c>
      <c r="C65" s="23">
        <v>5</v>
      </c>
      <c r="D65" s="31"/>
      <c r="H65" s="44"/>
      <c r="I65" s="44"/>
      <c r="L65" s="34"/>
      <c r="M65"/>
      <c r="N65"/>
      <c r="U65" s="34"/>
    </row>
    <row r="66" spans="1:21" x14ac:dyDescent="0.2">
      <c r="A66" s="34"/>
      <c r="B66" s="33">
        <v>373745</v>
      </c>
      <c r="C66" s="23">
        <v>10</v>
      </c>
      <c r="D66" s="31"/>
      <c r="L66" s="34"/>
      <c r="M66"/>
      <c r="N66"/>
      <c r="U66" s="34"/>
    </row>
    <row r="67" spans="1:21" x14ac:dyDescent="0.2">
      <c r="A67" s="34"/>
      <c r="B67" s="33">
        <v>373744</v>
      </c>
      <c r="C67" s="23">
        <v>21</v>
      </c>
      <c r="D67" s="31"/>
      <c r="H67" s="44" t="e">
        <f>(C67*(E68-$J$1)+C68*($J$1-E67))/(E68-E67)</f>
        <v>#DIV/0!</v>
      </c>
      <c r="I67" s="44" t="e">
        <f>(C67*(F68-$J$1)+C68*($J$1-F67))/(F68-F67)</f>
        <v>#DIV/0!</v>
      </c>
      <c r="L67" s="34"/>
      <c r="M67"/>
      <c r="N67"/>
      <c r="U67" s="34"/>
    </row>
    <row r="68" spans="1:21" x14ac:dyDescent="0.2">
      <c r="A68" s="34"/>
      <c r="B68" s="33">
        <v>373743</v>
      </c>
      <c r="C68" s="23">
        <v>30</v>
      </c>
      <c r="D68" s="31"/>
      <c r="H68" s="44"/>
      <c r="L68" s="34"/>
      <c r="M68"/>
      <c r="N68"/>
      <c r="U68" s="34"/>
    </row>
    <row r="69" spans="1:21" x14ac:dyDescent="0.2">
      <c r="A69" s="34"/>
      <c r="B69" s="33">
        <v>373742</v>
      </c>
      <c r="C69" s="23">
        <v>41</v>
      </c>
      <c r="D69" s="31"/>
      <c r="I69" s="44"/>
      <c r="L69" s="34"/>
      <c r="M69"/>
      <c r="N69"/>
      <c r="U69" s="34"/>
    </row>
    <row r="70" spans="1:21" x14ac:dyDescent="0.2">
      <c r="A70" s="34"/>
      <c r="B70" s="33">
        <v>373741</v>
      </c>
      <c r="C70" s="23">
        <v>50</v>
      </c>
      <c r="D70" s="31"/>
      <c r="L70" s="34"/>
      <c r="M70"/>
      <c r="N70"/>
      <c r="U70" s="34"/>
    </row>
    <row r="71" spans="1:21" x14ac:dyDescent="0.2">
      <c r="A71" s="34"/>
      <c r="B71" s="33">
        <v>373740</v>
      </c>
      <c r="C71" s="23">
        <v>78</v>
      </c>
      <c r="D71" s="31"/>
      <c r="L71" s="34"/>
      <c r="M71"/>
      <c r="N71"/>
      <c r="U71" s="34"/>
    </row>
    <row r="72" spans="1:21" x14ac:dyDescent="0.2">
      <c r="A72" s="34"/>
      <c r="B72" s="33">
        <v>373739</v>
      </c>
      <c r="C72" s="23">
        <v>101</v>
      </c>
      <c r="D72" s="31"/>
      <c r="L72" s="34"/>
      <c r="M72"/>
      <c r="N72"/>
      <c r="U72" s="34"/>
    </row>
    <row r="73" spans="1:21" x14ac:dyDescent="0.2">
      <c r="A73" s="34"/>
      <c r="B73" s="33">
        <v>373738</v>
      </c>
      <c r="C73" s="23">
        <v>164</v>
      </c>
      <c r="D73" s="31"/>
      <c r="L73" s="34"/>
      <c r="M73"/>
      <c r="N73"/>
      <c r="U73" s="34"/>
    </row>
    <row r="74" spans="1:21" x14ac:dyDescent="0.2">
      <c r="A74" s="34">
        <v>40669</v>
      </c>
      <c r="B74" s="23">
        <v>378024</v>
      </c>
      <c r="C74" s="84">
        <v>2</v>
      </c>
      <c r="D74" s="18"/>
      <c r="H74" s="44">
        <v>26.8</v>
      </c>
      <c r="I74" s="44">
        <v>0</v>
      </c>
      <c r="L74" s="34"/>
      <c r="M74"/>
      <c r="N74"/>
      <c r="U74" s="34"/>
    </row>
    <row r="75" spans="1:21" x14ac:dyDescent="0.2">
      <c r="A75" s="34"/>
      <c r="B75" s="23">
        <v>378023</v>
      </c>
      <c r="C75" s="84">
        <v>10</v>
      </c>
      <c r="D75" s="18"/>
      <c r="H75" s="44"/>
      <c r="I75" s="44"/>
      <c r="L75" s="34"/>
      <c r="M75"/>
      <c r="N75"/>
      <c r="U75" s="34"/>
    </row>
    <row r="76" spans="1:21" x14ac:dyDescent="0.2">
      <c r="A76" s="34"/>
      <c r="B76" s="23">
        <v>378022</v>
      </c>
      <c r="C76" s="84">
        <v>20</v>
      </c>
      <c r="D76" s="18"/>
      <c r="H76" s="44" t="e">
        <f>(C76*(E77-$J$1)+C77*($J$1-E76))/(E77-E76)</f>
        <v>#DIV/0!</v>
      </c>
      <c r="I76" s="44" t="e">
        <f>(C76*(F77-$J$1)+C77*($J$1-F76))/(F77-F76)</f>
        <v>#DIV/0!</v>
      </c>
      <c r="L76" s="34"/>
      <c r="M76"/>
      <c r="N76"/>
      <c r="U76" s="34"/>
    </row>
    <row r="77" spans="1:21" x14ac:dyDescent="0.2">
      <c r="A77" s="34"/>
      <c r="B77" s="23">
        <v>378021</v>
      </c>
      <c r="C77" s="84">
        <v>30</v>
      </c>
      <c r="D77" s="18"/>
      <c r="I77" s="44"/>
      <c r="L77" s="34"/>
      <c r="M77"/>
      <c r="N77"/>
      <c r="U77" s="34"/>
    </row>
    <row r="78" spans="1:21" x14ac:dyDescent="0.2">
      <c r="A78" s="34"/>
      <c r="B78" s="23">
        <v>378020</v>
      </c>
      <c r="C78" s="84">
        <v>40</v>
      </c>
      <c r="D78" s="18"/>
      <c r="L78" s="34"/>
      <c r="M78"/>
      <c r="N78"/>
      <c r="U78" s="34"/>
    </row>
    <row r="79" spans="1:21" x14ac:dyDescent="0.2">
      <c r="A79" s="34"/>
      <c r="B79" s="23">
        <v>378019</v>
      </c>
      <c r="C79" s="84">
        <v>50</v>
      </c>
      <c r="D79" s="18"/>
      <c r="L79" s="34"/>
      <c r="M79"/>
      <c r="N79"/>
      <c r="U79" s="34"/>
    </row>
    <row r="80" spans="1:21" x14ac:dyDescent="0.2">
      <c r="A80" s="34"/>
      <c r="B80" s="23">
        <v>378018</v>
      </c>
      <c r="C80" s="84">
        <v>60</v>
      </c>
      <c r="D80" s="18"/>
      <c r="L80" s="34"/>
      <c r="M80"/>
      <c r="N80"/>
      <c r="U80" s="34"/>
    </row>
    <row r="81" spans="1:21" x14ac:dyDescent="0.2">
      <c r="A81" s="34"/>
      <c r="B81" s="23">
        <v>378017</v>
      </c>
      <c r="C81" s="84">
        <v>80</v>
      </c>
      <c r="D81" s="18"/>
      <c r="I81" s="44"/>
      <c r="L81" s="34"/>
      <c r="M81"/>
      <c r="N81"/>
      <c r="U81" s="34"/>
    </row>
    <row r="82" spans="1:21" x14ac:dyDescent="0.2">
      <c r="A82" s="34"/>
      <c r="B82" s="23">
        <v>378016</v>
      </c>
      <c r="C82" s="84">
        <v>100</v>
      </c>
      <c r="D82" s="18"/>
      <c r="H82" s="44"/>
      <c r="I82" s="44"/>
      <c r="L82" s="34"/>
      <c r="M82"/>
      <c r="N82"/>
      <c r="U82" s="34"/>
    </row>
    <row r="83" spans="1:21" x14ac:dyDescent="0.2">
      <c r="A83" s="34"/>
      <c r="B83" s="23">
        <v>378015</v>
      </c>
      <c r="C83" s="84">
        <v>144</v>
      </c>
      <c r="D83" s="18"/>
      <c r="L83" s="34"/>
      <c r="M83"/>
      <c r="N83"/>
      <c r="U83" s="34"/>
    </row>
    <row r="84" spans="1:21" x14ac:dyDescent="0.2">
      <c r="A84" s="34">
        <v>40691</v>
      </c>
      <c r="B84" s="3">
        <v>379278</v>
      </c>
      <c r="C84" s="3">
        <v>2</v>
      </c>
      <c r="D84" s="18"/>
      <c r="H84" s="44">
        <v>76.400000000000006</v>
      </c>
      <c r="I84" s="44">
        <v>44.8</v>
      </c>
      <c r="L84" s="34"/>
      <c r="M84"/>
      <c r="N84"/>
      <c r="U84" s="34"/>
    </row>
    <row r="85" spans="1:21" x14ac:dyDescent="0.2">
      <c r="A85" s="34"/>
      <c r="B85" s="3">
        <v>379277</v>
      </c>
      <c r="C85" s="3">
        <v>10</v>
      </c>
      <c r="D85" s="18"/>
      <c r="I85" s="44"/>
      <c r="L85" s="34"/>
      <c r="M85"/>
      <c r="N85"/>
      <c r="U85" s="34"/>
    </row>
    <row r="86" spans="1:21" x14ac:dyDescent="0.2">
      <c r="A86" s="34"/>
      <c r="B86" s="3">
        <v>379276</v>
      </c>
      <c r="C86" s="3">
        <v>20</v>
      </c>
      <c r="D86" s="18"/>
      <c r="H86" s="44"/>
      <c r="I86" s="44"/>
      <c r="L86" s="34"/>
      <c r="M86"/>
      <c r="N86"/>
      <c r="U86" s="34"/>
    </row>
    <row r="87" spans="1:21" x14ac:dyDescent="0.2">
      <c r="A87" s="34"/>
      <c r="B87" s="3">
        <v>379275</v>
      </c>
      <c r="C87" s="3">
        <v>30</v>
      </c>
      <c r="D87" s="18"/>
      <c r="H87" s="44"/>
      <c r="L87" s="34"/>
      <c r="M87"/>
      <c r="N87"/>
      <c r="U87" s="34"/>
    </row>
    <row r="88" spans="1:21" x14ac:dyDescent="0.2">
      <c r="A88" s="34"/>
      <c r="B88" s="3">
        <v>379274</v>
      </c>
      <c r="C88" s="3">
        <v>40</v>
      </c>
      <c r="D88" s="18"/>
      <c r="I88" s="44" t="e">
        <f>(C88*(F89-$J$1)+C89*($J$1-F88))/(F89-F88)</f>
        <v>#DIV/0!</v>
      </c>
      <c r="L88" s="34"/>
      <c r="M88"/>
      <c r="N88"/>
      <c r="U88" s="34"/>
    </row>
    <row r="89" spans="1:21" x14ac:dyDescent="0.2">
      <c r="A89" s="34"/>
      <c r="B89" s="3">
        <v>379273</v>
      </c>
      <c r="C89" s="3">
        <v>50</v>
      </c>
      <c r="D89" s="18"/>
      <c r="L89" s="34"/>
      <c r="M89"/>
      <c r="N89"/>
      <c r="U89" s="34"/>
    </row>
    <row r="90" spans="1:21" x14ac:dyDescent="0.2">
      <c r="A90" s="34"/>
      <c r="B90" s="3">
        <v>379272</v>
      </c>
      <c r="C90" s="3">
        <v>60</v>
      </c>
      <c r="D90" s="18"/>
      <c r="H90" s="44" t="e">
        <f>(C90*(E91-$J$1)+C91*($J$1-E90))/(E91-E90)</f>
        <v>#DIV/0!</v>
      </c>
      <c r="L90" s="34"/>
      <c r="M90"/>
      <c r="N90"/>
      <c r="U90" s="34"/>
    </row>
    <row r="91" spans="1:21" x14ac:dyDescent="0.2">
      <c r="A91" s="34"/>
      <c r="B91" s="3">
        <v>379271</v>
      </c>
      <c r="C91" s="3">
        <v>80</v>
      </c>
      <c r="D91" s="18"/>
      <c r="L91" s="34"/>
      <c r="M91"/>
      <c r="N91"/>
      <c r="U91" s="34"/>
    </row>
    <row r="92" spans="1:21" x14ac:dyDescent="0.2">
      <c r="A92" s="34"/>
      <c r="B92" s="3">
        <v>379270</v>
      </c>
      <c r="C92" s="3">
        <v>100</v>
      </c>
      <c r="D92" s="18"/>
      <c r="L92" s="34"/>
      <c r="M92"/>
      <c r="N92"/>
      <c r="U92" s="34"/>
    </row>
    <row r="93" spans="1:21" x14ac:dyDescent="0.2">
      <c r="A93" s="34"/>
      <c r="B93" s="3">
        <v>379269</v>
      </c>
      <c r="C93" s="3">
        <v>125</v>
      </c>
      <c r="L93" s="34"/>
      <c r="M93"/>
      <c r="N93"/>
      <c r="U93" s="34"/>
    </row>
    <row r="94" spans="1:21" x14ac:dyDescent="0.2">
      <c r="A94" s="34"/>
      <c r="B94" s="3">
        <v>379268</v>
      </c>
      <c r="C94" s="3">
        <v>166</v>
      </c>
      <c r="L94" s="34"/>
      <c r="M94"/>
      <c r="N94"/>
      <c r="U94" s="34"/>
    </row>
    <row r="95" spans="1:21" x14ac:dyDescent="0.2">
      <c r="A95" s="34">
        <v>40710</v>
      </c>
      <c r="B95" s="3">
        <v>306750</v>
      </c>
      <c r="C95" s="3">
        <v>1</v>
      </c>
      <c r="D95" s="18"/>
      <c r="H95" s="44">
        <v>53.6</v>
      </c>
      <c r="I95" s="44">
        <v>52</v>
      </c>
      <c r="L95" s="34"/>
      <c r="M95"/>
      <c r="N95"/>
      <c r="U95" s="34"/>
    </row>
    <row r="96" spans="1:21" x14ac:dyDescent="0.2">
      <c r="A96" s="34"/>
      <c r="B96" s="3">
        <v>306749</v>
      </c>
      <c r="C96" s="3">
        <v>5</v>
      </c>
      <c r="D96" s="18"/>
      <c r="H96" s="44"/>
      <c r="I96" s="44"/>
      <c r="L96" s="34"/>
      <c r="M96"/>
      <c r="N96"/>
      <c r="U96" s="34"/>
    </row>
    <row r="97" spans="1:21" x14ac:dyDescent="0.2">
      <c r="A97" s="34"/>
      <c r="B97" s="3">
        <v>306748</v>
      </c>
      <c r="C97" s="3">
        <v>10</v>
      </c>
      <c r="D97" s="18"/>
      <c r="H97" s="44"/>
      <c r="I97" s="44"/>
      <c r="L97" s="34"/>
      <c r="M97"/>
      <c r="N97"/>
      <c r="U97" s="34"/>
    </row>
    <row r="98" spans="1:21" x14ac:dyDescent="0.2">
      <c r="A98" s="34"/>
      <c r="B98" s="3">
        <v>306747</v>
      </c>
      <c r="C98" s="3">
        <v>20</v>
      </c>
      <c r="D98" s="18"/>
      <c r="H98" s="44"/>
      <c r="L98" s="34"/>
      <c r="M98"/>
      <c r="N98"/>
      <c r="U98" s="34"/>
    </row>
    <row r="99" spans="1:21" x14ac:dyDescent="0.2">
      <c r="A99" s="34"/>
      <c r="B99" s="3">
        <v>306746</v>
      </c>
      <c r="C99" s="3">
        <v>30</v>
      </c>
      <c r="D99" s="18"/>
      <c r="H99" s="44"/>
      <c r="L99" s="34"/>
      <c r="M99"/>
      <c r="N99"/>
      <c r="U99" s="34"/>
    </row>
    <row r="100" spans="1:21" x14ac:dyDescent="0.2">
      <c r="A100" s="34"/>
      <c r="B100" s="3">
        <v>306745</v>
      </c>
      <c r="C100" s="3">
        <v>40</v>
      </c>
      <c r="D100" s="18"/>
      <c r="L100" s="34"/>
      <c r="M100"/>
      <c r="N100"/>
      <c r="U100" s="34"/>
    </row>
    <row r="101" spans="1:21" x14ac:dyDescent="0.2">
      <c r="A101" s="34"/>
      <c r="B101" s="3">
        <v>306744</v>
      </c>
      <c r="C101" s="3">
        <v>50</v>
      </c>
      <c r="D101" s="18"/>
      <c r="H101" s="44" t="e">
        <f>(C101*(E102-$J$1)+C102*($J$1-E101))/(E102-E101)</f>
        <v>#DIV/0!</v>
      </c>
      <c r="I101" s="44" t="e">
        <f>(C101*(F102-$J$1)+C102*($J$1-F101))/(F102-F101)</f>
        <v>#DIV/0!</v>
      </c>
      <c r="L101" s="34"/>
      <c r="M101"/>
      <c r="N101"/>
      <c r="U101" s="34"/>
    </row>
    <row r="102" spans="1:21" x14ac:dyDescent="0.2">
      <c r="A102" s="34"/>
      <c r="B102" s="3">
        <v>306743</v>
      </c>
      <c r="C102" s="3">
        <v>75</v>
      </c>
      <c r="D102" s="18"/>
      <c r="L102" s="34"/>
      <c r="M102"/>
      <c r="N102"/>
      <c r="U102" s="34"/>
    </row>
    <row r="103" spans="1:21" x14ac:dyDescent="0.2">
      <c r="A103" s="34"/>
      <c r="B103" s="3">
        <v>306742</v>
      </c>
      <c r="C103" s="3">
        <v>100</v>
      </c>
      <c r="D103" s="18"/>
      <c r="L103" s="34"/>
      <c r="M103"/>
      <c r="N103"/>
      <c r="U103" s="34"/>
    </row>
    <row r="104" spans="1:21" x14ac:dyDescent="0.2">
      <c r="A104" s="34"/>
      <c r="B104" s="3">
        <v>306741</v>
      </c>
      <c r="C104" s="3">
        <v>140</v>
      </c>
      <c r="D104" s="18"/>
      <c r="H104" s="44"/>
      <c r="I104" s="44"/>
      <c r="L104" s="34"/>
      <c r="M104"/>
      <c r="N104"/>
      <c r="U104" s="34"/>
    </row>
    <row r="105" spans="1:21" x14ac:dyDescent="0.2">
      <c r="A105" s="34">
        <v>40729</v>
      </c>
      <c r="B105" s="23">
        <v>353108</v>
      </c>
      <c r="C105" s="3">
        <v>2</v>
      </c>
      <c r="D105" s="18"/>
      <c r="H105" s="44">
        <v>32.200000000000003</v>
      </c>
      <c r="I105" s="44">
        <v>20.399999999999999</v>
      </c>
      <c r="L105" s="34"/>
      <c r="M105"/>
      <c r="N105"/>
      <c r="U105" s="34"/>
    </row>
    <row r="106" spans="1:21" x14ac:dyDescent="0.2">
      <c r="A106" s="34"/>
      <c r="B106" s="33">
        <v>353107</v>
      </c>
      <c r="C106" s="3">
        <v>5</v>
      </c>
      <c r="D106" s="18"/>
      <c r="H106" s="44"/>
      <c r="I106" s="44"/>
      <c r="L106" s="34"/>
      <c r="M106"/>
      <c r="N106"/>
      <c r="U106" s="34"/>
    </row>
    <row r="107" spans="1:21" x14ac:dyDescent="0.2">
      <c r="A107" s="34"/>
      <c r="B107" s="23">
        <v>353106</v>
      </c>
      <c r="C107" s="3">
        <v>10</v>
      </c>
      <c r="D107" s="18"/>
      <c r="H107" s="44"/>
      <c r="L107" s="34"/>
      <c r="M107"/>
      <c r="N107"/>
      <c r="U107" s="34"/>
    </row>
    <row r="108" spans="1:21" x14ac:dyDescent="0.2">
      <c r="A108" s="34"/>
      <c r="B108" s="33">
        <v>353105</v>
      </c>
      <c r="C108" s="3">
        <v>20</v>
      </c>
      <c r="D108" s="18"/>
      <c r="I108" s="44" t="e">
        <f>(C108*(F109-$J$1)+C109*($J$1-F108))/(F109-F108)</f>
        <v>#DIV/0!</v>
      </c>
      <c r="L108" s="34"/>
      <c r="M108"/>
      <c r="N108"/>
      <c r="U108" s="34"/>
    </row>
    <row r="109" spans="1:21" x14ac:dyDescent="0.2">
      <c r="A109" s="34"/>
      <c r="B109" s="23">
        <v>353104</v>
      </c>
      <c r="C109" s="3">
        <v>30</v>
      </c>
      <c r="D109" s="18"/>
      <c r="H109" s="44" t="e">
        <f>(C109*(E110-$J$1)+C110*($J$1-E109))/(E110-E109)</f>
        <v>#DIV/0!</v>
      </c>
      <c r="L109" s="34"/>
      <c r="M109"/>
      <c r="N109"/>
      <c r="U109" s="34"/>
    </row>
    <row r="110" spans="1:21" x14ac:dyDescent="0.2">
      <c r="A110" s="34"/>
      <c r="B110" s="33">
        <v>353103</v>
      </c>
      <c r="C110" s="3">
        <v>40</v>
      </c>
      <c r="D110" s="18"/>
      <c r="L110" s="34"/>
      <c r="M110"/>
      <c r="N110"/>
      <c r="U110" s="34"/>
    </row>
    <row r="111" spans="1:21" x14ac:dyDescent="0.2">
      <c r="A111" s="34"/>
      <c r="B111" s="23">
        <v>353102</v>
      </c>
      <c r="C111" s="3">
        <v>50</v>
      </c>
      <c r="D111" s="18"/>
      <c r="I111" s="44"/>
      <c r="L111" s="34"/>
      <c r="M111"/>
      <c r="N111"/>
      <c r="U111" s="34"/>
    </row>
    <row r="112" spans="1:21" x14ac:dyDescent="0.2">
      <c r="A112" s="34"/>
      <c r="B112" s="33">
        <v>353101</v>
      </c>
      <c r="C112" s="3">
        <v>75</v>
      </c>
      <c r="D112" s="18"/>
      <c r="L112" s="34"/>
      <c r="M112"/>
      <c r="N112"/>
      <c r="U112" s="34"/>
    </row>
    <row r="113" spans="1:21" x14ac:dyDescent="0.2">
      <c r="A113" s="34"/>
      <c r="B113" s="23">
        <v>353100</v>
      </c>
      <c r="C113" s="3">
        <v>100</v>
      </c>
      <c r="D113" s="18"/>
      <c r="L113" s="34"/>
      <c r="M113"/>
      <c r="N113"/>
      <c r="U113" s="34"/>
    </row>
    <row r="114" spans="1:21" x14ac:dyDescent="0.2">
      <c r="A114" s="34"/>
      <c r="B114" s="33">
        <v>353099</v>
      </c>
      <c r="C114" s="3">
        <v>154</v>
      </c>
      <c r="D114" s="18"/>
      <c r="H114" s="44"/>
      <c r="I114" s="44"/>
      <c r="L114" s="34"/>
      <c r="M114"/>
      <c r="N114"/>
      <c r="U114" s="34"/>
    </row>
    <row r="115" spans="1:21" x14ac:dyDescent="0.2">
      <c r="A115" s="34">
        <v>40747</v>
      </c>
      <c r="B115" s="2" t="s">
        <v>166</v>
      </c>
      <c r="C115" s="3">
        <v>2</v>
      </c>
      <c r="D115" s="18"/>
      <c r="H115" s="44">
        <v>32.700000000000003</v>
      </c>
      <c r="I115" s="44">
        <v>24.7</v>
      </c>
      <c r="L115" s="34"/>
      <c r="M115"/>
      <c r="N115"/>
      <c r="U115" s="34"/>
    </row>
    <row r="116" spans="1:21" x14ac:dyDescent="0.2">
      <c r="A116" s="34"/>
      <c r="B116" s="2" t="s">
        <v>167</v>
      </c>
      <c r="C116" s="3">
        <v>5</v>
      </c>
      <c r="D116" s="18"/>
      <c r="H116" s="44"/>
      <c r="I116" s="44"/>
      <c r="L116" s="34"/>
      <c r="M116"/>
      <c r="N116"/>
      <c r="U116" s="34"/>
    </row>
    <row r="117" spans="1:21" x14ac:dyDescent="0.2">
      <c r="A117" s="34"/>
      <c r="B117" s="2" t="s">
        <v>168</v>
      </c>
      <c r="C117" s="3">
        <v>10</v>
      </c>
      <c r="D117" s="18"/>
      <c r="L117" s="34"/>
      <c r="M117"/>
      <c r="N117"/>
      <c r="U117" s="34"/>
    </row>
    <row r="118" spans="1:21" x14ac:dyDescent="0.2">
      <c r="A118" s="34"/>
      <c r="B118" s="2" t="s">
        <v>169</v>
      </c>
      <c r="C118" s="3">
        <v>20</v>
      </c>
      <c r="D118" s="18"/>
      <c r="H118" s="44"/>
      <c r="I118" s="44" t="e">
        <f>(C118*(F119-$J$1)+C119*($J$1-F118))/(F119-F118)</f>
        <v>#DIV/0!</v>
      </c>
      <c r="L118" s="34"/>
      <c r="M118"/>
      <c r="N118"/>
      <c r="U118" s="34"/>
    </row>
    <row r="119" spans="1:21" x14ac:dyDescent="0.2">
      <c r="A119" s="34"/>
      <c r="B119" s="2" t="s">
        <v>170</v>
      </c>
      <c r="C119" s="3">
        <v>30</v>
      </c>
      <c r="D119" s="18"/>
      <c r="H119" s="44" t="e">
        <f>(C119*(E120-$J$1)+C120*($J$1-E119))/(E120-E119)</f>
        <v>#DIV/0!</v>
      </c>
      <c r="L119" s="34"/>
      <c r="M119"/>
      <c r="N119"/>
      <c r="U119" s="34"/>
    </row>
    <row r="120" spans="1:21" x14ac:dyDescent="0.2">
      <c r="A120" s="34"/>
      <c r="B120" s="2" t="s">
        <v>171</v>
      </c>
      <c r="C120" s="3">
        <v>40</v>
      </c>
      <c r="D120" s="18"/>
      <c r="L120" s="34"/>
      <c r="M120"/>
      <c r="N120"/>
      <c r="U120" s="34"/>
    </row>
    <row r="121" spans="1:21" x14ac:dyDescent="0.2">
      <c r="A121" s="34"/>
      <c r="B121" s="2" t="s">
        <v>172</v>
      </c>
      <c r="C121" s="3">
        <v>50</v>
      </c>
      <c r="D121" s="18"/>
      <c r="L121" s="34"/>
      <c r="M121"/>
      <c r="N121"/>
      <c r="U121" s="34"/>
    </row>
    <row r="122" spans="1:21" x14ac:dyDescent="0.2">
      <c r="A122" s="34"/>
      <c r="B122" s="2" t="s">
        <v>173</v>
      </c>
      <c r="C122" s="3">
        <v>75</v>
      </c>
      <c r="D122" s="18"/>
      <c r="L122" s="34"/>
      <c r="M122"/>
      <c r="N122"/>
      <c r="U122" s="34"/>
    </row>
    <row r="123" spans="1:21" x14ac:dyDescent="0.2">
      <c r="A123" s="34"/>
      <c r="B123" s="2" t="s">
        <v>174</v>
      </c>
      <c r="C123" s="3">
        <v>100</v>
      </c>
      <c r="D123" s="18"/>
      <c r="L123" s="34"/>
      <c r="M123"/>
      <c r="N123"/>
      <c r="U123" s="34"/>
    </row>
    <row r="124" spans="1:21" x14ac:dyDescent="0.2">
      <c r="A124" s="34"/>
      <c r="B124" s="2" t="s">
        <v>175</v>
      </c>
      <c r="C124" s="3">
        <v>151</v>
      </c>
      <c r="D124" s="18"/>
      <c r="H124" s="44"/>
      <c r="I124" s="44"/>
      <c r="L124" s="34"/>
      <c r="M124"/>
      <c r="N124"/>
      <c r="U124" s="34"/>
    </row>
    <row r="125" spans="1:21" x14ac:dyDescent="0.2">
      <c r="A125" s="34">
        <v>40763</v>
      </c>
      <c r="B125" s="3">
        <v>370395</v>
      </c>
      <c r="C125" s="3">
        <v>2</v>
      </c>
      <c r="D125" s="18"/>
      <c r="H125" s="44">
        <v>30.9</v>
      </c>
      <c r="I125" s="44">
        <v>21.3</v>
      </c>
      <c r="L125" s="34"/>
      <c r="M125"/>
      <c r="N125"/>
      <c r="U125" s="34"/>
    </row>
    <row r="126" spans="1:21" x14ac:dyDescent="0.2">
      <c r="A126" s="34"/>
      <c r="B126" s="3">
        <v>370394</v>
      </c>
      <c r="C126" s="3">
        <v>5</v>
      </c>
      <c r="D126" s="18"/>
      <c r="H126" s="44"/>
      <c r="I126" s="44"/>
      <c r="L126" s="34"/>
      <c r="M126"/>
      <c r="N126"/>
      <c r="U126" s="34"/>
    </row>
    <row r="127" spans="1:21" x14ac:dyDescent="0.2">
      <c r="A127" s="34"/>
      <c r="B127" s="3">
        <v>370393</v>
      </c>
      <c r="C127" s="3">
        <v>10</v>
      </c>
      <c r="D127" s="18"/>
      <c r="H127" s="44"/>
      <c r="L127" s="34"/>
      <c r="M127"/>
      <c r="N127"/>
      <c r="U127" s="34"/>
    </row>
    <row r="128" spans="1:21" x14ac:dyDescent="0.2">
      <c r="A128" s="34"/>
      <c r="B128" s="3">
        <v>370392</v>
      </c>
      <c r="C128" s="3">
        <v>20</v>
      </c>
      <c r="D128" s="18"/>
      <c r="I128" s="44" t="e">
        <f>(C128*(F129-$J$1)+C129*($J$1-F128))/(F129-F128)</f>
        <v>#DIV/0!</v>
      </c>
      <c r="L128" s="34"/>
      <c r="M128"/>
      <c r="N128"/>
      <c r="U128" s="34"/>
    </row>
    <row r="129" spans="1:21" x14ac:dyDescent="0.2">
      <c r="A129" s="34"/>
      <c r="B129" s="3">
        <v>370391</v>
      </c>
      <c r="C129" s="3">
        <v>30</v>
      </c>
      <c r="D129" s="18"/>
      <c r="H129" s="44" t="e">
        <f>(C129*(E130-$J$1)+C130*($J$1-E129))/(E130-E129)</f>
        <v>#DIV/0!</v>
      </c>
      <c r="L129" s="34"/>
      <c r="M129"/>
      <c r="N129"/>
      <c r="U129" s="34"/>
    </row>
    <row r="130" spans="1:21" x14ac:dyDescent="0.2">
      <c r="A130" s="34"/>
      <c r="B130" s="3">
        <v>370390</v>
      </c>
      <c r="C130" s="3">
        <v>40</v>
      </c>
      <c r="D130" s="18"/>
      <c r="L130" s="34"/>
      <c r="M130"/>
      <c r="N130"/>
      <c r="U130" s="34"/>
    </row>
    <row r="131" spans="1:21" x14ac:dyDescent="0.2">
      <c r="A131" s="34"/>
      <c r="B131" s="3">
        <v>370389</v>
      </c>
      <c r="C131" s="3">
        <v>50</v>
      </c>
      <c r="D131" s="18"/>
      <c r="L131" s="34"/>
      <c r="M131"/>
      <c r="N131"/>
      <c r="U131" s="34"/>
    </row>
    <row r="132" spans="1:21" x14ac:dyDescent="0.2">
      <c r="A132" s="34"/>
      <c r="B132" s="3">
        <v>370388</v>
      </c>
      <c r="C132" s="3">
        <v>75</v>
      </c>
      <c r="D132" s="18"/>
      <c r="L132" s="34"/>
      <c r="M132"/>
      <c r="N132"/>
      <c r="U132" s="34"/>
    </row>
    <row r="133" spans="1:21" x14ac:dyDescent="0.2">
      <c r="A133" s="34"/>
      <c r="B133" s="3">
        <v>370387</v>
      </c>
      <c r="C133" s="3">
        <v>100</v>
      </c>
      <c r="D133" s="18"/>
      <c r="L133" s="34"/>
      <c r="M133"/>
      <c r="N133"/>
      <c r="U133" s="34"/>
    </row>
    <row r="134" spans="1:21" x14ac:dyDescent="0.2">
      <c r="A134" s="34"/>
      <c r="B134" s="3">
        <v>370386</v>
      </c>
      <c r="C134" s="3">
        <v>154</v>
      </c>
      <c r="D134" s="18"/>
      <c r="H134" s="44"/>
      <c r="I134" s="44"/>
      <c r="L134" s="34"/>
      <c r="M134"/>
      <c r="N134"/>
      <c r="U134" s="34"/>
    </row>
    <row r="135" spans="1:21" x14ac:dyDescent="0.2">
      <c r="A135" s="34">
        <v>40786</v>
      </c>
      <c r="B135" s="3">
        <v>306760</v>
      </c>
      <c r="C135" s="3">
        <v>1</v>
      </c>
      <c r="D135" s="18"/>
      <c r="E135" s="41"/>
      <c r="F135" s="41"/>
      <c r="G135" s="41"/>
      <c r="H135" s="44">
        <v>22.7</v>
      </c>
      <c r="I135" s="44">
        <v>17.600000000000001</v>
      </c>
      <c r="L135" s="34"/>
      <c r="M135"/>
      <c r="N135"/>
      <c r="U135" s="34"/>
    </row>
    <row r="136" spans="1:21" x14ac:dyDescent="0.2">
      <c r="A136" s="34"/>
      <c r="B136" s="3">
        <v>306759</v>
      </c>
      <c r="C136" s="3">
        <v>5</v>
      </c>
      <c r="D136" s="18"/>
      <c r="E136" s="41"/>
      <c r="F136" s="41"/>
      <c r="G136" s="41"/>
      <c r="H136" s="44"/>
      <c r="I136" s="44"/>
      <c r="L136" s="34"/>
      <c r="M136"/>
      <c r="N136"/>
    </row>
    <row r="137" spans="1:21" x14ac:dyDescent="0.2">
      <c r="A137" s="34"/>
      <c r="B137" s="3">
        <v>306758</v>
      </c>
      <c r="C137" s="3">
        <v>10</v>
      </c>
      <c r="D137" s="18"/>
      <c r="E137" s="41"/>
      <c r="F137" s="41"/>
      <c r="G137" s="41"/>
      <c r="H137" s="44"/>
      <c r="I137" s="44" t="e">
        <f>(C137*(F138-$J$1)+C138*($J$1-F137))/(F138-F137)</f>
        <v>#DIV/0!</v>
      </c>
      <c r="L137" s="34"/>
      <c r="M137"/>
      <c r="N137"/>
    </row>
    <row r="138" spans="1:21" x14ac:dyDescent="0.2">
      <c r="A138" s="34"/>
      <c r="B138" s="3">
        <v>306757</v>
      </c>
      <c r="C138" s="3">
        <v>20</v>
      </c>
      <c r="D138" s="18"/>
      <c r="E138" s="41"/>
      <c r="F138" s="41"/>
      <c r="G138" s="41"/>
      <c r="H138" s="44" t="e">
        <f>(C138*(E139-$J$1)+C139*($J$1-E138))/(E139-E138)</f>
        <v>#DIV/0!</v>
      </c>
      <c r="L138" s="34"/>
      <c r="M138"/>
      <c r="N138"/>
    </row>
    <row r="139" spans="1:21" x14ac:dyDescent="0.2">
      <c r="A139" s="34"/>
      <c r="B139" s="3">
        <v>306756</v>
      </c>
      <c r="C139" s="3">
        <v>30</v>
      </c>
      <c r="D139" s="18"/>
      <c r="E139" s="41"/>
      <c r="F139" s="41"/>
      <c r="G139" s="41"/>
      <c r="H139" s="44"/>
      <c r="L139" s="34"/>
      <c r="M139"/>
      <c r="N139"/>
    </row>
    <row r="140" spans="1:21" x14ac:dyDescent="0.2">
      <c r="A140" s="34"/>
      <c r="B140" s="3">
        <v>306755</v>
      </c>
      <c r="C140" s="3">
        <v>40</v>
      </c>
      <c r="D140" s="18"/>
      <c r="E140" s="41"/>
      <c r="F140" s="41"/>
      <c r="G140" s="41"/>
      <c r="L140" s="34"/>
      <c r="M140"/>
      <c r="N140"/>
    </row>
    <row r="141" spans="1:21" x14ac:dyDescent="0.2">
      <c r="A141" s="34"/>
      <c r="B141" s="3">
        <v>306754</v>
      </c>
      <c r="C141" s="3">
        <v>50</v>
      </c>
      <c r="D141" s="18"/>
      <c r="E141" s="41"/>
      <c r="F141" s="41"/>
      <c r="G141" s="41"/>
      <c r="L141" s="34"/>
      <c r="M141"/>
      <c r="N141"/>
    </row>
    <row r="142" spans="1:21" x14ac:dyDescent="0.2">
      <c r="A142" s="34"/>
      <c r="B142" s="3">
        <v>306753</v>
      </c>
      <c r="C142" s="3">
        <v>75</v>
      </c>
      <c r="D142" s="18"/>
      <c r="E142" s="41"/>
      <c r="F142" s="41"/>
      <c r="G142" s="41"/>
      <c r="L142" s="34"/>
      <c r="M142"/>
      <c r="N142"/>
    </row>
    <row r="143" spans="1:21" x14ac:dyDescent="0.2">
      <c r="A143" s="34"/>
      <c r="B143" s="3">
        <v>306752</v>
      </c>
      <c r="C143" s="3">
        <v>100</v>
      </c>
      <c r="D143" s="18"/>
      <c r="E143" s="41"/>
      <c r="F143" s="41"/>
      <c r="G143" s="41"/>
      <c r="L143" s="34"/>
      <c r="M143"/>
      <c r="N143"/>
    </row>
    <row r="144" spans="1:21" x14ac:dyDescent="0.2">
      <c r="A144" s="34"/>
      <c r="B144" s="3">
        <v>306751</v>
      </c>
      <c r="C144" s="33">
        <v>140</v>
      </c>
      <c r="D144" s="18"/>
      <c r="E144" s="41"/>
      <c r="F144" s="41"/>
      <c r="G144" s="41"/>
      <c r="H144" s="44"/>
      <c r="I144" s="44"/>
      <c r="L144" s="34"/>
      <c r="M144"/>
      <c r="N144"/>
    </row>
    <row r="145" spans="1:14" x14ac:dyDescent="0.2">
      <c r="A145" s="34">
        <v>40810</v>
      </c>
      <c r="B145" s="3">
        <v>382269</v>
      </c>
      <c r="C145" s="3">
        <v>2</v>
      </c>
      <c r="D145" s="31"/>
      <c r="E145" s="41"/>
      <c r="F145" s="41"/>
      <c r="G145" s="41"/>
      <c r="H145" s="40">
        <v>29.2</v>
      </c>
      <c r="I145" s="44">
        <v>20.6</v>
      </c>
      <c r="L145" s="34"/>
      <c r="M145"/>
      <c r="N145"/>
    </row>
    <row r="146" spans="1:14" x14ac:dyDescent="0.2">
      <c r="A146" s="34"/>
      <c r="B146" s="3">
        <v>382267</v>
      </c>
      <c r="C146" s="3">
        <v>10</v>
      </c>
      <c r="D146" s="31"/>
      <c r="E146" s="41"/>
      <c r="F146" s="41"/>
      <c r="G146" s="41"/>
      <c r="H146" s="44"/>
      <c r="I146" s="44"/>
      <c r="L146" s="34"/>
      <c r="M146"/>
      <c r="N146"/>
    </row>
    <row r="147" spans="1:14" x14ac:dyDescent="0.2">
      <c r="A147" s="34"/>
      <c r="B147" s="3">
        <v>382265</v>
      </c>
      <c r="C147" s="3">
        <v>20</v>
      </c>
      <c r="D147" s="31"/>
      <c r="E147" s="41"/>
      <c r="F147" s="41"/>
      <c r="G147" s="41"/>
      <c r="H147" s="44" t="e">
        <f>(C147*(E148-$J$1)+C148*($J$1-E147))/(E148-E147)</f>
        <v>#DIV/0!</v>
      </c>
      <c r="I147" s="44" t="e">
        <f>(C147*(F148-$J$1)+C148*($J$1-F147))/(F148-F147)</f>
        <v>#DIV/0!</v>
      </c>
      <c r="L147" s="34"/>
      <c r="M147"/>
      <c r="N147"/>
    </row>
    <row r="148" spans="1:14" x14ac:dyDescent="0.2">
      <c r="A148" s="34"/>
      <c r="B148" s="3">
        <v>382263</v>
      </c>
      <c r="C148" s="3">
        <v>30</v>
      </c>
      <c r="D148" s="31"/>
      <c r="E148" s="41"/>
      <c r="F148" s="41"/>
      <c r="G148" s="41"/>
      <c r="L148" s="34"/>
      <c r="M148"/>
      <c r="N148"/>
    </row>
    <row r="149" spans="1:14" x14ac:dyDescent="0.2">
      <c r="A149" s="34"/>
      <c r="B149" s="3">
        <v>382261</v>
      </c>
      <c r="C149" s="3">
        <v>40</v>
      </c>
      <c r="D149" s="31"/>
      <c r="E149" s="41"/>
      <c r="F149" s="41"/>
      <c r="G149" s="41"/>
      <c r="L149" s="34"/>
      <c r="M149"/>
      <c r="N149"/>
    </row>
    <row r="150" spans="1:14" x14ac:dyDescent="0.2">
      <c r="A150" s="34"/>
      <c r="B150" s="3">
        <v>382259</v>
      </c>
      <c r="C150" s="3">
        <v>50</v>
      </c>
      <c r="D150" s="31"/>
      <c r="E150" s="41"/>
      <c r="F150" s="41"/>
      <c r="G150" s="41"/>
      <c r="L150" s="34"/>
      <c r="M150"/>
      <c r="N150"/>
    </row>
    <row r="151" spans="1:14" x14ac:dyDescent="0.2">
      <c r="A151" s="34"/>
      <c r="B151" s="3">
        <v>382257</v>
      </c>
      <c r="C151" s="3">
        <v>60</v>
      </c>
      <c r="D151" s="31"/>
      <c r="E151" s="41"/>
      <c r="F151" s="41"/>
      <c r="G151" s="41"/>
      <c r="L151" s="34"/>
      <c r="M151"/>
      <c r="N151"/>
    </row>
    <row r="152" spans="1:14" x14ac:dyDescent="0.2">
      <c r="A152" s="34"/>
      <c r="B152" s="3">
        <v>382255</v>
      </c>
      <c r="C152" s="3">
        <v>80</v>
      </c>
      <c r="D152" s="31"/>
      <c r="E152" s="41"/>
      <c r="F152" s="41"/>
      <c r="G152" s="41"/>
      <c r="L152" s="34"/>
      <c r="M152"/>
      <c r="N152"/>
    </row>
    <row r="153" spans="1:14" x14ac:dyDescent="0.2">
      <c r="A153" s="34"/>
      <c r="B153" s="3">
        <v>382253</v>
      </c>
      <c r="C153" s="3">
        <v>100</v>
      </c>
      <c r="D153" s="31"/>
      <c r="E153" s="41"/>
      <c r="F153" s="41"/>
      <c r="G153" s="41"/>
      <c r="L153" s="34"/>
      <c r="M153"/>
      <c r="N153"/>
    </row>
    <row r="154" spans="1:14" x14ac:dyDescent="0.2">
      <c r="A154" s="34"/>
      <c r="B154" s="3">
        <v>382251</v>
      </c>
      <c r="C154" s="3">
        <v>146</v>
      </c>
      <c r="D154" s="31"/>
      <c r="E154" s="41"/>
      <c r="F154" s="41"/>
      <c r="G154" s="41"/>
      <c r="H154" s="44"/>
      <c r="I154" s="44"/>
      <c r="L154" s="34"/>
      <c r="M154"/>
      <c r="N154"/>
    </row>
    <row r="155" spans="1:14" x14ac:dyDescent="0.2">
      <c r="A155" s="34">
        <v>40816</v>
      </c>
      <c r="B155" s="33">
        <v>382487</v>
      </c>
      <c r="C155" s="3">
        <v>2</v>
      </c>
      <c r="D155" s="31"/>
      <c r="E155" s="41"/>
      <c r="F155" s="41"/>
      <c r="G155" s="41"/>
      <c r="H155" s="44">
        <v>30.9</v>
      </c>
      <c r="I155" s="44">
        <v>23.8</v>
      </c>
      <c r="L155" s="34"/>
      <c r="M155"/>
      <c r="N155"/>
    </row>
    <row r="156" spans="1:14" x14ac:dyDescent="0.2">
      <c r="A156" s="6"/>
      <c r="B156" s="23">
        <v>382486</v>
      </c>
      <c r="C156" s="3">
        <v>10</v>
      </c>
      <c r="D156" s="31"/>
      <c r="E156" s="41"/>
      <c r="F156" s="41"/>
      <c r="G156" s="41"/>
      <c r="H156" s="44"/>
      <c r="I156" s="44"/>
      <c r="L156" s="34"/>
      <c r="M156"/>
      <c r="N156"/>
    </row>
    <row r="157" spans="1:14" x14ac:dyDescent="0.2">
      <c r="A157" s="6"/>
      <c r="B157" s="33">
        <v>382485</v>
      </c>
      <c r="C157" s="3">
        <v>20</v>
      </c>
      <c r="D157" s="31"/>
      <c r="E157" s="41"/>
      <c r="F157" s="41"/>
      <c r="G157" s="41"/>
      <c r="I157" s="44" t="e">
        <f>(C157*(F158-$J$1)+C158*($J$1-F157))/(F158-F157)</f>
        <v>#DIV/0!</v>
      </c>
      <c r="L157" s="34"/>
      <c r="M157"/>
      <c r="N157"/>
    </row>
    <row r="158" spans="1:14" x14ac:dyDescent="0.2">
      <c r="A158" s="6"/>
      <c r="B158" s="23">
        <v>382484</v>
      </c>
      <c r="C158" s="3">
        <v>30</v>
      </c>
      <c r="D158" s="31"/>
      <c r="E158" s="41"/>
      <c r="F158" s="41"/>
      <c r="G158" s="41"/>
      <c r="H158" s="44" t="e">
        <f>(C158*(E159-$J$1)+C159*($J$1-E158))/(E159-E158)</f>
        <v>#DIV/0!</v>
      </c>
      <c r="L158" s="34"/>
      <c r="M158"/>
      <c r="N158"/>
    </row>
    <row r="159" spans="1:14" x14ac:dyDescent="0.2">
      <c r="A159" s="6"/>
      <c r="B159" s="33">
        <v>382483</v>
      </c>
      <c r="C159" s="3">
        <v>40</v>
      </c>
      <c r="D159" s="31"/>
      <c r="E159" s="41"/>
      <c r="F159" s="41"/>
      <c r="G159" s="41"/>
      <c r="I159" s="44"/>
      <c r="L159" s="34"/>
      <c r="M159"/>
      <c r="N159"/>
    </row>
    <row r="160" spans="1:14" x14ac:dyDescent="0.2">
      <c r="A160" s="6"/>
      <c r="B160" s="23">
        <v>382482</v>
      </c>
      <c r="C160" s="3">
        <v>50</v>
      </c>
      <c r="D160" s="31"/>
      <c r="E160" s="41"/>
      <c r="F160" s="41"/>
      <c r="G160" s="41"/>
      <c r="L160" s="34"/>
      <c r="M160"/>
      <c r="N160"/>
    </row>
    <row r="161" spans="1:14" x14ac:dyDescent="0.2">
      <c r="A161" s="6"/>
      <c r="B161" s="33">
        <v>382481</v>
      </c>
      <c r="C161" s="3">
        <v>60</v>
      </c>
      <c r="D161" s="31"/>
      <c r="E161" s="41"/>
      <c r="F161" s="41"/>
      <c r="G161" s="41"/>
      <c r="L161" s="34"/>
      <c r="M161"/>
      <c r="N161"/>
    </row>
    <row r="162" spans="1:14" x14ac:dyDescent="0.2">
      <c r="A162" s="6"/>
      <c r="B162" s="23">
        <v>382480</v>
      </c>
      <c r="C162" s="3">
        <v>80</v>
      </c>
      <c r="D162" s="31"/>
      <c r="E162" s="41"/>
      <c r="F162" s="41"/>
      <c r="G162" s="41"/>
      <c r="L162" s="34"/>
      <c r="M162"/>
      <c r="N162"/>
    </row>
    <row r="163" spans="1:14" x14ac:dyDescent="0.2">
      <c r="A163" s="6"/>
      <c r="B163" s="33">
        <v>382479</v>
      </c>
      <c r="C163" s="3">
        <v>100</v>
      </c>
      <c r="D163" s="31"/>
      <c r="E163" s="41"/>
      <c r="F163" s="41"/>
      <c r="G163" s="41"/>
      <c r="L163" s="34"/>
      <c r="M163"/>
      <c r="N163"/>
    </row>
    <row r="164" spans="1:14" x14ac:dyDescent="0.2">
      <c r="A164" s="6"/>
      <c r="B164" s="23">
        <v>382478</v>
      </c>
      <c r="C164" s="3">
        <v>165</v>
      </c>
      <c r="D164" s="31"/>
      <c r="E164" s="41"/>
      <c r="F164" s="41"/>
      <c r="G164" s="41"/>
      <c r="L164" s="34"/>
      <c r="M164"/>
      <c r="N164"/>
    </row>
    <row r="165" spans="1:14" x14ac:dyDescent="0.2">
      <c r="A165" s="34">
        <v>40830</v>
      </c>
      <c r="B165" s="23">
        <v>383064</v>
      </c>
      <c r="C165" s="3">
        <v>2</v>
      </c>
      <c r="D165" s="31"/>
      <c r="E165" s="41"/>
      <c r="F165" s="41"/>
      <c r="G165" s="41"/>
      <c r="H165" s="40">
        <v>31.3</v>
      </c>
      <c r="I165" s="40">
        <v>22</v>
      </c>
      <c r="L165" s="34"/>
      <c r="M165"/>
      <c r="N165"/>
    </row>
    <row r="166" spans="1:14" x14ac:dyDescent="0.2">
      <c r="A166" s="34"/>
      <c r="B166" s="23">
        <v>383063</v>
      </c>
      <c r="C166" s="3">
        <v>10</v>
      </c>
      <c r="D166" s="31"/>
      <c r="E166" s="41"/>
      <c r="F166" s="41"/>
      <c r="G166" s="41"/>
      <c r="H166" s="44"/>
      <c r="L166" s="34"/>
      <c r="M166"/>
      <c r="N166"/>
    </row>
    <row r="167" spans="1:14" x14ac:dyDescent="0.2">
      <c r="A167" s="34"/>
      <c r="B167" s="23">
        <v>383062</v>
      </c>
      <c r="C167" s="3">
        <v>20</v>
      </c>
      <c r="D167" s="31"/>
      <c r="E167" s="41"/>
      <c r="F167" s="41"/>
      <c r="G167" s="41"/>
      <c r="I167" s="44" t="e">
        <f>(C167*(F168-$J$1)+C168*($J$1-F167))/(F168-F167)</f>
        <v>#DIV/0!</v>
      </c>
      <c r="L167" s="34"/>
      <c r="M167"/>
      <c r="N167"/>
    </row>
    <row r="168" spans="1:14" x14ac:dyDescent="0.2">
      <c r="A168" s="34"/>
      <c r="B168" s="23">
        <v>383061</v>
      </c>
      <c r="C168" s="3">
        <v>30</v>
      </c>
      <c r="D168" s="31"/>
      <c r="E168" s="41"/>
      <c r="F168" s="41"/>
      <c r="G168" s="41"/>
      <c r="H168" s="44" t="e">
        <f>(C168*(E169-$J$1)+C169*($J$1-E168))/(E169-E168)</f>
        <v>#DIV/0!</v>
      </c>
      <c r="I168" s="44"/>
      <c r="L168" s="34"/>
      <c r="M168"/>
      <c r="N168"/>
    </row>
    <row r="169" spans="1:14" x14ac:dyDescent="0.2">
      <c r="A169" s="34"/>
      <c r="B169" s="23">
        <v>383060</v>
      </c>
      <c r="C169" s="3">
        <v>40</v>
      </c>
      <c r="D169" s="31"/>
      <c r="E169" s="41"/>
      <c r="F169" s="41"/>
      <c r="G169" s="41"/>
      <c r="H169" s="44"/>
      <c r="I169" s="44"/>
      <c r="L169" s="34"/>
      <c r="M169"/>
      <c r="N169"/>
    </row>
    <row r="170" spans="1:14" x14ac:dyDescent="0.2">
      <c r="A170" s="34"/>
      <c r="B170" s="23">
        <v>383059</v>
      </c>
      <c r="C170" s="3">
        <v>50</v>
      </c>
      <c r="D170" s="31"/>
      <c r="E170" s="41"/>
      <c r="F170" s="41"/>
      <c r="G170" s="41"/>
      <c r="M170"/>
      <c r="N170"/>
    </row>
    <row r="171" spans="1:14" x14ac:dyDescent="0.2">
      <c r="A171" s="34"/>
      <c r="B171" s="23">
        <v>383058</v>
      </c>
      <c r="C171" s="3">
        <v>60</v>
      </c>
      <c r="D171" s="31"/>
      <c r="E171" s="41"/>
      <c r="F171" s="41"/>
      <c r="G171" s="41"/>
      <c r="M171"/>
      <c r="N171"/>
    </row>
    <row r="172" spans="1:14" x14ac:dyDescent="0.2">
      <c r="A172" s="34"/>
      <c r="B172" s="23">
        <v>383057</v>
      </c>
      <c r="C172" s="3">
        <v>80</v>
      </c>
      <c r="D172" s="31"/>
      <c r="E172" s="41"/>
      <c r="F172" s="41"/>
      <c r="G172" s="41"/>
      <c r="M172"/>
      <c r="N172"/>
    </row>
    <row r="173" spans="1:14" x14ac:dyDescent="0.2">
      <c r="A173" s="34"/>
      <c r="B173" s="23">
        <v>383056</v>
      </c>
      <c r="C173" s="3">
        <v>100</v>
      </c>
      <c r="D173" s="31"/>
      <c r="E173" s="41"/>
      <c r="F173" s="41"/>
      <c r="G173" s="41"/>
      <c r="M173"/>
      <c r="N173"/>
    </row>
    <row r="174" spans="1:14" x14ac:dyDescent="0.2">
      <c r="A174" s="34"/>
      <c r="B174" s="23">
        <v>383055</v>
      </c>
      <c r="C174" s="3">
        <v>185</v>
      </c>
      <c r="D174" s="31"/>
      <c r="E174" s="41"/>
      <c r="F174" s="41"/>
      <c r="G174" s="41"/>
      <c r="M174"/>
      <c r="N174"/>
    </row>
    <row r="175" spans="1:14" x14ac:dyDescent="0.2">
      <c r="A175" s="34">
        <v>40854</v>
      </c>
      <c r="B175" s="33">
        <v>306770</v>
      </c>
      <c r="C175" s="3">
        <v>1</v>
      </c>
      <c r="D175" s="18"/>
      <c r="E175" s="41"/>
      <c r="F175" s="41"/>
      <c r="G175" s="41"/>
      <c r="H175" s="44">
        <v>0</v>
      </c>
      <c r="I175" s="40">
        <v>0</v>
      </c>
      <c r="M175"/>
      <c r="N175"/>
    </row>
    <row r="176" spans="1:14" x14ac:dyDescent="0.2">
      <c r="A176" s="34"/>
      <c r="B176" s="33">
        <v>306769</v>
      </c>
      <c r="C176" s="3">
        <v>5</v>
      </c>
      <c r="D176" s="18"/>
      <c r="E176" s="41"/>
      <c r="F176" s="41"/>
      <c r="G176" s="41"/>
      <c r="M176"/>
      <c r="N176"/>
    </row>
    <row r="177" spans="1:9" x14ac:dyDescent="0.2">
      <c r="A177" s="34"/>
      <c r="B177" s="33">
        <v>306768</v>
      </c>
      <c r="C177" s="3">
        <v>10</v>
      </c>
      <c r="D177" s="18"/>
      <c r="E177" s="41"/>
      <c r="F177" s="41"/>
      <c r="G177" s="41"/>
    </row>
    <row r="178" spans="1:9" x14ac:dyDescent="0.2">
      <c r="A178" s="6"/>
      <c r="B178" s="33">
        <v>306767</v>
      </c>
      <c r="C178" s="3">
        <v>20</v>
      </c>
      <c r="D178" s="18"/>
      <c r="E178" s="41"/>
      <c r="F178" s="41"/>
      <c r="G178" s="41"/>
      <c r="H178" s="44" t="e">
        <f>(C178*(E179-$J$1)+C179*($J$1-E178))/(E179-E178)</f>
        <v>#DIV/0!</v>
      </c>
      <c r="I178" s="44"/>
    </row>
    <row r="179" spans="1:9" x14ac:dyDescent="0.2">
      <c r="A179" s="6"/>
      <c r="B179" s="33">
        <v>306766</v>
      </c>
      <c r="C179" s="3">
        <v>30</v>
      </c>
      <c r="D179" s="18"/>
      <c r="E179" s="41"/>
      <c r="F179" s="41"/>
      <c r="G179" s="41"/>
      <c r="H179" s="44"/>
      <c r="I179" s="44"/>
    </row>
    <row r="180" spans="1:9" x14ac:dyDescent="0.2">
      <c r="A180" s="6"/>
      <c r="B180" s="33">
        <v>306765</v>
      </c>
      <c r="C180" s="3">
        <v>40</v>
      </c>
      <c r="D180" s="18"/>
      <c r="E180" s="41"/>
      <c r="F180" s="41"/>
      <c r="G180" s="41"/>
      <c r="I180" s="44"/>
    </row>
    <row r="181" spans="1:9" x14ac:dyDescent="0.2">
      <c r="A181" s="6"/>
      <c r="B181" s="33">
        <v>306764</v>
      </c>
      <c r="C181" s="3">
        <v>50</v>
      </c>
      <c r="D181" s="18"/>
      <c r="E181" s="41"/>
      <c r="F181" s="41"/>
      <c r="G181" s="41"/>
    </row>
    <row r="182" spans="1:9" x14ac:dyDescent="0.2">
      <c r="A182" s="6"/>
      <c r="B182" s="33">
        <v>306763</v>
      </c>
      <c r="C182" s="3">
        <v>75</v>
      </c>
      <c r="D182" s="18"/>
      <c r="E182" s="41"/>
      <c r="F182" s="41"/>
      <c r="G182" s="41"/>
    </row>
    <row r="183" spans="1:9" x14ac:dyDescent="0.2">
      <c r="A183" s="6"/>
      <c r="B183" s="33">
        <v>306762</v>
      </c>
      <c r="C183" s="3">
        <v>100</v>
      </c>
      <c r="D183" s="18"/>
      <c r="E183" s="41"/>
      <c r="F183" s="41"/>
      <c r="G183" s="41"/>
    </row>
    <row r="184" spans="1:9" x14ac:dyDescent="0.2">
      <c r="A184" s="6"/>
      <c r="B184" s="33">
        <v>306761</v>
      </c>
      <c r="C184" s="33">
        <v>140</v>
      </c>
      <c r="D184" s="18"/>
      <c r="E184" s="41"/>
      <c r="F184" s="41"/>
      <c r="G184" s="41"/>
    </row>
    <row r="185" spans="1:9" x14ac:dyDescent="0.2">
      <c r="A185" s="34">
        <v>40869</v>
      </c>
      <c r="B185" s="17">
        <v>306780</v>
      </c>
      <c r="C185" s="3">
        <v>1</v>
      </c>
      <c r="D185" s="18"/>
      <c r="E185" s="41"/>
      <c r="F185" s="41"/>
      <c r="G185" s="41"/>
      <c r="H185" s="40">
        <v>0</v>
      </c>
      <c r="I185" s="40">
        <v>0</v>
      </c>
    </row>
    <row r="186" spans="1:9" x14ac:dyDescent="0.2">
      <c r="A186" s="6"/>
      <c r="B186" s="17">
        <v>306779</v>
      </c>
      <c r="C186" s="3">
        <v>5</v>
      </c>
      <c r="D186" s="18"/>
      <c r="E186" s="41"/>
      <c r="F186" s="41"/>
      <c r="G186" s="41"/>
    </row>
    <row r="187" spans="1:9" x14ac:dyDescent="0.2">
      <c r="A187" s="6"/>
      <c r="B187" s="17">
        <v>306778</v>
      </c>
      <c r="C187" s="3">
        <v>10</v>
      </c>
      <c r="D187" s="18"/>
      <c r="E187" s="41"/>
      <c r="F187" s="41"/>
      <c r="G187" s="41"/>
      <c r="I187" s="44" t="e">
        <f>(C187*(F188-$J$1)+C188*($J$1-F187))/(F188-F187)</f>
        <v>#DIV/0!</v>
      </c>
    </row>
    <row r="188" spans="1:9" x14ac:dyDescent="0.2">
      <c r="A188" s="6"/>
      <c r="B188" s="17">
        <v>306777</v>
      </c>
      <c r="C188" s="3">
        <v>20</v>
      </c>
      <c r="D188" s="18"/>
      <c r="E188" s="41"/>
      <c r="F188" s="41"/>
      <c r="G188" s="41"/>
      <c r="H188" s="44" t="e">
        <f>(C188*(E189-$J$1)+C189*($J$1-E188))/(E189-E188)</f>
        <v>#DIV/0!</v>
      </c>
      <c r="I188" s="44"/>
    </row>
    <row r="189" spans="1:9" x14ac:dyDescent="0.2">
      <c r="A189" s="6"/>
      <c r="B189" s="17">
        <v>306776</v>
      </c>
      <c r="C189" s="3">
        <v>30</v>
      </c>
      <c r="D189" s="18"/>
      <c r="E189" s="41"/>
      <c r="F189" s="41"/>
      <c r="G189" s="41"/>
      <c r="I189" s="44"/>
    </row>
    <row r="190" spans="1:9" x14ac:dyDescent="0.2">
      <c r="A190" s="6"/>
      <c r="B190" s="17">
        <v>306775</v>
      </c>
      <c r="C190" s="3">
        <v>40</v>
      </c>
      <c r="D190" s="18"/>
      <c r="E190" s="41"/>
      <c r="F190" s="41"/>
      <c r="G190" s="41"/>
      <c r="H190" s="44"/>
      <c r="I190" s="44"/>
    </row>
    <row r="191" spans="1:9" x14ac:dyDescent="0.2">
      <c r="A191" s="6"/>
      <c r="B191" s="17">
        <v>306774</v>
      </c>
      <c r="C191" s="3">
        <v>50</v>
      </c>
      <c r="D191" s="18"/>
      <c r="E191" s="41"/>
      <c r="F191" s="41"/>
      <c r="G191" s="41"/>
    </row>
    <row r="192" spans="1:9" x14ac:dyDescent="0.2">
      <c r="A192" s="6"/>
      <c r="B192" s="17">
        <v>306773</v>
      </c>
      <c r="C192" s="3">
        <v>75</v>
      </c>
      <c r="D192" s="18"/>
      <c r="E192" s="41"/>
      <c r="F192" s="41"/>
      <c r="G192" s="41"/>
    </row>
    <row r="193" spans="1:9" x14ac:dyDescent="0.2">
      <c r="A193" s="6"/>
      <c r="B193" s="17">
        <v>306772</v>
      </c>
      <c r="C193" s="3">
        <v>100</v>
      </c>
      <c r="D193" s="18"/>
      <c r="E193" s="41"/>
      <c r="F193" s="41"/>
      <c r="G193" s="41"/>
    </row>
    <row r="194" spans="1:9" x14ac:dyDescent="0.2">
      <c r="A194" s="6"/>
      <c r="B194" s="17">
        <v>306771</v>
      </c>
      <c r="C194" s="33">
        <v>140</v>
      </c>
      <c r="D194" s="18"/>
      <c r="E194" s="41"/>
      <c r="F194" s="41"/>
      <c r="G194" s="41"/>
    </row>
    <row r="195" spans="1:9" x14ac:dyDescent="0.2">
      <c r="A195" s="34">
        <v>40883</v>
      </c>
      <c r="B195" s="17">
        <v>306790</v>
      </c>
      <c r="C195" s="3">
        <v>1</v>
      </c>
      <c r="D195" s="18"/>
      <c r="E195" s="41"/>
      <c r="F195" s="41"/>
      <c r="G195" s="41"/>
      <c r="H195" s="40">
        <v>0</v>
      </c>
      <c r="I195" s="40">
        <v>0</v>
      </c>
    </row>
    <row r="196" spans="1:9" x14ac:dyDescent="0.2">
      <c r="A196" s="34"/>
      <c r="B196" s="3">
        <v>306789</v>
      </c>
      <c r="C196" s="3">
        <v>5</v>
      </c>
      <c r="D196" s="18"/>
      <c r="E196" s="41"/>
      <c r="F196" s="41"/>
      <c r="G196" s="41"/>
    </row>
    <row r="197" spans="1:9" x14ac:dyDescent="0.2">
      <c r="A197" s="6"/>
      <c r="B197" s="17">
        <v>306788</v>
      </c>
      <c r="C197" s="3">
        <v>10</v>
      </c>
      <c r="D197" s="18"/>
      <c r="E197" s="41"/>
      <c r="F197" s="41"/>
      <c r="G197" s="41"/>
    </row>
    <row r="198" spans="1:9" x14ac:dyDescent="0.2">
      <c r="A198" s="6"/>
      <c r="B198" s="3">
        <v>306787</v>
      </c>
      <c r="C198" s="3">
        <v>20</v>
      </c>
      <c r="D198" s="18"/>
      <c r="E198" s="41"/>
      <c r="F198" s="41"/>
      <c r="G198" s="41"/>
    </row>
    <row r="199" spans="1:9" x14ac:dyDescent="0.2">
      <c r="A199" s="6"/>
      <c r="B199" s="17">
        <v>306786</v>
      </c>
      <c r="C199" s="3">
        <v>30</v>
      </c>
      <c r="D199" s="18"/>
      <c r="E199" s="41"/>
      <c r="F199" s="41"/>
      <c r="G199" s="41"/>
    </row>
    <row r="200" spans="1:9" x14ac:dyDescent="0.2">
      <c r="A200" s="6"/>
      <c r="B200" s="3">
        <v>306785</v>
      </c>
      <c r="C200" s="3">
        <v>40</v>
      </c>
      <c r="D200" s="18"/>
      <c r="E200" s="41"/>
      <c r="F200" s="41"/>
      <c r="G200" s="41"/>
    </row>
    <row r="201" spans="1:9" x14ac:dyDescent="0.2">
      <c r="A201" s="6"/>
      <c r="B201" s="17">
        <v>306784</v>
      </c>
      <c r="C201" s="3">
        <v>50</v>
      </c>
      <c r="D201" s="18"/>
      <c r="E201" s="41"/>
      <c r="F201" s="41"/>
      <c r="G201" s="41"/>
    </row>
    <row r="202" spans="1:9" x14ac:dyDescent="0.2">
      <c r="A202" s="6"/>
      <c r="B202" s="3">
        <v>306783</v>
      </c>
      <c r="C202" s="3">
        <v>75</v>
      </c>
      <c r="D202" s="18"/>
      <c r="E202" s="41"/>
      <c r="F202" s="41"/>
      <c r="G202" s="41"/>
    </row>
    <row r="203" spans="1:9" x14ac:dyDescent="0.2">
      <c r="A203" s="6"/>
      <c r="B203" s="17">
        <v>306782</v>
      </c>
      <c r="C203" s="3">
        <v>100</v>
      </c>
      <c r="D203" s="18"/>
      <c r="E203" s="41"/>
      <c r="F203" s="41"/>
      <c r="G203" s="41"/>
    </row>
    <row r="204" spans="1:9" x14ac:dyDescent="0.2">
      <c r="A204" s="6"/>
      <c r="B204" s="3">
        <v>306781</v>
      </c>
      <c r="C204" s="33">
        <v>140</v>
      </c>
      <c r="D204" s="18"/>
      <c r="E204" s="41"/>
      <c r="F204" s="41"/>
      <c r="G204" s="41"/>
    </row>
    <row r="205" spans="1:9" x14ac:dyDescent="0.2">
      <c r="A205" s="6"/>
      <c r="B205" s="3"/>
      <c r="D205" s="18"/>
      <c r="E205" s="21"/>
      <c r="F205" s="3"/>
      <c r="G205" s="3"/>
    </row>
    <row r="206" spans="1:9" x14ac:dyDescent="0.2">
      <c r="A206" s="6"/>
      <c r="B206" s="17"/>
      <c r="D206" s="18"/>
    </row>
    <row r="207" spans="1:9" x14ac:dyDescent="0.2">
      <c r="A207" s="6"/>
      <c r="B207" s="3"/>
      <c r="D207" s="18"/>
    </row>
    <row r="208" spans="1:9" x14ac:dyDescent="0.2">
      <c r="A208" s="6"/>
      <c r="B208" s="17"/>
      <c r="D208" s="18"/>
    </row>
    <row r="209" spans="1:4" x14ac:dyDescent="0.2">
      <c r="A209" s="6"/>
      <c r="B209" s="3"/>
      <c r="D209" s="18"/>
    </row>
    <row r="210" spans="1:4" x14ac:dyDescent="0.2">
      <c r="A210" s="6"/>
      <c r="B210" s="17"/>
      <c r="D210" s="18"/>
    </row>
    <row r="211" spans="1:4" x14ac:dyDescent="0.2">
      <c r="A211" s="6"/>
      <c r="B211" s="3"/>
      <c r="D211" s="18"/>
    </row>
    <row r="212" spans="1:4" x14ac:dyDescent="0.2">
      <c r="A212" s="6"/>
      <c r="B212" s="17"/>
      <c r="D212" s="18"/>
    </row>
    <row r="213" spans="1:4" x14ac:dyDescent="0.2">
      <c r="A213" s="6"/>
      <c r="B213" s="3"/>
      <c r="D213" s="18"/>
    </row>
    <row r="214" spans="1:4" x14ac:dyDescent="0.2">
      <c r="A214" s="6"/>
      <c r="B214" s="17"/>
      <c r="D214" s="18"/>
    </row>
    <row r="215" spans="1:4" x14ac:dyDescent="0.2">
      <c r="A215" s="6"/>
      <c r="B215" s="3"/>
      <c r="C215" s="29"/>
      <c r="D215" s="18"/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A6" sqref="A6:G21"/>
    </sheetView>
  </sheetViews>
  <sheetFormatPr defaultRowHeight="12.75" x14ac:dyDescent="0.2"/>
  <cols>
    <col min="1" max="1" width="11.42578125" customWidth="1"/>
    <col min="14" max="14" width="11.28515625" customWidth="1"/>
  </cols>
  <sheetData>
    <row r="1" spans="1:12" x14ac:dyDescent="0.2">
      <c r="A1" s="9"/>
    </row>
    <row r="4" spans="1:12" x14ac:dyDescent="0.2">
      <c r="C4" t="s">
        <v>17</v>
      </c>
      <c r="E4" t="s">
        <v>18</v>
      </c>
    </row>
    <row r="5" spans="1:12" x14ac:dyDescent="0.2">
      <c r="A5" s="6" t="s">
        <v>8</v>
      </c>
      <c r="B5" s="1" t="s">
        <v>9</v>
      </c>
      <c r="C5" s="1" t="s">
        <v>3</v>
      </c>
      <c r="D5" s="3" t="s">
        <v>9</v>
      </c>
      <c r="E5" t="s">
        <v>3</v>
      </c>
      <c r="F5" s="16" t="s">
        <v>9</v>
      </c>
      <c r="G5" t="s">
        <v>40</v>
      </c>
    </row>
    <row r="6" spans="1:12" x14ac:dyDescent="0.2">
      <c r="A6" s="5"/>
      <c r="B6" s="5"/>
      <c r="C6" s="5"/>
      <c r="D6" s="3"/>
      <c r="F6" s="16"/>
    </row>
    <row r="7" spans="1:12" x14ac:dyDescent="0.2">
      <c r="A7" s="5"/>
      <c r="B7" s="5"/>
      <c r="C7" s="5"/>
      <c r="D7" s="3"/>
      <c r="F7" s="16"/>
    </row>
    <row r="8" spans="1:12" x14ac:dyDescent="0.2">
      <c r="A8" s="5"/>
      <c r="B8" s="5"/>
      <c r="C8" s="5"/>
      <c r="D8" s="3"/>
      <c r="F8" s="16"/>
    </row>
    <row r="9" spans="1:12" x14ac:dyDescent="0.2">
      <c r="A9" s="5"/>
      <c r="B9" s="5"/>
      <c r="C9" s="5"/>
      <c r="D9" s="3"/>
      <c r="F9" s="16"/>
      <c r="J9" s="37"/>
      <c r="K9" s="37"/>
      <c r="L9" s="37"/>
    </row>
    <row r="10" spans="1:12" x14ac:dyDescent="0.2">
      <c r="A10" s="5"/>
      <c r="B10" s="5"/>
      <c r="C10" s="5"/>
      <c r="D10" s="3"/>
      <c r="F10" s="16"/>
      <c r="J10" s="37"/>
      <c r="K10" s="37"/>
      <c r="L10" s="37"/>
    </row>
    <row r="11" spans="1:12" x14ac:dyDescent="0.2">
      <c r="A11" s="5"/>
      <c r="B11" s="5"/>
      <c r="C11" s="5"/>
      <c r="D11" s="3"/>
      <c r="F11" s="16"/>
      <c r="J11" s="37"/>
      <c r="K11" s="37"/>
      <c r="L11" s="37"/>
    </row>
    <row r="12" spans="1:12" x14ac:dyDescent="0.2">
      <c r="A12" s="5"/>
      <c r="B12" s="5"/>
      <c r="C12" s="5"/>
      <c r="D12" s="3"/>
      <c r="F12" s="16"/>
      <c r="J12" s="37"/>
      <c r="K12" s="37"/>
      <c r="L12" s="37"/>
    </row>
    <row r="13" spans="1:12" x14ac:dyDescent="0.2">
      <c r="A13" s="5"/>
      <c r="B13" s="5"/>
      <c r="C13" s="5"/>
      <c r="D13" s="3"/>
      <c r="F13" s="16"/>
      <c r="J13" s="37"/>
      <c r="K13" s="37"/>
      <c r="L13" s="37"/>
    </row>
    <row r="14" spans="1:12" x14ac:dyDescent="0.2">
      <c r="A14" s="5"/>
      <c r="B14" s="5"/>
      <c r="C14" s="5"/>
      <c r="D14" s="3"/>
      <c r="F14" s="16"/>
      <c r="J14" s="37"/>
      <c r="K14" s="37"/>
      <c r="L14" s="37"/>
    </row>
    <row r="15" spans="1:12" x14ac:dyDescent="0.2">
      <c r="A15" s="5"/>
      <c r="B15" s="5"/>
      <c r="C15" s="5"/>
      <c r="D15" s="3"/>
      <c r="F15" s="16"/>
      <c r="J15" s="37"/>
      <c r="K15" s="37"/>
      <c r="L15" s="37"/>
    </row>
    <row r="16" spans="1:12" x14ac:dyDescent="0.2">
      <c r="A16" s="5"/>
      <c r="B16" s="5"/>
      <c r="C16" s="5"/>
      <c r="D16" s="3"/>
      <c r="F16" s="16"/>
      <c r="J16" s="37"/>
      <c r="K16" s="37"/>
      <c r="L16" s="37"/>
    </row>
    <row r="17" spans="1:12" x14ac:dyDescent="0.2">
      <c r="A17" s="5"/>
      <c r="B17" s="5"/>
      <c r="C17" s="5"/>
      <c r="D17" s="3"/>
      <c r="F17" s="16"/>
      <c r="J17" s="37"/>
      <c r="K17" s="37"/>
      <c r="L17" s="37"/>
    </row>
    <row r="18" spans="1:12" x14ac:dyDescent="0.2">
      <c r="A18" s="5"/>
      <c r="B18" s="5"/>
      <c r="C18" s="5"/>
      <c r="D18" s="3"/>
      <c r="F18" s="16"/>
      <c r="J18" s="37"/>
      <c r="K18" s="37"/>
      <c r="L18" s="37"/>
    </row>
    <row r="19" spans="1:12" x14ac:dyDescent="0.2">
      <c r="A19" s="5"/>
      <c r="B19" s="5"/>
      <c r="C19" s="5"/>
      <c r="D19" s="3"/>
      <c r="F19" s="16"/>
      <c r="J19" s="37"/>
      <c r="K19" s="37"/>
      <c r="L19" s="37"/>
    </row>
    <row r="20" spans="1:12" x14ac:dyDescent="0.2">
      <c r="A20" s="5"/>
      <c r="B20" s="5"/>
      <c r="C20" s="5"/>
      <c r="J20" s="37"/>
      <c r="K20" s="37"/>
      <c r="L20" s="37"/>
    </row>
    <row r="21" spans="1:12" x14ac:dyDescent="0.2">
      <c r="A21" s="5"/>
      <c r="B21" s="5"/>
      <c r="C21" s="5"/>
      <c r="J21" s="37"/>
      <c r="K21" s="37"/>
      <c r="L21" s="37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</row>
    <row r="31" spans="1:12" x14ac:dyDescent="0.2">
      <c r="A31" s="6"/>
      <c r="B31" s="1"/>
      <c r="C31" s="1"/>
      <c r="D31" s="3"/>
      <c r="F31" s="16"/>
    </row>
    <row r="32" spans="1:12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7"/>
      <c r="K43" s="37"/>
      <c r="L43" s="37"/>
    </row>
    <row r="44" spans="1:12" x14ac:dyDescent="0.2">
      <c r="A44" s="6"/>
      <c r="B44" s="1"/>
      <c r="C44" s="1"/>
      <c r="D44" s="3"/>
      <c r="F44" s="16"/>
      <c r="J44" s="37"/>
      <c r="K44" s="37"/>
      <c r="L44" s="37"/>
    </row>
    <row r="45" spans="1:12" x14ac:dyDescent="0.2">
      <c r="A45" s="6"/>
      <c r="B45" s="1"/>
      <c r="C45" s="1"/>
      <c r="D45" s="3"/>
      <c r="F45" s="16"/>
      <c r="J45" s="37"/>
      <c r="K45" s="37"/>
      <c r="L45" s="37"/>
    </row>
    <row r="46" spans="1:12" x14ac:dyDescent="0.2">
      <c r="A46" s="6"/>
      <c r="B46" s="1"/>
      <c r="C46" s="1"/>
      <c r="D46" s="3"/>
      <c r="F46" s="16"/>
      <c r="J46" s="37"/>
      <c r="K46" s="37"/>
      <c r="L46" s="37"/>
    </row>
    <row r="47" spans="1:12" x14ac:dyDescent="0.2">
      <c r="A47" s="6"/>
      <c r="B47" s="1"/>
      <c r="C47" s="1"/>
      <c r="D47" s="3"/>
      <c r="F47" s="16"/>
      <c r="J47" s="37"/>
      <c r="K47" s="37"/>
      <c r="L47" s="37"/>
    </row>
    <row r="48" spans="1:12" x14ac:dyDescent="0.2">
      <c r="A48" s="6"/>
      <c r="B48" s="1"/>
      <c r="C48" s="1"/>
      <c r="D48" s="3"/>
      <c r="F48" s="16"/>
      <c r="J48" s="37"/>
      <c r="K48" s="37"/>
      <c r="L48" s="37"/>
    </row>
    <row r="49" spans="1:12" x14ac:dyDescent="0.2">
      <c r="A49" s="6"/>
      <c r="B49" s="1"/>
      <c r="C49" s="1"/>
      <c r="D49" s="3"/>
      <c r="F49" s="16"/>
      <c r="J49" s="37"/>
      <c r="K49" s="37"/>
      <c r="L49" s="37"/>
    </row>
    <row r="50" spans="1:12" x14ac:dyDescent="0.2">
      <c r="A50" s="6"/>
      <c r="B50" s="1"/>
      <c r="C50" s="1"/>
      <c r="D50" s="3"/>
      <c r="F50" s="16"/>
      <c r="J50" s="37"/>
      <c r="K50" s="37"/>
      <c r="L50" s="37"/>
    </row>
    <row r="51" spans="1:12" x14ac:dyDescent="0.2">
      <c r="A51" s="6"/>
      <c r="B51" s="1"/>
      <c r="C51" s="1"/>
      <c r="D51" s="3"/>
      <c r="F51" s="16"/>
      <c r="J51" s="37"/>
      <c r="K51" s="37"/>
      <c r="L51" s="37"/>
    </row>
    <row r="52" spans="1:12" x14ac:dyDescent="0.2">
      <c r="A52" s="6"/>
      <c r="B52" s="1"/>
      <c r="C52" s="1"/>
      <c r="D52" s="3"/>
      <c r="F52" s="16"/>
      <c r="J52" s="37"/>
      <c r="K52" s="37"/>
      <c r="L52" s="37"/>
    </row>
    <row r="53" spans="1:12" x14ac:dyDescent="0.2">
      <c r="A53" s="6"/>
      <c r="B53" s="1"/>
      <c r="C53" s="1"/>
      <c r="D53" s="3"/>
      <c r="F53" s="16"/>
      <c r="J53" s="37"/>
      <c r="K53" s="37"/>
      <c r="L53" s="37"/>
    </row>
    <row r="54" spans="1:12" x14ac:dyDescent="0.2">
      <c r="A54" s="6"/>
      <c r="B54" s="1"/>
      <c r="C54" s="1"/>
      <c r="D54" s="3"/>
      <c r="F54" s="16"/>
      <c r="J54" s="37"/>
      <c r="K54" s="37"/>
      <c r="L54" s="37"/>
    </row>
    <row r="55" spans="1:12" x14ac:dyDescent="0.2">
      <c r="A55" s="6"/>
      <c r="B55" s="1"/>
      <c r="C55" s="1"/>
      <c r="D55" s="3"/>
      <c r="F55" s="16"/>
      <c r="J55" s="37"/>
      <c r="K55" s="37"/>
      <c r="L55" s="37"/>
    </row>
    <row r="56" spans="1:12" x14ac:dyDescent="0.2">
      <c r="A56" s="6"/>
      <c r="B56" s="1"/>
      <c r="C56" s="1"/>
      <c r="D56" s="3"/>
      <c r="F56" s="16"/>
      <c r="J56" s="37"/>
      <c r="K56" s="37"/>
      <c r="L56" s="37"/>
    </row>
    <row r="57" spans="1:12" x14ac:dyDescent="0.2">
      <c r="A57" s="6"/>
      <c r="B57" s="1"/>
      <c r="C57" s="1"/>
      <c r="D57" s="3"/>
      <c r="F57" s="16"/>
      <c r="J57" s="37"/>
      <c r="K57" s="37"/>
      <c r="L57" s="37"/>
    </row>
    <row r="58" spans="1:12" x14ac:dyDescent="0.2">
      <c r="A58" s="6"/>
      <c r="B58" s="1"/>
      <c r="C58" s="1"/>
      <c r="D58" s="3"/>
      <c r="F58" s="16"/>
      <c r="J58" s="37"/>
      <c r="K58" s="37"/>
      <c r="L58" s="37"/>
    </row>
    <row r="59" spans="1:12" x14ac:dyDescent="0.2">
      <c r="A59" s="6"/>
      <c r="B59" s="1"/>
      <c r="C59" s="1"/>
      <c r="D59" s="3"/>
      <c r="F59" s="16"/>
      <c r="J59" s="37"/>
      <c r="K59" s="37"/>
      <c r="L59" s="37"/>
    </row>
    <row r="60" spans="1:12" x14ac:dyDescent="0.2">
      <c r="A60" s="6"/>
      <c r="B60" s="1"/>
      <c r="C60" s="1"/>
      <c r="D60" s="3"/>
      <c r="F60" s="16"/>
      <c r="J60" s="37"/>
      <c r="K60" s="37"/>
      <c r="L60" s="37"/>
    </row>
    <row r="61" spans="1:12" x14ac:dyDescent="0.2">
      <c r="A61" s="6"/>
      <c r="B61" s="1"/>
      <c r="C61" s="1"/>
      <c r="D61" s="3"/>
      <c r="F61" s="16"/>
      <c r="J61" s="37"/>
      <c r="K61" s="37"/>
      <c r="L61" s="37"/>
    </row>
    <row r="62" spans="1:12" x14ac:dyDescent="0.2">
      <c r="A62" s="6"/>
      <c r="B62" s="1"/>
      <c r="C62" s="1"/>
      <c r="D62" s="3"/>
      <c r="F62" s="16"/>
      <c r="J62" s="37"/>
      <c r="K62" s="37"/>
      <c r="L62" s="37"/>
    </row>
    <row r="63" spans="1:12" x14ac:dyDescent="0.2">
      <c r="A63" s="6"/>
      <c r="B63" s="1"/>
      <c r="C63" s="1"/>
      <c r="D63" s="3"/>
      <c r="F63" s="16"/>
      <c r="J63" s="37"/>
      <c r="K63" s="37"/>
      <c r="L63" s="37"/>
    </row>
    <row r="64" spans="1:12" x14ac:dyDescent="0.2">
      <c r="A64" s="6"/>
      <c r="B64" s="1"/>
      <c r="C64" s="1"/>
      <c r="D64" s="3"/>
      <c r="F64" s="16"/>
      <c r="J64" s="37"/>
      <c r="K64" s="37"/>
      <c r="L64" s="37"/>
    </row>
    <row r="65" spans="1:12" x14ac:dyDescent="0.2">
      <c r="A65" s="6"/>
      <c r="B65" s="1"/>
      <c r="C65" s="1"/>
      <c r="D65" s="3"/>
      <c r="F65" s="16"/>
      <c r="J65" s="37"/>
      <c r="K65" s="37"/>
      <c r="L65" s="37"/>
    </row>
    <row r="66" spans="1:12" x14ac:dyDescent="0.2">
      <c r="A66" s="6"/>
      <c r="B66" s="1"/>
      <c r="C66" s="1"/>
      <c r="D66" s="3"/>
      <c r="F66" s="16"/>
      <c r="J66" s="37"/>
      <c r="K66" s="37"/>
      <c r="L66" s="37"/>
    </row>
    <row r="67" spans="1:12" x14ac:dyDescent="0.2">
      <c r="A67" s="6"/>
      <c r="B67" s="1"/>
      <c r="C67" s="1"/>
      <c r="D67" s="3"/>
      <c r="F67" s="16"/>
      <c r="J67" s="37"/>
      <c r="K67" s="37"/>
      <c r="L67" s="37"/>
    </row>
    <row r="68" spans="1:12" x14ac:dyDescent="0.2">
      <c r="A68" s="6"/>
      <c r="B68" s="1"/>
      <c r="C68" s="1"/>
      <c r="D68" s="3"/>
      <c r="F68" s="16"/>
      <c r="J68" s="37"/>
      <c r="K68" s="37"/>
      <c r="L68" s="37"/>
    </row>
    <row r="69" spans="1:12" x14ac:dyDescent="0.2">
      <c r="A69" s="6"/>
      <c r="B69" s="1"/>
      <c r="C69" s="1"/>
      <c r="D69" s="3"/>
      <c r="F69" s="16"/>
      <c r="J69" s="37"/>
      <c r="K69" s="37"/>
      <c r="L69" s="37"/>
    </row>
    <row r="70" spans="1:12" x14ac:dyDescent="0.2">
      <c r="A70" s="6"/>
      <c r="B70" s="1"/>
      <c r="C70" s="1"/>
      <c r="D70" s="3"/>
      <c r="F70" s="16"/>
      <c r="J70" s="37"/>
      <c r="K70" s="37"/>
      <c r="L70" s="37"/>
    </row>
    <row r="71" spans="1:12" x14ac:dyDescent="0.2">
      <c r="A71" s="6"/>
      <c r="B71" s="1"/>
      <c r="C71" s="1"/>
      <c r="D71" s="3"/>
      <c r="F71" s="16"/>
      <c r="J71" s="37"/>
      <c r="K71" s="37"/>
      <c r="L71" s="37"/>
    </row>
    <row r="72" spans="1:12" x14ac:dyDescent="0.2">
      <c r="A72" s="6"/>
      <c r="B72" s="1"/>
      <c r="C72" s="1"/>
      <c r="D72" s="3"/>
      <c r="F72" s="16"/>
      <c r="J72" s="37"/>
      <c r="K72" s="37"/>
      <c r="L72" s="37"/>
    </row>
    <row r="73" spans="1:12" x14ac:dyDescent="0.2">
      <c r="A73" s="6"/>
      <c r="B73" s="1"/>
      <c r="C73" s="1"/>
      <c r="D73" s="3"/>
      <c r="F73" s="16"/>
      <c r="J73" s="37"/>
      <c r="K73" s="37"/>
      <c r="L73" s="37"/>
    </row>
    <row r="74" spans="1:12" x14ac:dyDescent="0.2">
      <c r="A74" s="6"/>
      <c r="B74" s="1"/>
      <c r="C74" s="1"/>
      <c r="D74" s="3"/>
      <c r="F74" s="16"/>
      <c r="J74" s="37"/>
      <c r="K74" s="37"/>
      <c r="L74" s="37"/>
    </row>
    <row r="75" spans="1:12" x14ac:dyDescent="0.2">
      <c r="A75" s="6"/>
      <c r="B75" s="1"/>
      <c r="C75" s="1"/>
      <c r="D75" s="3"/>
      <c r="F75" s="16"/>
      <c r="J75" s="37"/>
      <c r="K75" s="37"/>
      <c r="L75" s="37"/>
    </row>
    <row r="76" spans="1:12" x14ac:dyDescent="0.2">
      <c r="A76" s="6"/>
      <c r="B76" s="1"/>
      <c r="C76" s="1"/>
      <c r="D76" s="3"/>
      <c r="F76" s="16"/>
      <c r="J76" s="37"/>
      <c r="K76" s="37"/>
      <c r="L76" s="37"/>
    </row>
    <row r="77" spans="1:12" x14ac:dyDescent="0.2">
      <c r="A77" s="6"/>
      <c r="B77" s="1"/>
      <c r="C77" s="1"/>
      <c r="D77" s="3"/>
      <c r="F77" s="16"/>
      <c r="J77" s="37"/>
      <c r="K77" s="37"/>
      <c r="L77" s="37"/>
    </row>
    <row r="78" spans="1:12" x14ac:dyDescent="0.2">
      <c r="A78" s="6"/>
      <c r="B78" s="1"/>
      <c r="C78" s="1"/>
      <c r="D78" s="3"/>
      <c r="F78" s="16"/>
      <c r="J78" s="37"/>
      <c r="K78" s="37"/>
      <c r="L78" s="37"/>
    </row>
    <row r="79" spans="1:12" x14ac:dyDescent="0.2">
      <c r="A79" s="6"/>
      <c r="B79" s="1"/>
      <c r="C79" s="1"/>
      <c r="D79" s="3"/>
      <c r="F79" s="16"/>
      <c r="J79" s="37"/>
      <c r="K79" s="37"/>
      <c r="L79" s="37"/>
    </row>
    <row r="80" spans="1:12" x14ac:dyDescent="0.2">
      <c r="A80" s="6"/>
      <c r="B80" s="1"/>
      <c r="C80" s="1"/>
      <c r="D80" s="3"/>
      <c r="F80" s="16"/>
      <c r="J80" s="37"/>
      <c r="K80" s="37"/>
      <c r="L80" s="37"/>
    </row>
    <row r="81" spans="1:12" x14ac:dyDescent="0.2">
      <c r="A81" s="6"/>
      <c r="B81" s="1"/>
      <c r="C81" s="1"/>
      <c r="D81" s="3"/>
      <c r="F81" s="16"/>
      <c r="J81" s="37"/>
      <c r="K81" s="37"/>
      <c r="L81" s="37"/>
    </row>
    <row r="82" spans="1:12" x14ac:dyDescent="0.2">
      <c r="A82" s="6"/>
      <c r="B82" s="1"/>
      <c r="C82" s="1"/>
      <c r="D82" s="3"/>
      <c r="F82" s="16"/>
      <c r="J82" s="37"/>
      <c r="K82" s="37"/>
      <c r="L82" s="37"/>
    </row>
    <row r="83" spans="1:12" x14ac:dyDescent="0.2">
      <c r="A83" s="6"/>
      <c r="B83" s="1"/>
      <c r="C83" s="1"/>
      <c r="D83" s="3"/>
      <c r="F83" s="16"/>
      <c r="J83" s="37"/>
      <c r="K83" s="37"/>
      <c r="L83" s="37"/>
    </row>
    <row r="84" spans="1:12" x14ac:dyDescent="0.2">
      <c r="A84" s="6"/>
      <c r="B84" s="1"/>
      <c r="C84" s="1"/>
      <c r="D84" s="3"/>
      <c r="F84" s="16"/>
      <c r="J84" s="37"/>
      <c r="K84" s="37"/>
      <c r="L84" s="37"/>
    </row>
    <row r="85" spans="1:12" x14ac:dyDescent="0.2">
      <c r="A85" s="6"/>
      <c r="B85" s="1"/>
      <c r="C85" s="1"/>
      <c r="D85" s="3"/>
      <c r="F85" s="16"/>
      <c r="J85" s="37"/>
      <c r="K85" s="37"/>
      <c r="L85" s="37"/>
    </row>
    <row r="86" spans="1:12" x14ac:dyDescent="0.2">
      <c r="A86" s="6"/>
      <c r="B86" s="1"/>
      <c r="C86" s="1"/>
      <c r="D86" s="3"/>
      <c r="F86" s="16"/>
      <c r="J86" s="37"/>
      <c r="K86" s="37"/>
      <c r="L86" s="37"/>
    </row>
    <row r="87" spans="1:12" x14ac:dyDescent="0.2">
      <c r="A87" s="6"/>
      <c r="B87" s="1"/>
      <c r="C87" s="1"/>
      <c r="D87" s="3"/>
      <c r="F87" s="16"/>
      <c r="J87" s="37"/>
      <c r="K87" s="37"/>
      <c r="L87" s="37"/>
    </row>
    <row r="88" spans="1:12" x14ac:dyDescent="0.2">
      <c r="A88" s="6"/>
      <c r="B88" s="1"/>
      <c r="C88" s="1"/>
      <c r="D88" s="3"/>
      <c r="F88" s="16"/>
      <c r="J88" s="37"/>
      <c r="K88" s="37"/>
      <c r="L88" s="37"/>
    </row>
    <row r="89" spans="1:12" x14ac:dyDescent="0.2">
      <c r="A89" s="6"/>
      <c r="B89" s="1"/>
      <c r="C89" s="1"/>
      <c r="D89" s="3"/>
      <c r="F89" s="16"/>
      <c r="J89" s="37"/>
      <c r="K89" s="37"/>
      <c r="L89" s="37"/>
    </row>
    <row r="90" spans="1:12" x14ac:dyDescent="0.2">
      <c r="A90" s="6"/>
      <c r="B90" s="1"/>
      <c r="C90" s="1"/>
      <c r="D90" s="3"/>
      <c r="F90" s="16"/>
      <c r="J90" s="37"/>
      <c r="K90" s="37"/>
      <c r="L90" s="37"/>
    </row>
    <row r="91" spans="1:12" x14ac:dyDescent="0.2">
      <c r="A91" s="6"/>
      <c r="B91" s="1"/>
      <c r="C91" s="1"/>
      <c r="D91" s="3"/>
      <c r="F91" s="16"/>
      <c r="J91" s="37"/>
      <c r="K91" s="37"/>
      <c r="L91" s="37"/>
    </row>
    <row r="92" spans="1:12" x14ac:dyDescent="0.2">
      <c r="A92" s="6"/>
      <c r="B92" s="1"/>
      <c r="C92" s="1"/>
      <c r="D92" s="3"/>
      <c r="F92" s="16"/>
      <c r="J92" s="37"/>
      <c r="K92" s="37"/>
      <c r="L92" s="37"/>
    </row>
    <row r="93" spans="1:12" x14ac:dyDescent="0.2">
      <c r="A93" s="6"/>
      <c r="B93" s="1"/>
      <c r="C93" s="1"/>
      <c r="D93" s="3"/>
      <c r="F93" s="16"/>
      <c r="J93" s="37"/>
      <c r="K93" s="37"/>
      <c r="L93" s="37"/>
    </row>
    <row r="94" spans="1:12" x14ac:dyDescent="0.2">
      <c r="A94" s="6"/>
      <c r="B94" s="1"/>
      <c r="C94" s="1"/>
      <c r="D94" s="3"/>
      <c r="F94" s="16"/>
      <c r="J94" s="37"/>
      <c r="K94" s="37"/>
      <c r="L94" s="37"/>
    </row>
    <row r="95" spans="1:12" x14ac:dyDescent="0.2">
      <c r="A95" s="6"/>
      <c r="B95" s="1"/>
      <c r="C95" s="1"/>
      <c r="D95" s="3"/>
      <c r="F95" s="16"/>
      <c r="J95" s="37"/>
      <c r="K95" s="37"/>
      <c r="L95" s="37"/>
    </row>
    <row r="96" spans="1:12" x14ac:dyDescent="0.2">
      <c r="A96" s="6"/>
      <c r="B96" s="1"/>
      <c r="C96" s="1"/>
      <c r="D96" s="3"/>
      <c r="F96" s="16"/>
      <c r="J96" s="37"/>
      <c r="K96" s="37"/>
      <c r="L96" s="37"/>
    </row>
    <row r="97" spans="1:12" x14ac:dyDescent="0.2">
      <c r="A97" s="6"/>
      <c r="B97" s="1"/>
      <c r="C97" s="1"/>
      <c r="D97" s="3"/>
      <c r="F97" s="16"/>
      <c r="J97" s="37"/>
      <c r="K97" s="37"/>
      <c r="L97" s="37"/>
    </row>
    <row r="98" spans="1:12" x14ac:dyDescent="0.2">
      <c r="A98" s="6"/>
      <c r="B98" s="1"/>
      <c r="C98" s="1"/>
      <c r="D98" s="3"/>
      <c r="F98" s="16"/>
      <c r="J98" s="37"/>
      <c r="K98" s="37"/>
      <c r="L98" s="37"/>
    </row>
    <row r="99" spans="1:12" x14ac:dyDescent="0.2">
      <c r="A99" s="6"/>
      <c r="B99" s="1"/>
      <c r="C99" s="1"/>
      <c r="D99" s="3"/>
      <c r="F99" s="16"/>
      <c r="J99" s="37"/>
      <c r="K99" s="37"/>
      <c r="L99" s="37"/>
    </row>
    <row r="100" spans="1:12" x14ac:dyDescent="0.2">
      <c r="A100" s="6"/>
      <c r="B100" s="1"/>
      <c r="C100" s="1"/>
      <c r="D100" s="3"/>
      <c r="F100" s="16"/>
      <c r="J100" s="37"/>
      <c r="K100" s="37"/>
      <c r="L100" s="37"/>
    </row>
    <row r="101" spans="1:12" x14ac:dyDescent="0.2">
      <c r="A101" s="6"/>
      <c r="B101" s="1"/>
      <c r="C101" s="1"/>
      <c r="D101" s="3"/>
      <c r="F101" s="16"/>
      <c r="J101" s="37"/>
      <c r="K101" s="37"/>
      <c r="L101" s="37"/>
    </row>
    <row r="102" spans="1:12" x14ac:dyDescent="0.2">
      <c r="A102" s="6"/>
      <c r="B102" s="1"/>
      <c r="C102" s="1"/>
      <c r="D102" s="3"/>
      <c r="F102" s="16"/>
      <c r="J102" s="37"/>
      <c r="K102" s="37"/>
      <c r="L102" s="37"/>
    </row>
    <row r="103" spans="1:12" x14ac:dyDescent="0.2">
      <c r="A103" s="6"/>
      <c r="B103" s="1"/>
      <c r="C103" s="1"/>
      <c r="D103" s="3"/>
      <c r="F103" s="16"/>
      <c r="J103" s="37"/>
      <c r="K103" s="37"/>
      <c r="L103" s="37"/>
    </row>
    <row r="104" spans="1:12" x14ac:dyDescent="0.2">
      <c r="A104" s="6"/>
      <c r="B104" s="1"/>
      <c r="C104" s="1"/>
      <c r="D104" s="3"/>
      <c r="F104" s="16"/>
      <c r="J104" s="37"/>
      <c r="K104" s="37"/>
      <c r="L104" s="37"/>
    </row>
    <row r="105" spans="1:12" x14ac:dyDescent="0.2">
      <c r="A105" s="6"/>
      <c r="B105" s="1"/>
      <c r="C105" s="1"/>
      <c r="D105" s="3"/>
      <c r="F105" s="16"/>
      <c r="J105" s="37"/>
      <c r="K105" s="37"/>
      <c r="L105" s="37"/>
    </row>
    <row r="106" spans="1:12" x14ac:dyDescent="0.2">
      <c r="A106" s="6"/>
      <c r="B106" s="1"/>
      <c r="C106" s="1"/>
      <c r="D106" s="3"/>
      <c r="F106" s="16"/>
      <c r="J106" s="37"/>
      <c r="K106" s="37"/>
      <c r="L106" s="37"/>
    </row>
    <row r="107" spans="1:12" x14ac:dyDescent="0.2">
      <c r="A107" s="6"/>
      <c r="B107" s="1"/>
      <c r="C107" s="1"/>
      <c r="D107" s="3"/>
      <c r="F107" s="16"/>
      <c r="J107" s="37"/>
      <c r="K107" s="37"/>
      <c r="L107" s="37"/>
    </row>
    <row r="108" spans="1:12" x14ac:dyDescent="0.2">
      <c r="A108" s="6"/>
      <c r="B108" s="1"/>
      <c r="C108" s="1"/>
      <c r="D108" s="3"/>
      <c r="F108" s="16"/>
      <c r="J108" s="37"/>
      <c r="K108" s="37"/>
      <c r="L108" s="37"/>
    </row>
    <row r="109" spans="1:12" x14ac:dyDescent="0.2">
      <c r="A109" s="6"/>
      <c r="B109" s="1"/>
      <c r="C109" s="1"/>
      <c r="D109" s="3"/>
      <c r="F109" s="16"/>
      <c r="J109" s="37"/>
      <c r="K109" s="37"/>
      <c r="L109" s="37"/>
    </row>
    <row r="110" spans="1:12" x14ac:dyDescent="0.2">
      <c r="A110" s="6"/>
      <c r="B110" s="1"/>
      <c r="C110" s="1"/>
      <c r="D110" s="3"/>
      <c r="F110" s="16"/>
      <c r="J110" s="37"/>
      <c r="K110" s="37"/>
      <c r="L110" s="37"/>
    </row>
    <row r="111" spans="1:12" x14ac:dyDescent="0.2">
      <c r="A111" s="6"/>
      <c r="B111" s="1"/>
      <c r="C111" s="1"/>
      <c r="D111" s="3"/>
      <c r="F111" s="16"/>
      <c r="J111" s="37"/>
      <c r="K111" s="37"/>
      <c r="L111" s="37"/>
    </row>
    <row r="112" spans="1:12" x14ac:dyDescent="0.2">
      <c r="A112" s="6"/>
      <c r="B112" s="1"/>
      <c r="C112" s="1"/>
      <c r="D112" s="3"/>
      <c r="F112" s="16"/>
      <c r="J112" s="37"/>
      <c r="K112" s="37"/>
      <c r="L112" s="37"/>
    </row>
    <row r="113" spans="1:12" x14ac:dyDescent="0.2">
      <c r="A113" s="6"/>
      <c r="B113" s="1"/>
      <c r="C113" s="1"/>
      <c r="D113" s="3"/>
      <c r="F113" s="16"/>
      <c r="J113" s="37"/>
      <c r="K113" s="37"/>
      <c r="L113" s="37"/>
    </row>
    <row r="114" spans="1:12" x14ac:dyDescent="0.2">
      <c r="A114" s="6"/>
      <c r="B114" s="1"/>
      <c r="C114" s="1"/>
      <c r="D114" s="3"/>
      <c r="F114" s="16"/>
      <c r="J114" s="37"/>
      <c r="K114" s="37"/>
      <c r="L114" s="37"/>
    </row>
    <row r="115" spans="1:12" x14ac:dyDescent="0.2">
      <c r="A115" s="6"/>
      <c r="B115" s="1"/>
      <c r="C115" s="1"/>
      <c r="D115" s="3"/>
      <c r="F115" s="16"/>
      <c r="J115" s="37"/>
      <c r="K115" s="37"/>
      <c r="L115" s="37"/>
    </row>
    <row r="116" spans="1:12" x14ac:dyDescent="0.2">
      <c r="A116" s="6"/>
      <c r="B116" s="1"/>
      <c r="C116" s="1"/>
      <c r="D116" s="3"/>
      <c r="F116" s="16"/>
      <c r="J116" s="37"/>
      <c r="K116" s="37"/>
      <c r="L116" s="37"/>
    </row>
    <row r="117" spans="1:12" x14ac:dyDescent="0.2">
      <c r="A117" s="6"/>
      <c r="B117" s="1"/>
      <c r="C117" s="1"/>
      <c r="D117" s="3"/>
      <c r="F117" s="16"/>
      <c r="J117" s="37"/>
      <c r="K117" s="37"/>
      <c r="L117" s="37"/>
    </row>
    <row r="118" spans="1:12" x14ac:dyDescent="0.2">
      <c r="A118" s="6"/>
      <c r="B118" s="1"/>
      <c r="C118" s="1"/>
      <c r="D118" s="3"/>
      <c r="F118" s="16"/>
      <c r="J118" s="37"/>
      <c r="K118" s="37"/>
      <c r="L118" s="37"/>
    </row>
    <row r="119" spans="1:12" x14ac:dyDescent="0.2">
      <c r="A119" s="6"/>
      <c r="B119" s="1"/>
      <c r="C119" s="1"/>
      <c r="D119" s="3"/>
      <c r="F119" s="16"/>
      <c r="J119" s="37"/>
      <c r="K119" s="37"/>
      <c r="L119" s="37"/>
    </row>
    <row r="120" spans="1:12" x14ac:dyDescent="0.2">
      <c r="A120" s="6"/>
      <c r="B120" s="1"/>
      <c r="C120" s="1"/>
      <c r="D120" s="3"/>
      <c r="F120" s="16"/>
      <c r="J120" s="37"/>
      <c r="K120" s="37"/>
      <c r="L120" s="37"/>
    </row>
    <row r="121" spans="1:12" x14ac:dyDescent="0.2">
      <c r="A121" s="6"/>
      <c r="B121" s="1"/>
      <c r="C121" s="1"/>
      <c r="D121" s="3"/>
      <c r="F121" s="16"/>
      <c r="J121" s="37"/>
      <c r="K121" s="37"/>
      <c r="L121" s="37"/>
    </row>
    <row r="122" spans="1:12" x14ac:dyDescent="0.2">
      <c r="A122" s="6"/>
      <c r="B122" s="1"/>
      <c r="C122" s="1"/>
      <c r="D122" s="3"/>
      <c r="F122" s="16"/>
      <c r="J122" s="37"/>
      <c r="K122" s="37"/>
      <c r="L122" s="37"/>
    </row>
    <row r="123" spans="1:12" x14ac:dyDescent="0.2">
      <c r="A123" s="6"/>
      <c r="B123" s="1"/>
      <c r="C123" s="1"/>
      <c r="D123" s="3"/>
      <c r="F123" s="16"/>
      <c r="J123" s="37"/>
      <c r="K123" s="37"/>
      <c r="L123" s="37"/>
    </row>
    <row r="124" spans="1:12" x14ac:dyDescent="0.2">
      <c r="A124" s="6"/>
      <c r="B124" s="1"/>
      <c r="C124" s="1"/>
      <c r="D124" s="3"/>
      <c r="F124" s="16"/>
      <c r="J124" s="37"/>
      <c r="K124" s="37"/>
      <c r="L124" s="37"/>
    </row>
    <row r="125" spans="1:12" x14ac:dyDescent="0.2">
      <c r="A125" s="6"/>
      <c r="B125" s="1"/>
      <c r="C125" s="1"/>
      <c r="D125" s="3"/>
      <c r="F125" s="16"/>
      <c r="J125" s="37"/>
      <c r="K125" s="37"/>
      <c r="L125" s="37"/>
    </row>
    <row r="126" spans="1:12" x14ac:dyDescent="0.2">
      <c r="A126" s="6"/>
      <c r="B126" s="1"/>
      <c r="C126" s="1"/>
      <c r="D126" s="3"/>
      <c r="F126" s="16"/>
      <c r="J126" s="37"/>
      <c r="K126" s="37"/>
      <c r="L126" s="37"/>
    </row>
    <row r="127" spans="1:12" x14ac:dyDescent="0.2">
      <c r="A127" s="6"/>
      <c r="B127" s="1"/>
      <c r="C127" s="1"/>
      <c r="D127" s="3"/>
      <c r="F127" s="16"/>
      <c r="J127" s="37"/>
      <c r="K127" s="37"/>
      <c r="L127" s="37"/>
    </row>
    <row r="128" spans="1:12" x14ac:dyDescent="0.2">
      <c r="A128" s="6"/>
      <c r="B128" s="1"/>
      <c r="C128" s="1"/>
      <c r="D128" s="3"/>
      <c r="F128" s="16"/>
      <c r="J128" s="37"/>
      <c r="K128" s="37"/>
      <c r="L128" s="37"/>
    </row>
    <row r="129" spans="1:12" x14ac:dyDescent="0.2">
      <c r="A129" s="6"/>
      <c r="B129" s="1"/>
      <c r="C129" s="1"/>
      <c r="D129" s="3"/>
      <c r="F129" s="16"/>
      <c r="J129" s="37"/>
      <c r="K129" s="37"/>
      <c r="L129" s="37"/>
    </row>
    <row r="130" spans="1:12" x14ac:dyDescent="0.2">
      <c r="A130" s="6"/>
      <c r="B130" s="1"/>
      <c r="C130" s="1"/>
      <c r="D130" s="3"/>
      <c r="F130" s="16"/>
      <c r="J130" s="37"/>
      <c r="K130" s="37"/>
      <c r="L130" s="37"/>
    </row>
    <row r="131" spans="1:12" x14ac:dyDescent="0.2">
      <c r="A131" s="6"/>
      <c r="B131" s="1"/>
      <c r="C131" s="1"/>
      <c r="D131" s="3"/>
      <c r="F131" s="16"/>
      <c r="J131" s="37"/>
      <c r="K131" s="37"/>
      <c r="L131" s="37"/>
    </row>
    <row r="132" spans="1:12" x14ac:dyDescent="0.2">
      <c r="A132" s="6"/>
      <c r="B132" s="1"/>
      <c r="C132" s="1"/>
      <c r="D132" s="3"/>
      <c r="F132" s="16"/>
      <c r="J132" s="37"/>
      <c r="K132" s="37"/>
      <c r="L132" s="37"/>
    </row>
    <row r="133" spans="1:12" x14ac:dyDescent="0.2">
      <c r="A133" s="6"/>
      <c r="B133" s="1"/>
      <c r="C133" s="1"/>
      <c r="D133" s="3"/>
      <c r="F133" s="16"/>
      <c r="J133" s="37"/>
      <c r="K133" s="37"/>
      <c r="L133" s="37"/>
    </row>
    <row r="134" spans="1:12" x14ac:dyDescent="0.2">
      <c r="A134" s="6"/>
      <c r="B134" s="1"/>
      <c r="C134" s="1"/>
      <c r="D134" s="3"/>
      <c r="F134" s="16"/>
      <c r="J134" s="37"/>
      <c r="K134" s="37"/>
      <c r="L134" s="37"/>
    </row>
    <row r="135" spans="1:12" x14ac:dyDescent="0.2">
      <c r="A135" s="6"/>
      <c r="B135" s="1"/>
      <c r="C135" s="1"/>
      <c r="D135" s="3"/>
      <c r="F135" s="16"/>
      <c r="J135" s="37"/>
      <c r="K135" s="37"/>
      <c r="L135" s="37"/>
    </row>
    <row r="136" spans="1:12" x14ac:dyDescent="0.2">
      <c r="A136" s="6"/>
      <c r="B136" s="1"/>
      <c r="C136" s="1"/>
      <c r="D136" s="3"/>
      <c r="F136" s="16"/>
      <c r="J136" s="37"/>
      <c r="K136" s="37"/>
      <c r="L136" s="37"/>
    </row>
    <row r="137" spans="1:12" x14ac:dyDescent="0.2">
      <c r="A137" s="6"/>
      <c r="B137" s="1"/>
      <c r="C137" s="1"/>
      <c r="D137" s="3"/>
      <c r="F137" s="16"/>
      <c r="J137" s="37"/>
      <c r="K137" s="37"/>
      <c r="L137" s="37"/>
    </row>
    <row r="138" spans="1:12" x14ac:dyDescent="0.2">
      <c r="A138" s="6"/>
      <c r="B138" s="1"/>
      <c r="C138" s="1"/>
      <c r="D138" s="3"/>
      <c r="F138" s="16"/>
      <c r="J138" s="37"/>
      <c r="K138" s="37"/>
      <c r="L138" s="37"/>
    </row>
    <row r="139" spans="1:12" x14ac:dyDescent="0.2">
      <c r="A139" s="6"/>
      <c r="B139" s="1"/>
      <c r="C139" s="1"/>
      <c r="D139" s="3"/>
      <c r="F139" s="16"/>
      <c r="J139" s="37"/>
      <c r="K139" s="37"/>
      <c r="L139" s="37"/>
    </row>
    <row r="140" spans="1:12" x14ac:dyDescent="0.2">
      <c r="A140" s="6"/>
      <c r="B140" s="1"/>
      <c r="C140" s="1"/>
      <c r="D140" s="3"/>
      <c r="F140" s="16"/>
      <c r="J140" s="37"/>
      <c r="K140" s="37"/>
      <c r="L140" s="37"/>
    </row>
    <row r="141" spans="1:12" x14ac:dyDescent="0.2">
      <c r="A141" s="6"/>
      <c r="B141" s="1"/>
      <c r="C141" s="1"/>
      <c r="D141" s="3"/>
      <c r="F141" s="16"/>
      <c r="J141" s="37"/>
      <c r="K141" s="37"/>
      <c r="L141" s="37"/>
    </row>
    <row r="142" spans="1:12" x14ac:dyDescent="0.2">
      <c r="A142" s="6"/>
      <c r="B142" s="1"/>
      <c r="C142" s="1"/>
      <c r="D142" s="3"/>
      <c r="F142" s="16"/>
      <c r="J142" s="37"/>
      <c r="K142" s="37"/>
      <c r="L142" s="37"/>
    </row>
    <row r="143" spans="1:12" x14ac:dyDescent="0.2">
      <c r="A143" s="6"/>
      <c r="B143" s="1"/>
      <c r="C143" s="1"/>
      <c r="D143" s="3"/>
      <c r="F143" s="16"/>
      <c r="J143" s="37"/>
      <c r="K143" s="37"/>
      <c r="L143" s="37"/>
    </row>
    <row r="144" spans="1:12" x14ac:dyDescent="0.2">
      <c r="J144" s="37"/>
      <c r="K144" s="37"/>
      <c r="L144" s="37"/>
    </row>
    <row r="145" spans="10:12" x14ac:dyDescent="0.2">
      <c r="J145" s="37"/>
      <c r="K145" s="37"/>
      <c r="L145" s="37"/>
    </row>
    <row r="146" spans="10:12" x14ac:dyDescent="0.2">
      <c r="J146" s="37"/>
      <c r="K146" s="37"/>
      <c r="L146" s="37"/>
    </row>
    <row r="147" spans="10:12" x14ac:dyDescent="0.2">
      <c r="J147" s="37"/>
      <c r="K147" s="37"/>
      <c r="L147" s="37"/>
    </row>
    <row r="148" spans="10:12" x14ac:dyDescent="0.2">
      <c r="J148" s="37"/>
      <c r="K148" s="37"/>
      <c r="L148" s="37"/>
    </row>
    <row r="149" spans="10:12" x14ac:dyDescent="0.2">
      <c r="J149" s="37"/>
      <c r="K149" s="37"/>
      <c r="L149" s="37"/>
    </row>
    <row r="150" spans="10:12" x14ac:dyDescent="0.2">
      <c r="J150" s="37"/>
      <c r="K150" s="37"/>
      <c r="L150" s="37"/>
    </row>
    <row r="151" spans="10:12" x14ac:dyDescent="0.2">
      <c r="J151" s="37"/>
      <c r="K151" s="37"/>
      <c r="L151" s="37"/>
    </row>
    <row r="152" spans="10:12" x14ac:dyDescent="0.2">
      <c r="J152" s="37"/>
      <c r="K152" s="37"/>
      <c r="L152" s="37"/>
    </row>
    <row r="153" spans="10:12" x14ac:dyDescent="0.2">
      <c r="J153" s="37"/>
      <c r="K153" s="37"/>
      <c r="L153" s="37"/>
    </row>
    <row r="154" spans="10:12" x14ac:dyDescent="0.2">
      <c r="J154" s="37"/>
      <c r="K154" s="37"/>
      <c r="L154" s="37"/>
    </row>
    <row r="155" spans="10:12" x14ac:dyDescent="0.2">
      <c r="J155" s="37"/>
      <c r="K155" s="37"/>
      <c r="L155" s="37"/>
    </row>
    <row r="156" spans="10:12" x14ac:dyDescent="0.2">
      <c r="J156" s="37"/>
      <c r="K156" s="37"/>
      <c r="L156" s="37"/>
    </row>
    <row r="157" spans="10:12" x14ac:dyDescent="0.2">
      <c r="J157" s="37"/>
      <c r="K157" s="37"/>
      <c r="L157" s="37"/>
    </row>
    <row r="158" spans="10:12" ht="13.5" thickBot="1" x14ac:dyDescent="0.25">
      <c r="J158" s="38"/>
      <c r="K158" s="38"/>
      <c r="L158" s="38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1"/>
  <sheetViews>
    <sheetView zoomScale="75" workbookViewId="0">
      <pane ySplit="3" topLeftCell="A64" activePane="bottomLeft" state="frozen"/>
      <selection pane="bottomLeft" activeCell="S94" sqref="S94"/>
    </sheetView>
  </sheetViews>
  <sheetFormatPr defaultRowHeight="12.75" x14ac:dyDescent="0.2"/>
  <cols>
    <col min="1" max="1" width="11.42578125" style="3" customWidth="1"/>
    <col min="2" max="2" width="10.42578125" customWidth="1"/>
    <col min="3" max="3" width="16" customWidth="1"/>
    <col min="5" max="5" width="10.42578125" customWidth="1"/>
    <col min="11" max="11" width="10.85546875" customWidth="1"/>
    <col min="14" max="14" width="11.28515625" style="2" customWidth="1"/>
    <col min="15" max="15" width="9.140625" style="21"/>
    <col min="19" max="19" width="9.140625" style="21"/>
    <col min="23" max="23" width="9.140625" style="21"/>
  </cols>
  <sheetData>
    <row r="1" spans="1:26" x14ac:dyDescent="0.2">
      <c r="F1" s="21"/>
      <c r="G1" s="21"/>
      <c r="H1" s="21" t="s">
        <v>69</v>
      </c>
      <c r="I1" s="21" t="s">
        <v>69</v>
      </c>
      <c r="J1" s="21" t="s">
        <v>64</v>
      </c>
      <c r="K1" s="21" t="s">
        <v>64</v>
      </c>
      <c r="L1" s="21"/>
      <c r="P1" s="21" t="s">
        <v>74</v>
      </c>
      <c r="Q1" s="21"/>
      <c r="R1" s="21"/>
      <c r="T1" s="21" t="s">
        <v>25</v>
      </c>
      <c r="U1" s="21"/>
      <c r="X1" s="9" t="s">
        <v>67</v>
      </c>
    </row>
    <row r="2" spans="1:26" x14ac:dyDescent="0.2">
      <c r="F2" s="21" t="s">
        <v>61</v>
      </c>
      <c r="G2" s="21" t="s">
        <v>62</v>
      </c>
      <c r="H2" s="21" t="s">
        <v>63</v>
      </c>
      <c r="I2" s="21" t="s">
        <v>68</v>
      </c>
      <c r="J2" s="21" t="s">
        <v>63</v>
      </c>
      <c r="K2" s="21" t="s">
        <v>65</v>
      </c>
      <c r="L2" s="21" t="s">
        <v>66</v>
      </c>
      <c r="P2" s="9" t="s">
        <v>24</v>
      </c>
      <c r="Q2" s="9"/>
      <c r="R2" s="9"/>
      <c r="T2" s="9" t="s">
        <v>24</v>
      </c>
      <c r="U2" s="9"/>
      <c r="X2" s="9" t="s">
        <v>24</v>
      </c>
      <c r="Y2" s="9"/>
    </row>
    <row r="3" spans="1:26" x14ac:dyDescent="0.2">
      <c r="N3" s="2" t="s">
        <v>40</v>
      </c>
      <c r="O3" s="21" t="s">
        <v>19</v>
      </c>
      <c r="P3" s="9" t="s">
        <v>20</v>
      </c>
      <c r="Q3" s="9" t="s">
        <v>21</v>
      </c>
      <c r="R3" s="9" t="s">
        <v>126</v>
      </c>
      <c r="S3" s="21" t="s">
        <v>19</v>
      </c>
      <c r="T3" s="9" t="s">
        <v>20</v>
      </c>
      <c r="U3" s="9" t="s">
        <v>21</v>
      </c>
      <c r="V3" s="9" t="s">
        <v>126</v>
      </c>
      <c r="W3" s="21" t="s">
        <v>19</v>
      </c>
      <c r="X3" s="21" t="s">
        <v>20</v>
      </c>
      <c r="Y3" s="21" t="s">
        <v>21</v>
      </c>
      <c r="Z3" s="21" t="s">
        <v>126</v>
      </c>
    </row>
    <row r="4" spans="1:26" x14ac:dyDescent="0.2">
      <c r="A4" s="34">
        <v>39451</v>
      </c>
      <c r="B4" s="2" t="s">
        <v>84</v>
      </c>
      <c r="C4" s="4" t="s">
        <v>54</v>
      </c>
      <c r="D4" s="3">
        <v>306570</v>
      </c>
      <c r="E4">
        <v>1</v>
      </c>
      <c r="F4" s="16">
        <v>0.26005784126984133</v>
      </c>
      <c r="G4" s="13">
        <v>0.1360839987301587</v>
      </c>
      <c r="H4" s="16">
        <v>22.112817539682542</v>
      </c>
      <c r="I4" s="16">
        <v>16.22258162031746</v>
      </c>
      <c r="J4" s="16">
        <v>13.228016761904763</v>
      </c>
      <c r="K4" s="16">
        <v>6.2929727980952377</v>
      </c>
      <c r="L4" s="23">
        <v>4</v>
      </c>
      <c r="N4" s="23">
        <v>4</v>
      </c>
      <c r="O4" s="25">
        <v>799.77049999999986</v>
      </c>
      <c r="P4" s="40">
        <v>935.26675</v>
      </c>
      <c r="Q4" s="40">
        <v>109.01275</v>
      </c>
      <c r="R4" s="40"/>
      <c r="S4" s="25">
        <v>206.80674999999999</v>
      </c>
      <c r="T4" s="40">
        <v>255.03425000000001</v>
      </c>
      <c r="U4" s="40">
        <v>34.599000000000004</v>
      </c>
      <c r="W4" s="25">
        <f>(O4-S4)</f>
        <v>592.96374999999989</v>
      </c>
      <c r="X4" s="40">
        <f>(P4-T4)</f>
        <v>680.23249999999996</v>
      </c>
      <c r="Y4" s="40">
        <f>(Q4-U4)</f>
        <v>74.413749999999993</v>
      </c>
      <c r="Z4" s="40">
        <f>(R4-V4)</f>
        <v>0</v>
      </c>
    </row>
    <row r="5" spans="1:26" x14ac:dyDescent="0.2">
      <c r="A5" s="34">
        <v>39483</v>
      </c>
      <c r="B5" s="2" t="s">
        <v>85</v>
      </c>
      <c r="C5" s="4" t="s">
        <v>54</v>
      </c>
      <c r="D5" s="23">
        <v>306580</v>
      </c>
      <c r="E5">
        <v>1</v>
      </c>
      <c r="F5" s="16">
        <v>0.46767875000000003</v>
      </c>
      <c r="G5" s="13">
        <v>0.30679725999999996</v>
      </c>
      <c r="H5" s="16">
        <v>35.532639694444448</v>
      </c>
      <c r="I5" s="3">
        <v>31.956004908055551</v>
      </c>
      <c r="J5" s="18">
        <v>21.248865726190481</v>
      </c>
      <c r="K5" s="18">
        <v>15.269801076309516</v>
      </c>
      <c r="L5" s="23">
        <v>36</v>
      </c>
      <c r="N5" s="23">
        <v>36</v>
      </c>
      <c r="O5" s="25">
        <v>0</v>
      </c>
      <c r="P5" s="40">
        <v>0</v>
      </c>
      <c r="Q5" s="40">
        <v>0</v>
      </c>
      <c r="R5" s="40"/>
      <c r="S5" s="25">
        <v>0</v>
      </c>
      <c r="T5" s="40">
        <v>0</v>
      </c>
      <c r="U5" s="40">
        <v>0</v>
      </c>
      <c r="W5" s="25">
        <f t="shared" ref="W5:W22" si="0">(O5-S5)</f>
        <v>0</v>
      </c>
      <c r="X5" s="40">
        <f t="shared" ref="X5:X22" si="1">(P5-T5)</f>
        <v>0</v>
      </c>
      <c r="Y5" s="40">
        <f t="shared" ref="Y5:Y22" si="2">(Q5-U5)</f>
        <v>0</v>
      </c>
      <c r="Z5" s="40">
        <f t="shared" ref="Z5:Z21" si="3">(R5-V5)</f>
        <v>0</v>
      </c>
    </row>
    <row r="6" spans="1:26" x14ac:dyDescent="0.2">
      <c r="A6" s="34">
        <v>39510</v>
      </c>
      <c r="B6" s="2" t="s">
        <v>87</v>
      </c>
      <c r="C6" s="4" t="s">
        <v>80</v>
      </c>
      <c r="D6" s="23">
        <v>321010</v>
      </c>
      <c r="E6">
        <v>1</v>
      </c>
      <c r="F6" s="16">
        <v>0.26782076190476195</v>
      </c>
      <c r="G6" s="13">
        <v>9.8101333333333304E-2</v>
      </c>
      <c r="H6" s="16">
        <v>22.969081317460319</v>
      </c>
      <c r="I6" s="18">
        <v>13.561402808888889</v>
      </c>
      <c r="J6" s="18">
        <v>15.132734000000003</v>
      </c>
      <c r="K6" s="18">
        <v>5.1472780799999978</v>
      </c>
      <c r="L6" s="23">
        <v>63</v>
      </c>
      <c r="N6" s="23">
        <v>63</v>
      </c>
      <c r="O6" s="25">
        <v>1068.74</v>
      </c>
      <c r="P6" s="40">
        <v>1187.8989999999999</v>
      </c>
      <c r="Q6" s="40">
        <v>128.92400000000001</v>
      </c>
      <c r="R6" s="40"/>
      <c r="S6" s="25">
        <v>298.49250000000001</v>
      </c>
      <c r="T6" s="40">
        <v>351.23025000000001</v>
      </c>
      <c r="U6" s="40">
        <v>41.550249999999998</v>
      </c>
      <c r="W6" s="25">
        <f t="shared" si="0"/>
        <v>770.24749999999995</v>
      </c>
      <c r="X6" s="40">
        <f t="shared" si="1"/>
        <v>836.66874999999982</v>
      </c>
      <c r="Y6" s="40">
        <f t="shared" si="2"/>
        <v>87.373750000000001</v>
      </c>
      <c r="Z6" s="40">
        <f t="shared" si="3"/>
        <v>0</v>
      </c>
    </row>
    <row r="7" spans="1:26" x14ac:dyDescent="0.2">
      <c r="A7" s="34">
        <v>39526</v>
      </c>
      <c r="B7" s="2" t="s">
        <v>86</v>
      </c>
      <c r="C7" s="4" t="s">
        <v>83</v>
      </c>
      <c r="D7" s="3">
        <v>301319</v>
      </c>
      <c r="E7">
        <v>1</v>
      </c>
      <c r="F7" s="16">
        <v>4.8467686567164242E-2</v>
      </c>
      <c r="G7" s="13">
        <v>1.4267502134328356</v>
      </c>
      <c r="H7" s="16">
        <v>55.172630669776119</v>
      </c>
      <c r="I7" s="18">
        <v>34.235980945186554</v>
      </c>
      <c r="J7" s="18">
        <v>28.087024365671638</v>
      </c>
      <c r="K7" s="18">
        <v>30.878278435074613</v>
      </c>
      <c r="L7" s="23">
        <v>79</v>
      </c>
      <c r="N7" s="23">
        <v>79</v>
      </c>
      <c r="O7" s="25">
        <v>1056.51</v>
      </c>
      <c r="P7" s="40">
        <v>1172.8010000000002</v>
      </c>
      <c r="Q7" s="40">
        <v>164.108</v>
      </c>
      <c r="R7" s="40"/>
      <c r="S7" s="25">
        <v>314.20249999999999</v>
      </c>
      <c r="T7" s="40">
        <v>360.14350000000002</v>
      </c>
      <c r="U7" s="40">
        <v>41.234999999999999</v>
      </c>
      <c r="W7" s="25">
        <f t="shared" si="0"/>
        <v>742.3075</v>
      </c>
      <c r="X7" s="40">
        <f t="shared" si="1"/>
        <v>812.65750000000014</v>
      </c>
      <c r="Y7" s="40">
        <f t="shared" si="2"/>
        <v>122.873</v>
      </c>
      <c r="Z7" s="40">
        <f t="shared" si="3"/>
        <v>0</v>
      </c>
    </row>
    <row r="8" spans="1:26" x14ac:dyDescent="0.2">
      <c r="A8" s="34">
        <v>39529</v>
      </c>
      <c r="B8" s="2" t="s">
        <v>88</v>
      </c>
      <c r="C8" s="4" t="s">
        <v>80</v>
      </c>
      <c r="D8" s="3">
        <v>321140</v>
      </c>
      <c r="E8">
        <v>1</v>
      </c>
      <c r="F8" s="16">
        <v>0.84182175000000015</v>
      </c>
      <c r="G8" s="13">
        <v>0.25031160000000002</v>
      </c>
      <c r="H8" s="16">
        <v>49.418970690476193</v>
      </c>
      <c r="I8" s="18">
        <v>20.891591973333334</v>
      </c>
      <c r="J8" s="18">
        <v>31.52154775</v>
      </c>
      <c r="K8" s="18">
        <v>10.033786839999999</v>
      </c>
      <c r="L8" s="23">
        <v>82</v>
      </c>
      <c r="N8" s="23">
        <v>82</v>
      </c>
      <c r="O8" s="25">
        <v>957.80024999999989</v>
      </c>
      <c r="P8" s="40">
        <v>1128.6489999999999</v>
      </c>
      <c r="Q8" s="40">
        <v>120.03049999999999</v>
      </c>
      <c r="R8" s="40"/>
      <c r="S8" s="25">
        <v>308.95650000000001</v>
      </c>
      <c r="T8" s="40">
        <v>381.70150000000001</v>
      </c>
      <c r="U8" s="40">
        <v>41.241750000000003</v>
      </c>
      <c r="W8" s="25">
        <f t="shared" si="0"/>
        <v>648.84374999999989</v>
      </c>
      <c r="X8" s="40">
        <f t="shared" si="1"/>
        <v>746.94749999999988</v>
      </c>
      <c r="Y8" s="40">
        <f t="shared" si="2"/>
        <v>78.788749999999993</v>
      </c>
      <c r="Z8" s="40">
        <f t="shared" si="3"/>
        <v>0</v>
      </c>
    </row>
    <row r="9" spans="1:26" x14ac:dyDescent="0.2">
      <c r="A9" s="34">
        <v>39553</v>
      </c>
      <c r="B9" s="2" t="s">
        <v>89</v>
      </c>
      <c r="C9" s="4" t="s">
        <v>81</v>
      </c>
      <c r="D9" s="3">
        <v>329026</v>
      </c>
      <c r="E9">
        <v>4</v>
      </c>
      <c r="F9" s="46">
        <v>3.7369450746268651</v>
      </c>
      <c r="G9" s="47">
        <v>0.74894607537313396</v>
      </c>
      <c r="H9" s="16">
        <v>266.97313208955228</v>
      </c>
      <c r="I9" s="18">
        <v>143.0747350354477</v>
      </c>
      <c r="J9" s="18">
        <v>171.48436791044776</v>
      </c>
      <c r="K9" s="18">
        <v>52.142251214552189</v>
      </c>
      <c r="L9" s="23">
        <v>106</v>
      </c>
      <c r="N9" s="23">
        <v>106</v>
      </c>
      <c r="O9" s="25">
        <v>959.40724999999998</v>
      </c>
      <c r="P9" s="40">
        <v>1038.4877500000002</v>
      </c>
      <c r="Q9" s="40">
        <v>138.44075000000001</v>
      </c>
      <c r="R9" s="40"/>
      <c r="S9" s="25">
        <v>124.98925</v>
      </c>
      <c r="T9" s="40">
        <v>192.71350000000001</v>
      </c>
      <c r="U9" s="40">
        <v>29.955249999999999</v>
      </c>
      <c r="W9" s="25">
        <f t="shared" si="0"/>
        <v>834.41800000000001</v>
      </c>
      <c r="X9" s="40">
        <f t="shared" si="1"/>
        <v>845.77425000000017</v>
      </c>
      <c r="Y9" s="40">
        <f t="shared" si="2"/>
        <v>108.4855</v>
      </c>
      <c r="Z9" s="40">
        <f t="shared" si="3"/>
        <v>0</v>
      </c>
    </row>
    <row r="10" spans="1:26" x14ac:dyDescent="0.2">
      <c r="A10" s="34">
        <v>39557</v>
      </c>
      <c r="B10" s="2" t="s">
        <v>90</v>
      </c>
      <c r="C10" s="4" t="s">
        <v>81</v>
      </c>
      <c r="D10" s="3">
        <v>329252</v>
      </c>
      <c r="E10">
        <v>2</v>
      </c>
      <c r="F10" s="46">
        <v>0.24926238805970161</v>
      </c>
      <c r="G10" s="47">
        <v>0.30742361194029832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110</v>
      </c>
      <c r="N10" s="23">
        <v>110</v>
      </c>
      <c r="O10" s="25">
        <v>656.31825000000003</v>
      </c>
      <c r="P10" s="40">
        <v>722.68949999999995</v>
      </c>
      <c r="Q10" s="40">
        <v>146.97999999999999</v>
      </c>
      <c r="R10" s="40"/>
      <c r="S10" s="25">
        <v>42.821750000000002</v>
      </c>
      <c r="T10" s="40">
        <v>95.138249999999985</v>
      </c>
      <c r="U10" s="40">
        <v>33.290499999999994</v>
      </c>
      <c r="W10" s="25">
        <f t="shared" si="0"/>
        <v>613.49650000000008</v>
      </c>
      <c r="X10" s="40">
        <f t="shared" si="1"/>
        <v>627.55124999999998</v>
      </c>
      <c r="Y10" s="40">
        <f t="shared" si="2"/>
        <v>113.6895</v>
      </c>
      <c r="Z10" s="40">
        <f t="shared" si="3"/>
        <v>0</v>
      </c>
    </row>
    <row r="11" spans="1:26" x14ac:dyDescent="0.2">
      <c r="A11" s="34">
        <v>39577</v>
      </c>
      <c r="B11" s="2"/>
      <c r="C11" s="66" t="s">
        <v>81</v>
      </c>
      <c r="D11" s="68">
        <v>331010</v>
      </c>
      <c r="E11" s="67">
        <v>2</v>
      </c>
      <c r="F11" s="16">
        <v>0.32365779850746268</v>
      </c>
      <c r="G11" s="13">
        <v>9.2341551492537186E-2</v>
      </c>
      <c r="H11" s="16">
        <v>12.003773255597018</v>
      </c>
      <c r="I11" s="18">
        <v>20.719242751902978</v>
      </c>
      <c r="J11" s="18">
        <v>6.830552770522389</v>
      </c>
      <c r="K11" s="18">
        <v>4.1586777869776101</v>
      </c>
      <c r="L11" s="23">
        <v>130</v>
      </c>
      <c r="N11" s="23">
        <v>130</v>
      </c>
      <c r="O11" s="25">
        <v>750.51299999999992</v>
      </c>
      <c r="P11" s="40">
        <v>620.95000000000005</v>
      </c>
      <c r="Q11" s="40">
        <v>121.479</v>
      </c>
      <c r="R11" s="40"/>
      <c r="S11" s="25">
        <v>68.930499999999995</v>
      </c>
      <c r="T11" s="40">
        <v>42.25</v>
      </c>
      <c r="U11" s="40">
        <v>27.632999999999999</v>
      </c>
      <c r="W11" s="25">
        <f t="shared" si="0"/>
        <v>681.58249999999998</v>
      </c>
      <c r="X11" s="40">
        <f t="shared" si="1"/>
        <v>578.70000000000005</v>
      </c>
      <c r="Y11" s="40">
        <f t="shared" si="2"/>
        <v>93.846000000000004</v>
      </c>
      <c r="Z11" s="40">
        <f t="shared" si="3"/>
        <v>0</v>
      </c>
    </row>
    <row r="12" spans="1:26" x14ac:dyDescent="0.2">
      <c r="A12" s="34">
        <v>39603</v>
      </c>
      <c r="B12" s="2"/>
      <c r="C12" s="4" t="s">
        <v>81</v>
      </c>
      <c r="D12" s="3">
        <v>332355</v>
      </c>
      <c r="E12" s="69">
        <v>3.0760000000000001</v>
      </c>
      <c r="F12" s="16">
        <v>0.93870671641791059</v>
      </c>
      <c r="G12" s="13">
        <v>0.36753978358208911</v>
      </c>
      <c r="H12" s="16">
        <v>49.116975447761192</v>
      </c>
      <c r="I12" s="18">
        <v>36.224731652238788</v>
      </c>
      <c r="J12" s="18">
        <v>44.888940335820891</v>
      </c>
      <c r="K12" s="18">
        <v>24.648389214179087</v>
      </c>
      <c r="L12" s="23">
        <v>156</v>
      </c>
      <c r="N12" s="23">
        <v>156</v>
      </c>
      <c r="O12" s="25">
        <v>892.75760450000007</v>
      </c>
      <c r="P12" s="40">
        <v>799.19221199999993</v>
      </c>
      <c r="Q12" s="40">
        <v>118.6648995</v>
      </c>
      <c r="R12" s="40"/>
      <c r="S12" s="25">
        <v>33.954108999999995</v>
      </c>
      <c r="T12" s="40">
        <v>55.548010749999996</v>
      </c>
      <c r="U12" s="40">
        <v>23.068725499999999</v>
      </c>
      <c r="W12" s="25">
        <f t="shared" si="0"/>
        <v>858.80349550000005</v>
      </c>
      <c r="X12" s="40">
        <f t="shared" si="1"/>
        <v>743.64420124999992</v>
      </c>
      <c r="Y12" s="40">
        <f t="shared" si="2"/>
        <v>95.596174000000005</v>
      </c>
      <c r="Z12" s="40">
        <f t="shared" si="3"/>
        <v>0</v>
      </c>
    </row>
    <row r="13" spans="1:26" x14ac:dyDescent="0.2">
      <c r="A13" s="34">
        <v>39618</v>
      </c>
      <c r="B13" s="2" t="s">
        <v>91</v>
      </c>
      <c r="C13" s="4" t="s">
        <v>54</v>
      </c>
      <c r="D13" s="3">
        <v>306590</v>
      </c>
      <c r="E13">
        <v>1</v>
      </c>
      <c r="F13" s="16">
        <v>0.25099992537313431</v>
      </c>
      <c r="G13" s="13">
        <v>0.17385047462686562</v>
      </c>
      <c r="H13" s="16">
        <v>25.008172639925366</v>
      </c>
      <c r="I13" s="18">
        <v>29.594029397574623</v>
      </c>
      <c r="J13" s="18">
        <v>21.432022891791039</v>
      </c>
      <c r="K13" s="18">
        <v>17.178208183208952</v>
      </c>
      <c r="L13" s="23">
        <v>171</v>
      </c>
      <c r="N13" s="23">
        <v>171</v>
      </c>
      <c r="O13" s="25">
        <v>686.91250000000002</v>
      </c>
      <c r="P13" s="40">
        <v>669.33</v>
      </c>
      <c r="Q13" s="40">
        <v>136.96575000000001</v>
      </c>
      <c r="R13" s="40"/>
      <c r="S13" s="25">
        <v>26.24</v>
      </c>
      <c r="T13" s="40">
        <v>48.496250000000003</v>
      </c>
      <c r="U13" s="40">
        <v>21.518250000000002</v>
      </c>
      <c r="W13" s="25">
        <f t="shared" si="0"/>
        <v>660.67250000000001</v>
      </c>
      <c r="X13" s="40">
        <f t="shared" si="1"/>
        <v>620.83375000000001</v>
      </c>
      <c r="Y13" s="40">
        <f t="shared" si="2"/>
        <v>115.44750000000002</v>
      </c>
      <c r="Z13" s="40">
        <f t="shared" si="3"/>
        <v>0</v>
      </c>
    </row>
    <row r="14" spans="1:26" x14ac:dyDescent="0.2">
      <c r="A14" s="34">
        <v>39635</v>
      </c>
      <c r="B14" s="2" t="s">
        <v>92</v>
      </c>
      <c r="C14" s="4" t="s">
        <v>80</v>
      </c>
      <c r="D14" s="23">
        <v>321150</v>
      </c>
      <c r="E14" s="70">
        <v>1</v>
      </c>
      <c r="F14" s="16">
        <v>0.19600000000000001</v>
      </c>
      <c r="G14" s="3">
        <v>7.1999999999999995E-2</v>
      </c>
      <c r="H14" s="21">
        <v>27.638000000000002</v>
      </c>
      <c r="I14" s="18">
        <v>17.609499999999997</v>
      </c>
      <c r="J14" s="23">
        <v>24.193000000000001</v>
      </c>
      <c r="K14" s="18">
        <v>11.634499999999999</v>
      </c>
      <c r="L14" s="23">
        <v>188</v>
      </c>
      <c r="N14" s="23">
        <v>188</v>
      </c>
      <c r="O14" s="25">
        <v>0</v>
      </c>
      <c r="P14" s="40">
        <v>0</v>
      </c>
      <c r="Q14" s="40">
        <v>0</v>
      </c>
      <c r="R14" s="40"/>
      <c r="S14" s="25">
        <v>0</v>
      </c>
      <c r="T14" s="40">
        <v>0</v>
      </c>
      <c r="U14" s="40">
        <v>0</v>
      </c>
      <c r="W14" s="25">
        <f t="shared" si="0"/>
        <v>0</v>
      </c>
      <c r="X14" s="40">
        <f t="shared" si="1"/>
        <v>0</v>
      </c>
      <c r="Y14" s="40">
        <f t="shared" si="2"/>
        <v>0</v>
      </c>
      <c r="Z14" s="40">
        <f t="shared" si="3"/>
        <v>0</v>
      </c>
    </row>
    <row r="15" spans="1:26" x14ac:dyDescent="0.2">
      <c r="A15" s="34">
        <v>39647</v>
      </c>
      <c r="B15" s="2" t="s">
        <v>93</v>
      </c>
      <c r="C15" s="4" t="s">
        <v>80</v>
      </c>
      <c r="D15" s="33">
        <v>321499</v>
      </c>
      <c r="E15" s="70">
        <v>1</v>
      </c>
      <c r="F15" s="16">
        <v>0.40400000000000003</v>
      </c>
      <c r="G15" s="13">
        <v>9.7000000000000003E-2</v>
      </c>
      <c r="H15" s="16">
        <v>43.606000000000002</v>
      </c>
      <c r="I15" s="18">
        <v>30.482999999999993</v>
      </c>
      <c r="J15" s="18">
        <v>29.116</v>
      </c>
      <c r="K15" s="23">
        <v>19.127999999999997</v>
      </c>
      <c r="L15" s="23">
        <v>200</v>
      </c>
      <c r="N15" s="23">
        <v>200</v>
      </c>
      <c r="O15" s="25">
        <v>0</v>
      </c>
      <c r="P15" s="40">
        <v>0</v>
      </c>
      <c r="Q15" s="40">
        <v>0</v>
      </c>
      <c r="R15" s="40"/>
      <c r="S15" s="25">
        <v>0</v>
      </c>
      <c r="T15" s="40">
        <v>0</v>
      </c>
      <c r="U15" s="40">
        <v>0</v>
      </c>
      <c r="W15" s="25">
        <f t="shared" si="0"/>
        <v>0</v>
      </c>
      <c r="X15" s="40">
        <f t="shared" si="1"/>
        <v>0</v>
      </c>
      <c r="Y15" s="40">
        <f t="shared" si="2"/>
        <v>0</v>
      </c>
      <c r="Z15" s="40">
        <f t="shared" si="3"/>
        <v>0</v>
      </c>
    </row>
    <row r="16" spans="1:26" x14ac:dyDescent="0.2">
      <c r="A16" s="34">
        <v>39661</v>
      </c>
      <c r="B16" s="2" t="s">
        <v>94</v>
      </c>
      <c r="C16" s="4" t="s">
        <v>80</v>
      </c>
      <c r="D16" s="3">
        <v>321814</v>
      </c>
      <c r="E16" s="70">
        <v>1</v>
      </c>
      <c r="F16" s="16">
        <v>0.374</v>
      </c>
      <c r="G16" s="13">
        <v>0.11799999999999999</v>
      </c>
      <c r="H16" s="16">
        <v>34.306000000000004</v>
      </c>
      <c r="I16" s="18">
        <v>33.932499999999997</v>
      </c>
      <c r="J16" s="18">
        <v>25.5685</v>
      </c>
      <c r="K16" s="18">
        <v>18.6325</v>
      </c>
      <c r="L16" s="23">
        <v>214</v>
      </c>
      <c r="N16" s="23">
        <v>214</v>
      </c>
      <c r="O16" s="25">
        <v>0</v>
      </c>
      <c r="P16" s="40">
        <v>0</v>
      </c>
      <c r="Q16" s="40">
        <v>0</v>
      </c>
      <c r="R16" s="40"/>
      <c r="S16" s="25">
        <v>0</v>
      </c>
      <c r="T16" s="40">
        <v>0</v>
      </c>
      <c r="U16" s="40">
        <v>0</v>
      </c>
      <c r="W16" s="25">
        <f t="shared" si="0"/>
        <v>0</v>
      </c>
      <c r="X16" s="40">
        <f t="shared" si="1"/>
        <v>0</v>
      </c>
      <c r="Y16" s="40">
        <f t="shared" si="2"/>
        <v>0</v>
      </c>
      <c r="Z16" s="40">
        <f t="shared" si="3"/>
        <v>0</v>
      </c>
    </row>
    <row r="17" spans="1:26" x14ac:dyDescent="0.2">
      <c r="A17" s="34">
        <v>39719</v>
      </c>
      <c r="B17" s="2" t="s">
        <v>95</v>
      </c>
      <c r="C17" s="4" t="s">
        <v>81</v>
      </c>
      <c r="D17" s="3">
        <v>337010</v>
      </c>
      <c r="E17">
        <v>2</v>
      </c>
      <c r="F17" s="46">
        <v>0.56776432835820889</v>
      </c>
      <c r="G17" s="47">
        <v>0.24870847164179094</v>
      </c>
      <c r="H17" s="72">
        <v>35.208789481343274</v>
      </c>
      <c r="I17" s="18">
        <v>24.996501898656707</v>
      </c>
      <c r="J17" s="47">
        <v>31.293160522388057</v>
      </c>
      <c r="K17" s="18">
        <v>16.089066577611931</v>
      </c>
      <c r="L17" s="23">
        <v>272</v>
      </c>
      <c r="N17" s="23">
        <v>272</v>
      </c>
      <c r="O17" s="25">
        <v>973.53424999999993</v>
      </c>
      <c r="P17" s="40">
        <v>1074.62175</v>
      </c>
      <c r="Q17" s="40">
        <v>137.7285</v>
      </c>
      <c r="R17" s="40"/>
      <c r="S17" s="25">
        <v>163.5215</v>
      </c>
      <c r="T17" s="40">
        <v>191.05125000000001</v>
      </c>
      <c r="U17" s="40">
        <v>33.90475</v>
      </c>
      <c r="W17" s="25">
        <f t="shared" si="0"/>
        <v>810.01274999999987</v>
      </c>
      <c r="X17" s="40">
        <f t="shared" si="1"/>
        <v>883.57050000000004</v>
      </c>
      <c r="Y17" s="40">
        <f t="shared" si="2"/>
        <v>103.82374999999999</v>
      </c>
      <c r="Z17" s="40">
        <f t="shared" si="3"/>
        <v>0</v>
      </c>
    </row>
    <row r="18" spans="1:26" x14ac:dyDescent="0.2">
      <c r="A18" s="34">
        <v>39727</v>
      </c>
      <c r="B18" s="2" t="s">
        <v>96</v>
      </c>
      <c r="C18" s="4" t="s">
        <v>81</v>
      </c>
      <c r="D18" s="3">
        <v>337192</v>
      </c>
      <c r="E18">
        <v>3</v>
      </c>
      <c r="F18" s="46">
        <v>0.83087462686567159</v>
      </c>
      <c r="G18" s="47">
        <v>0.70928997313432807</v>
      </c>
      <c r="H18" s="72">
        <v>34.485458373134328</v>
      </c>
      <c r="I18" s="18">
        <v>36.250869041865656</v>
      </c>
      <c r="J18" s="47">
        <v>31.448316492537316</v>
      </c>
      <c r="K18" s="18">
        <v>29.033195507462676</v>
      </c>
      <c r="L18" s="23">
        <v>280</v>
      </c>
      <c r="N18" s="23">
        <v>280</v>
      </c>
      <c r="O18" s="25">
        <v>1400.1705000000002</v>
      </c>
      <c r="P18" s="40">
        <v>1248.4715000000001</v>
      </c>
      <c r="Q18" s="40">
        <v>133.02125000000001</v>
      </c>
      <c r="R18" s="40"/>
      <c r="S18" s="25">
        <v>213.93150000000003</v>
      </c>
      <c r="T18" s="40">
        <v>236.84350000000001</v>
      </c>
      <c r="U18" s="40">
        <v>36.360249999999994</v>
      </c>
      <c r="W18" s="25">
        <f t="shared" si="0"/>
        <v>1186.239</v>
      </c>
      <c r="X18" s="40">
        <f t="shared" si="1"/>
        <v>1011.6280000000002</v>
      </c>
      <c r="Y18" s="40">
        <f t="shared" si="2"/>
        <v>96.661000000000016</v>
      </c>
      <c r="Z18" s="40">
        <f t="shared" si="3"/>
        <v>0</v>
      </c>
    </row>
    <row r="19" spans="1:26" x14ac:dyDescent="0.2">
      <c r="A19" s="34">
        <v>39730</v>
      </c>
      <c r="B19" s="2" t="s">
        <v>98</v>
      </c>
      <c r="C19" s="4" t="s">
        <v>81</v>
      </c>
      <c r="D19" s="52">
        <v>337211</v>
      </c>
      <c r="E19">
        <v>2</v>
      </c>
      <c r="F19" s="46">
        <v>0.73393925373134339</v>
      </c>
      <c r="G19" s="47">
        <v>0.50932614626865635</v>
      </c>
      <c r="H19" s="72">
        <v>22.252250955223882</v>
      </c>
      <c r="I19" s="18">
        <v>27.787737029776114</v>
      </c>
      <c r="J19" s="47">
        <v>19.885971358208955</v>
      </c>
      <c r="K19" s="18">
        <v>20.181608791791042</v>
      </c>
      <c r="L19" s="23">
        <v>283</v>
      </c>
      <c r="N19" s="23">
        <v>283</v>
      </c>
      <c r="O19" s="25">
        <v>1249.7935</v>
      </c>
      <c r="P19" s="40">
        <v>1174.0462499999999</v>
      </c>
      <c r="Q19" s="40">
        <v>120.64025000000001</v>
      </c>
      <c r="R19" s="40"/>
      <c r="S19" s="25">
        <v>279.92024999999995</v>
      </c>
      <c r="T19" s="40">
        <v>311.685</v>
      </c>
      <c r="U19" s="40">
        <v>39.180499999999995</v>
      </c>
      <c r="W19" s="25">
        <f t="shared" si="0"/>
        <v>969.8732500000001</v>
      </c>
      <c r="X19" s="40">
        <f t="shared" si="1"/>
        <v>862.36124999999993</v>
      </c>
      <c r="Y19" s="40">
        <f t="shared" si="2"/>
        <v>81.459750000000014</v>
      </c>
      <c r="Z19" s="40">
        <f t="shared" si="3"/>
        <v>0</v>
      </c>
    </row>
    <row r="20" spans="1:26" x14ac:dyDescent="0.2">
      <c r="A20" s="34">
        <v>39741</v>
      </c>
      <c r="B20" s="2" t="s">
        <v>97</v>
      </c>
      <c r="C20" s="4" t="s">
        <v>81</v>
      </c>
      <c r="D20" s="59">
        <v>337772</v>
      </c>
      <c r="E20">
        <v>3</v>
      </c>
      <c r="F20" s="46">
        <v>0.9555058208955225</v>
      </c>
      <c r="G20" s="47">
        <v>0.60321497910447719</v>
      </c>
      <c r="H20" s="72">
        <v>30.541685238805975</v>
      </c>
      <c r="I20" s="18">
        <v>36.292388561194024</v>
      </c>
      <c r="J20" s="47">
        <v>24.172398638059704</v>
      </c>
      <c r="K20" s="18">
        <v>20.533084911940289</v>
      </c>
      <c r="L20" s="23">
        <v>295</v>
      </c>
      <c r="N20" s="23">
        <v>295</v>
      </c>
      <c r="O20" s="25">
        <v>970.0764999999999</v>
      </c>
      <c r="P20" s="40">
        <v>1049.69075</v>
      </c>
      <c r="Q20" s="40">
        <v>143.21424999999999</v>
      </c>
      <c r="R20" s="40"/>
      <c r="S20" s="25">
        <v>218.75125</v>
      </c>
      <c r="T20" s="40">
        <v>270.03525000000002</v>
      </c>
      <c r="U20" s="40">
        <v>38.790750000000003</v>
      </c>
      <c r="W20" s="25">
        <f t="shared" si="0"/>
        <v>751.32524999999987</v>
      </c>
      <c r="X20" s="40">
        <f t="shared" si="1"/>
        <v>779.65549999999996</v>
      </c>
      <c r="Y20" s="40">
        <f t="shared" si="2"/>
        <v>104.42349999999999</v>
      </c>
      <c r="Z20" s="40">
        <f t="shared" si="3"/>
        <v>0</v>
      </c>
    </row>
    <row r="21" spans="1:26" x14ac:dyDescent="0.2">
      <c r="A21" s="34">
        <v>39765</v>
      </c>
      <c r="B21" s="2" t="s">
        <v>99</v>
      </c>
      <c r="C21" s="4" t="s">
        <v>100</v>
      </c>
      <c r="D21" s="52">
        <v>306600</v>
      </c>
      <c r="E21">
        <v>1</v>
      </c>
      <c r="F21" s="16">
        <v>0.89171026119402996</v>
      </c>
      <c r="G21" s="18">
        <v>0.63067033880597001</v>
      </c>
      <c r="H21" s="72">
        <v>31.33807673507463</v>
      </c>
      <c r="I21" s="18">
        <v>33.416591164925357</v>
      </c>
      <c r="J21" s="47">
        <v>27.288687089552241</v>
      </c>
      <c r="K21" s="18">
        <v>24.77797431044775</v>
      </c>
      <c r="L21" s="23">
        <v>318</v>
      </c>
      <c r="N21" s="23">
        <v>318</v>
      </c>
      <c r="O21" s="25">
        <v>1023.0692500000001</v>
      </c>
      <c r="P21" s="40">
        <v>1083.338</v>
      </c>
      <c r="Q21" s="40">
        <v>132.459</v>
      </c>
      <c r="R21" s="40"/>
      <c r="S21" s="25">
        <v>83.817999999999998</v>
      </c>
      <c r="T21" s="40">
        <v>118.703</v>
      </c>
      <c r="U21" s="40">
        <v>24.858999999999998</v>
      </c>
      <c r="W21" s="25">
        <f t="shared" si="0"/>
        <v>939.25125000000014</v>
      </c>
      <c r="X21" s="40">
        <f t="shared" si="1"/>
        <v>964.63499999999999</v>
      </c>
      <c r="Y21" s="40">
        <f t="shared" si="2"/>
        <v>107.60000000000001</v>
      </c>
      <c r="Z21" s="40">
        <f t="shared" si="3"/>
        <v>0</v>
      </c>
    </row>
    <row r="22" spans="1:26" x14ac:dyDescent="0.2">
      <c r="A22" s="6"/>
      <c r="B22" s="2"/>
      <c r="C22" s="4"/>
      <c r="D22" s="3"/>
      <c r="F22" s="16"/>
      <c r="G22" s="13"/>
      <c r="H22" s="16"/>
      <c r="I22" s="18"/>
      <c r="J22" s="16"/>
      <c r="K22" s="18"/>
      <c r="L22" s="23"/>
      <c r="N22" s="23"/>
      <c r="W22" s="21">
        <f t="shared" si="0"/>
        <v>0</v>
      </c>
      <c r="X22">
        <f t="shared" si="1"/>
        <v>0</v>
      </c>
      <c r="Y22">
        <f t="shared" si="2"/>
        <v>0</v>
      </c>
    </row>
    <row r="23" spans="1:26" x14ac:dyDescent="0.2">
      <c r="A23" s="6"/>
      <c r="B23" s="2"/>
      <c r="C23" s="4"/>
      <c r="D23" s="3"/>
      <c r="F23" s="16"/>
      <c r="G23" s="13"/>
      <c r="H23" s="16"/>
      <c r="I23" s="16"/>
      <c r="J23" s="16"/>
      <c r="K23" s="3"/>
      <c r="L23" s="23"/>
      <c r="N23" s="23"/>
    </row>
    <row r="24" spans="1:26" x14ac:dyDescent="0.2">
      <c r="A24" s="34">
        <v>39840</v>
      </c>
      <c r="B24" s="2" t="s">
        <v>102</v>
      </c>
      <c r="C24" s="4" t="s">
        <v>100</v>
      </c>
      <c r="D24" s="3">
        <v>308610</v>
      </c>
      <c r="E24" s="3">
        <v>1</v>
      </c>
      <c r="F24" s="16">
        <v>0.34561567584745762</v>
      </c>
      <c r="G24" s="13">
        <v>0.29402798865254243</v>
      </c>
      <c r="H24" s="16">
        <v>28.390334098516956</v>
      </c>
      <c r="I24" s="18">
        <v>29.94181887723304</v>
      </c>
      <c r="J24" s="18">
        <v>15.843750192796612</v>
      </c>
      <c r="K24" s="18">
        <v>13.354480572953385</v>
      </c>
      <c r="L24" s="23">
        <v>27</v>
      </c>
      <c r="N24" s="23">
        <v>27</v>
      </c>
      <c r="O24" s="25">
        <v>992.6557499999999</v>
      </c>
      <c r="P24" s="40">
        <v>1122.14275</v>
      </c>
      <c r="Q24" s="40">
        <v>117.76174999999999</v>
      </c>
      <c r="R24" s="40">
        <v>120.501</v>
      </c>
      <c r="S24" s="25">
        <v>309.43575000000004</v>
      </c>
      <c r="T24" s="40">
        <v>360.42899999999997</v>
      </c>
      <c r="U24" s="40">
        <v>38.980500000000006</v>
      </c>
      <c r="V24" s="40">
        <v>49.037249999999993</v>
      </c>
      <c r="W24" s="22">
        <f>(O24-S24)</f>
        <v>683.2199999999998</v>
      </c>
      <c r="X24" s="14">
        <f>(P24-T24)</f>
        <v>761.71375</v>
      </c>
      <c r="Y24" s="14">
        <f>(Q24-U24)</f>
        <v>78.781249999999986</v>
      </c>
      <c r="Z24" s="14">
        <f>(R24-V24)</f>
        <v>71.463750000000005</v>
      </c>
    </row>
    <row r="25" spans="1:26" x14ac:dyDescent="0.2">
      <c r="A25" s="34">
        <v>39855</v>
      </c>
      <c r="B25" s="2" t="s">
        <v>104</v>
      </c>
      <c r="C25" s="4" t="s">
        <v>106</v>
      </c>
      <c r="D25" s="23">
        <v>326510</v>
      </c>
      <c r="E25" s="63">
        <v>2</v>
      </c>
      <c r="F25" s="16">
        <v>0.327425377118644</v>
      </c>
      <c r="G25" s="13">
        <v>-2.6921642118643993E-2</v>
      </c>
      <c r="H25" s="61">
        <v>23.136306330084743</v>
      </c>
      <c r="I25" s="18">
        <v>4.7865637771652612</v>
      </c>
      <c r="J25" s="62">
        <v>13.202518817372878</v>
      </c>
      <c r="K25" s="18">
        <v>-0.52984702137287687</v>
      </c>
      <c r="L25" s="23">
        <v>42</v>
      </c>
      <c r="N25" s="23">
        <v>42</v>
      </c>
      <c r="O25" s="25">
        <v>986.91975000000002</v>
      </c>
      <c r="P25" s="40">
        <v>1056.2522499999998</v>
      </c>
      <c r="Q25" s="40">
        <v>105.41600000000001</v>
      </c>
      <c r="R25" s="40">
        <v>151.26974999999999</v>
      </c>
      <c r="S25" s="25">
        <v>327.48849999999999</v>
      </c>
      <c r="T25" s="40">
        <v>378.04074999999995</v>
      </c>
      <c r="U25" s="40">
        <v>37.35275</v>
      </c>
      <c r="V25" s="40">
        <v>52.006999999999998</v>
      </c>
      <c r="W25" s="22">
        <f t="shared" ref="W25:W41" si="4">(O25-S25)</f>
        <v>659.43125000000009</v>
      </c>
      <c r="X25" s="14">
        <f t="shared" ref="X25:X41" si="5">(P25-T25)</f>
        <v>678.21149999999989</v>
      </c>
      <c r="Y25" s="14">
        <f t="shared" ref="Y25:Y41" si="6">(Q25-U25)</f>
        <v>68.063250000000011</v>
      </c>
      <c r="Z25" s="14">
        <f t="shared" ref="Z25:Z41" si="7">(R25-V25)</f>
        <v>99.262749999999983</v>
      </c>
    </row>
    <row r="26" spans="1:26" x14ac:dyDescent="0.2">
      <c r="A26" s="34">
        <v>39499</v>
      </c>
      <c r="B26" s="2" t="s">
        <v>107</v>
      </c>
      <c r="C26" s="4" t="s">
        <v>106</v>
      </c>
      <c r="D26" s="23">
        <v>326574</v>
      </c>
      <c r="E26" s="63">
        <v>3</v>
      </c>
      <c r="F26" s="16">
        <v>0.24738806271186434</v>
      </c>
      <c r="G26" s="13">
        <v>2.7358209288135656E-2</v>
      </c>
      <c r="H26" s="61">
        <v>23.154994333898294</v>
      </c>
      <c r="I26" s="18">
        <v>3.3188433438516967</v>
      </c>
      <c r="J26" s="62">
        <v>13.662733375211861</v>
      </c>
      <c r="K26" s="18">
        <v>1.5363162500381371</v>
      </c>
      <c r="L26" s="23">
        <v>52</v>
      </c>
      <c r="N26" s="23">
        <v>52</v>
      </c>
      <c r="O26" s="25">
        <v>1018.2845</v>
      </c>
      <c r="P26" s="40">
        <v>1103.48425</v>
      </c>
      <c r="Q26" s="40">
        <v>119.61724999999998</v>
      </c>
      <c r="R26" s="40">
        <v>106.02525</v>
      </c>
      <c r="S26" s="25">
        <v>308.75074999999998</v>
      </c>
      <c r="T26" s="40">
        <v>346.68124999999998</v>
      </c>
      <c r="U26" s="40">
        <v>36.018749999999997</v>
      </c>
      <c r="V26" s="40">
        <v>41.814000000000007</v>
      </c>
      <c r="W26" s="22">
        <f t="shared" si="4"/>
        <v>709.53375000000005</v>
      </c>
      <c r="X26" s="14">
        <f t="shared" si="5"/>
        <v>756.803</v>
      </c>
      <c r="Y26" s="14">
        <f t="shared" si="6"/>
        <v>83.598499999999987</v>
      </c>
      <c r="Z26" s="14">
        <f t="shared" si="7"/>
        <v>64.211249999999993</v>
      </c>
    </row>
    <row r="27" spans="1:26" x14ac:dyDescent="0.2">
      <c r="A27" s="34">
        <v>39889</v>
      </c>
      <c r="B27" s="2" t="s">
        <v>108</v>
      </c>
      <c r="C27" s="4" t="s">
        <v>100</v>
      </c>
      <c r="D27" s="3">
        <v>306620</v>
      </c>
      <c r="E27" s="3">
        <v>1</v>
      </c>
      <c r="F27" s="16">
        <v>0.75840297118644084</v>
      </c>
      <c r="G27" s="13">
        <v>0.22453701081355928</v>
      </c>
      <c r="H27" s="16">
        <v>51.80540201673729</v>
      </c>
      <c r="I27" s="18">
        <v>25.597561843762708</v>
      </c>
      <c r="J27" s="18">
        <v>34.720436147033894</v>
      </c>
      <c r="K27" s="18">
        <v>11.888312870966104</v>
      </c>
      <c r="L27" s="23">
        <v>76</v>
      </c>
      <c r="N27" s="23">
        <v>76</v>
      </c>
      <c r="O27" s="25">
        <v>1197.9349999999999</v>
      </c>
      <c r="P27" s="40">
        <v>1246.5899999999999</v>
      </c>
      <c r="Q27" s="40">
        <v>116.46899999999999</v>
      </c>
      <c r="R27" s="40">
        <v>99.682500000000005</v>
      </c>
      <c r="S27" s="25">
        <v>315.51249999999999</v>
      </c>
      <c r="T27" s="40">
        <v>354.49</v>
      </c>
      <c r="U27" s="40">
        <v>37.734000000000002</v>
      </c>
      <c r="V27" s="40">
        <v>32.707500000000003</v>
      </c>
      <c r="W27" s="22">
        <f t="shared" si="4"/>
        <v>882.4224999999999</v>
      </c>
      <c r="X27" s="14">
        <f t="shared" si="5"/>
        <v>892.09999999999991</v>
      </c>
      <c r="Y27" s="14">
        <f t="shared" si="6"/>
        <v>78.734999999999985</v>
      </c>
      <c r="Z27" s="14">
        <f t="shared" si="7"/>
        <v>66.974999999999994</v>
      </c>
    </row>
    <row r="28" spans="1:26" x14ac:dyDescent="0.2">
      <c r="A28" s="34">
        <v>39899</v>
      </c>
      <c r="B28" s="2" t="s">
        <v>109</v>
      </c>
      <c r="C28" s="4" t="s">
        <v>106</v>
      </c>
      <c r="D28" s="3">
        <v>326592</v>
      </c>
      <c r="E28" s="63">
        <v>2</v>
      </c>
      <c r="F28" s="16">
        <v>6.8262728270676689</v>
      </c>
      <c r="G28" s="18">
        <v>0.43781897479699328</v>
      </c>
      <c r="H28" s="16">
        <v>668.0621223022556</v>
      </c>
      <c r="I28" s="18">
        <v>71.413359300469907</v>
      </c>
      <c r="J28" s="18">
        <v>398.14236263872175</v>
      </c>
      <c r="K28" s="18">
        <v>45.696714615817655</v>
      </c>
      <c r="L28" s="23">
        <v>86</v>
      </c>
      <c r="N28" s="23">
        <v>86</v>
      </c>
      <c r="O28" s="25">
        <v>917.79449999999997</v>
      </c>
      <c r="P28" s="40">
        <v>1003.9065000000001</v>
      </c>
      <c r="Q28" s="40">
        <v>106.70425</v>
      </c>
      <c r="R28" s="40">
        <v>81.501249999999999</v>
      </c>
      <c r="S28" s="25">
        <v>137.28049999999999</v>
      </c>
      <c r="T28" s="40">
        <v>214.5275</v>
      </c>
      <c r="U28" s="40">
        <v>24.385000000000002</v>
      </c>
      <c r="V28" s="40">
        <v>25.625250000000001</v>
      </c>
      <c r="W28" s="22">
        <f t="shared" si="4"/>
        <v>780.51400000000001</v>
      </c>
      <c r="X28" s="14">
        <f t="shared" si="5"/>
        <v>789.37900000000002</v>
      </c>
      <c r="Y28" s="14">
        <f t="shared" si="6"/>
        <v>82.319249999999997</v>
      </c>
      <c r="Z28" s="14">
        <f t="shared" si="7"/>
        <v>55.875999999999998</v>
      </c>
    </row>
    <row r="29" spans="1:26" x14ac:dyDescent="0.2">
      <c r="A29" s="34">
        <v>39913</v>
      </c>
      <c r="B29" s="2" t="s">
        <v>110</v>
      </c>
      <c r="C29" s="4" t="s">
        <v>81</v>
      </c>
      <c r="D29" s="3">
        <v>337811</v>
      </c>
      <c r="E29" s="73">
        <v>2</v>
      </c>
      <c r="F29" s="46">
        <v>8.3621842131578923</v>
      </c>
      <c r="G29" s="47">
        <v>1.400803186836467</v>
      </c>
      <c r="H29" s="16">
        <v>486.33993436390978</v>
      </c>
      <c r="I29" s="18">
        <v>108.066813620266</v>
      </c>
      <c r="J29" s="18">
        <v>321.56386502500004</v>
      </c>
      <c r="K29" s="18">
        <v>52.190271866260353</v>
      </c>
      <c r="L29" s="75">
        <v>99</v>
      </c>
      <c r="N29" s="75">
        <v>99</v>
      </c>
      <c r="O29" s="25">
        <v>1147.7180000000001</v>
      </c>
      <c r="P29" s="40">
        <v>1068.47075</v>
      </c>
      <c r="Q29" s="40">
        <v>193.64400000000001</v>
      </c>
      <c r="R29" s="40">
        <v>202.25550000000001</v>
      </c>
      <c r="S29" s="25">
        <v>165.09274999999997</v>
      </c>
      <c r="T29" s="40">
        <v>180.38449999999997</v>
      </c>
      <c r="U29" s="40">
        <v>47.09174999999999</v>
      </c>
      <c r="V29" s="40">
        <v>53.73075</v>
      </c>
      <c r="W29" s="22">
        <f t="shared" si="4"/>
        <v>982.62525000000005</v>
      </c>
      <c r="X29" s="14">
        <f t="shared" si="5"/>
        <v>888.08624999999995</v>
      </c>
      <c r="Y29" s="14">
        <f t="shared" si="6"/>
        <v>146.55225000000002</v>
      </c>
      <c r="Z29" s="14">
        <f t="shared" si="7"/>
        <v>148.52475000000001</v>
      </c>
    </row>
    <row r="30" spans="1:26" x14ac:dyDescent="0.2">
      <c r="A30" s="34">
        <v>39927</v>
      </c>
      <c r="B30" s="2" t="s">
        <v>111</v>
      </c>
      <c r="C30" s="4" t="s">
        <v>81</v>
      </c>
      <c r="D30" s="3">
        <v>338293</v>
      </c>
      <c r="E30" s="73">
        <v>3</v>
      </c>
      <c r="F30" s="46">
        <v>0.54183580201127823</v>
      </c>
      <c r="G30" s="47">
        <v>0.13578243456372188</v>
      </c>
      <c r="H30" s="16">
        <v>97.578131311409777</v>
      </c>
      <c r="I30" s="18">
        <v>62.51669943346522</v>
      </c>
      <c r="J30" s="47">
        <v>67.870663598552639</v>
      </c>
      <c r="K30" s="47">
        <v>18.860918743672372</v>
      </c>
      <c r="L30" s="75">
        <v>114</v>
      </c>
      <c r="N30" s="75">
        <v>114</v>
      </c>
      <c r="O30" s="25">
        <v>863.04349999999999</v>
      </c>
      <c r="P30" s="40">
        <v>761.90750000000003</v>
      </c>
      <c r="Q30" s="40">
        <v>141.90924999999999</v>
      </c>
      <c r="R30" s="40">
        <v>156.32825</v>
      </c>
      <c r="S30" s="25">
        <v>85.131500000000003</v>
      </c>
      <c r="T30" s="40">
        <v>60.870749999999994</v>
      </c>
      <c r="U30" s="40">
        <v>44.910999999999994</v>
      </c>
      <c r="V30" s="40">
        <v>75.881</v>
      </c>
      <c r="W30" s="22">
        <f t="shared" si="4"/>
        <v>777.91200000000003</v>
      </c>
      <c r="X30" s="14">
        <f t="shared" si="5"/>
        <v>701.03674999999998</v>
      </c>
      <c r="Y30" s="14">
        <f t="shared" si="6"/>
        <v>96.998249999999985</v>
      </c>
      <c r="Z30" s="14">
        <f t="shared" si="7"/>
        <v>80.447249999999997</v>
      </c>
    </row>
    <row r="31" spans="1:26" x14ac:dyDescent="0.2">
      <c r="A31" s="34">
        <v>39932</v>
      </c>
      <c r="B31" s="2" t="s">
        <v>112</v>
      </c>
      <c r="C31" s="66" t="s">
        <v>81</v>
      </c>
      <c r="D31" s="68">
        <v>339684</v>
      </c>
      <c r="E31" s="73">
        <v>3</v>
      </c>
      <c r="F31" s="46">
        <v>0.4286163806954888</v>
      </c>
      <c r="G31" s="47">
        <v>0.10917587055451114</v>
      </c>
      <c r="H31" s="46">
        <v>51.12764063382518</v>
      </c>
      <c r="I31" s="47">
        <v>46.434710958999823</v>
      </c>
      <c r="J31" s="18">
        <v>42.169991963430448</v>
      </c>
      <c r="K31" s="18">
        <v>18.19709683639455</v>
      </c>
      <c r="L31" s="23">
        <v>119</v>
      </c>
      <c r="N31" s="23">
        <v>119</v>
      </c>
      <c r="O31" s="25">
        <v>902.76050000000009</v>
      </c>
      <c r="P31" s="40">
        <v>775.90750000000003</v>
      </c>
      <c r="Q31" s="40">
        <v>122.76075</v>
      </c>
      <c r="R31" s="40">
        <v>144.989</v>
      </c>
      <c r="S31" s="25">
        <v>50.779250000000005</v>
      </c>
      <c r="T31" s="40">
        <v>31.846999999999998</v>
      </c>
      <c r="U31" s="40">
        <v>24.506250000000001</v>
      </c>
      <c r="V31" s="40">
        <v>58.87299999999999</v>
      </c>
      <c r="W31" s="22">
        <f t="shared" si="4"/>
        <v>851.98125000000005</v>
      </c>
      <c r="X31" s="14">
        <f t="shared" si="5"/>
        <v>744.06050000000005</v>
      </c>
      <c r="Y31" s="14">
        <f t="shared" si="6"/>
        <v>98.254500000000007</v>
      </c>
      <c r="Z31" s="14">
        <f t="shared" si="7"/>
        <v>86.116000000000014</v>
      </c>
    </row>
    <row r="32" spans="1:26" x14ac:dyDescent="0.2">
      <c r="A32" s="34">
        <v>39603</v>
      </c>
      <c r="B32" s="2" t="s">
        <v>113</v>
      </c>
      <c r="C32" s="4" t="s">
        <v>100</v>
      </c>
      <c r="D32" s="3">
        <v>306630</v>
      </c>
      <c r="E32" s="3">
        <v>1</v>
      </c>
      <c r="F32" s="16">
        <v>0.31539695937969925</v>
      </c>
      <c r="G32" s="13">
        <v>0.26541867197030078</v>
      </c>
      <c r="H32" s="46">
        <v>24.45785619372181</v>
      </c>
      <c r="I32" s="47">
        <v>35.629198142653195</v>
      </c>
      <c r="J32" s="47">
        <v>19.147721045695491</v>
      </c>
      <c r="K32" s="47">
        <v>22.256812975054515</v>
      </c>
      <c r="L32" s="23">
        <v>155</v>
      </c>
      <c r="N32" s="23">
        <v>155</v>
      </c>
      <c r="O32" s="25">
        <v>1012.7812499999999</v>
      </c>
      <c r="P32" s="40">
        <v>867.92949999999996</v>
      </c>
      <c r="Q32" s="40">
        <v>112.18549999999999</v>
      </c>
      <c r="R32" s="40">
        <v>117.75824999999999</v>
      </c>
      <c r="S32" s="25">
        <v>58.467500000000001</v>
      </c>
      <c r="T32" s="40">
        <v>75.853250000000003</v>
      </c>
      <c r="U32" s="40">
        <v>21.863000000000003</v>
      </c>
      <c r="V32" s="40">
        <v>41.030750000000005</v>
      </c>
      <c r="W32" s="22">
        <f t="shared" si="4"/>
        <v>954.31374999999991</v>
      </c>
      <c r="X32" s="14">
        <f t="shared" si="5"/>
        <v>792.07624999999996</v>
      </c>
      <c r="Y32" s="14">
        <f t="shared" si="6"/>
        <v>90.322499999999991</v>
      </c>
      <c r="Z32" s="14">
        <f t="shared" si="7"/>
        <v>76.727499999999992</v>
      </c>
    </row>
    <row r="33" spans="1:26" x14ac:dyDescent="0.2">
      <c r="A33" s="34">
        <v>39980</v>
      </c>
      <c r="B33" s="2" t="s">
        <v>114</v>
      </c>
      <c r="C33" s="4" t="s">
        <v>115</v>
      </c>
      <c r="D33" s="3">
        <v>306640</v>
      </c>
      <c r="E33" s="3">
        <v>1</v>
      </c>
      <c r="F33" s="16">
        <v>0.45287768526315786</v>
      </c>
      <c r="G33" s="13">
        <v>0.23549639633684227</v>
      </c>
      <c r="H33" s="16">
        <v>38.833935396719923</v>
      </c>
      <c r="I33" s="18">
        <v>39.458034771830093</v>
      </c>
      <c r="J33" s="18">
        <v>27.176704666550751</v>
      </c>
      <c r="K33" s="18">
        <v>18.153804191311753</v>
      </c>
      <c r="L33" s="23">
        <v>167</v>
      </c>
      <c r="N33" s="23">
        <v>167</v>
      </c>
      <c r="O33" s="25">
        <v>761.96749999999997</v>
      </c>
      <c r="P33" s="40">
        <v>645.7672500000001</v>
      </c>
      <c r="Q33" s="40">
        <v>98.032749999999993</v>
      </c>
      <c r="R33" s="40">
        <v>99.462749999999986</v>
      </c>
      <c r="S33" s="25">
        <v>26.3125</v>
      </c>
      <c r="T33" s="40">
        <v>70.188500000000005</v>
      </c>
      <c r="U33" s="40">
        <v>20.085250000000002</v>
      </c>
      <c r="V33" s="40">
        <v>34.483999999999995</v>
      </c>
      <c r="W33" s="22">
        <f t="shared" si="4"/>
        <v>735.65499999999997</v>
      </c>
      <c r="X33" s="14">
        <f t="shared" si="5"/>
        <v>575.57875000000013</v>
      </c>
      <c r="Y33" s="14">
        <f t="shared" si="6"/>
        <v>77.947499999999991</v>
      </c>
      <c r="Z33" s="14">
        <f t="shared" si="7"/>
        <v>64.978749999999991</v>
      </c>
    </row>
    <row r="34" spans="1:26" x14ac:dyDescent="0.2">
      <c r="A34" s="34">
        <v>39995</v>
      </c>
      <c r="B34" s="2" t="s">
        <v>117</v>
      </c>
      <c r="C34" s="4" t="s">
        <v>106</v>
      </c>
      <c r="D34" s="23">
        <v>326760</v>
      </c>
      <c r="E34" s="3">
        <v>1</v>
      </c>
      <c r="F34" s="16">
        <v>0.19281716652542372</v>
      </c>
      <c r="G34" s="13">
        <v>0</v>
      </c>
      <c r="H34" s="16">
        <v>41.839027060381355</v>
      </c>
      <c r="I34" s="18">
        <v>15.291502041042378</v>
      </c>
      <c r="J34" s="18">
        <v>26.397322443855927</v>
      </c>
      <c r="K34" s="18">
        <v>7.4718379350677999</v>
      </c>
      <c r="L34" s="23">
        <v>182</v>
      </c>
      <c r="N34" s="23">
        <v>182</v>
      </c>
      <c r="O34" s="25">
        <v>939.1087500000001</v>
      </c>
      <c r="P34" s="40">
        <v>868.06725000000006</v>
      </c>
      <c r="Q34" s="40">
        <v>106.67100000000001</v>
      </c>
      <c r="R34" s="40">
        <v>88.655000000000001</v>
      </c>
      <c r="S34" s="25">
        <v>4.1900000000000004</v>
      </c>
      <c r="T34" s="40">
        <v>44.966000000000001</v>
      </c>
      <c r="U34" s="40">
        <v>18.57225</v>
      </c>
      <c r="V34" s="40">
        <v>23.576250000000002</v>
      </c>
      <c r="W34" s="22">
        <f t="shared" si="4"/>
        <v>934.91875000000005</v>
      </c>
      <c r="X34" s="14">
        <f t="shared" si="5"/>
        <v>823.10125000000005</v>
      </c>
      <c r="Y34" s="14">
        <f t="shared" si="6"/>
        <v>88.09875000000001</v>
      </c>
      <c r="Z34" s="14">
        <f t="shared" si="7"/>
        <v>65.078749999999999</v>
      </c>
    </row>
    <row r="35" spans="1:26" x14ac:dyDescent="0.2">
      <c r="A35" s="34">
        <v>40007</v>
      </c>
      <c r="B35" s="2" t="s">
        <v>118</v>
      </c>
      <c r="C35" s="4" t="s">
        <v>106</v>
      </c>
      <c r="D35" s="33">
        <v>330850</v>
      </c>
      <c r="E35" s="3">
        <v>1</v>
      </c>
      <c r="F35" s="16">
        <v>0.14552238983050844</v>
      </c>
      <c r="G35" s="13">
        <v>0</v>
      </c>
      <c r="H35" s="16">
        <v>36.11493826991525</v>
      </c>
      <c r="I35" s="18">
        <v>9.9053288505084787</v>
      </c>
      <c r="J35" s="18">
        <v>20.433003426694913</v>
      </c>
      <c r="K35" s="18">
        <v>3.7982312737288133</v>
      </c>
      <c r="L35" s="23">
        <v>194</v>
      </c>
      <c r="N35" s="23">
        <v>194</v>
      </c>
      <c r="O35" s="25">
        <v>1530.6577499999999</v>
      </c>
      <c r="P35" s="40">
        <v>1441.74</v>
      </c>
      <c r="Q35" s="40">
        <v>161.36875000000001</v>
      </c>
      <c r="R35" s="40">
        <v>156.423</v>
      </c>
      <c r="S35" s="25">
        <v>81.412499999999994</v>
      </c>
      <c r="T35" s="40">
        <v>107.349</v>
      </c>
      <c r="U35" s="40">
        <v>22.366749999999996</v>
      </c>
      <c r="V35" s="40">
        <v>44.875750000000004</v>
      </c>
      <c r="W35" s="22">
        <f t="shared" si="4"/>
        <v>1449.2452499999999</v>
      </c>
      <c r="X35" s="14">
        <f t="shared" si="5"/>
        <v>1334.3910000000001</v>
      </c>
      <c r="Y35" s="14">
        <f t="shared" si="6"/>
        <v>139.00200000000001</v>
      </c>
      <c r="Z35" s="14">
        <f t="shared" si="7"/>
        <v>111.54724999999999</v>
      </c>
    </row>
    <row r="36" spans="1:26" x14ac:dyDescent="0.2">
      <c r="A36" s="34">
        <v>40022</v>
      </c>
      <c r="B36" s="2" t="s">
        <v>116</v>
      </c>
      <c r="C36" s="4" t="s">
        <v>106</v>
      </c>
      <c r="D36" s="3">
        <v>336294</v>
      </c>
      <c r="E36" s="3">
        <v>1</v>
      </c>
      <c r="F36" s="16">
        <v>0.18554104703389829</v>
      </c>
      <c r="G36" s="13">
        <v>-1.8117537533898269E-2</v>
      </c>
      <c r="H36" s="16">
        <v>17.537898650211865</v>
      </c>
      <c r="I36" s="18">
        <v>47.177327481398301</v>
      </c>
      <c r="J36" s="18">
        <v>14.269486770974574</v>
      </c>
      <c r="K36" s="18">
        <v>26.305393548135591</v>
      </c>
      <c r="L36" s="23">
        <v>209</v>
      </c>
      <c r="N36" s="23">
        <v>209</v>
      </c>
      <c r="O36" s="25">
        <v>1186.75875</v>
      </c>
      <c r="P36" s="40">
        <v>1147.4925000000001</v>
      </c>
      <c r="Q36" s="40">
        <v>132.08800000000002</v>
      </c>
      <c r="R36" s="40">
        <v>134.31300000000002</v>
      </c>
      <c r="S36" s="25">
        <v>54.642499999999998</v>
      </c>
      <c r="T36" s="40">
        <v>100.9225</v>
      </c>
      <c r="U36" s="40">
        <v>22.211500000000001</v>
      </c>
      <c r="V36" s="40">
        <v>76.974500000000006</v>
      </c>
      <c r="W36" s="22">
        <f t="shared" si="4"/>
        <v>1132.11625</v>
      </c>
      <c r="X36" s="14">
        <f t="shared" si="5"/>
        <v>1046.5700000000002</v>
      </c>
      <c r="Y36" s="14">
        <f t="shared" si="6"/>
        <v>109.87650000000002</v>
      </c>
      <c r="Z36" s="14">
        <f t="shared" si="7"/>
        <v>57.33850000000001</v>
      </c>
    </row>
    <row r="37" spans="1:26" x14ac:dyDescent="0.2">
      <c r="A37" s="34">
        <v>40050</v>
      </c>
      <c r="B37" s="2" t="s">
        <v>119</v>
      </c>
      <c r="C37" s="4" t="s">
        <v>100</v>
      </c>
      <c r="D37" s="3">
        <v>306650</v>
      </c>
      <c r="E37" s="3">
        <v>1</v>
      </c>
      <c r="F37" s="16">
        <v>0.25321235582706769</v>
      </c>
      <c r="G37" s="13">
        <v>0.13644169917293231</v>
      </c>
      <c r="H37" s="72">
        <v>28.955193403768799</v>
      </c>
      <c r="I37" s="18">
        <v>31.682468242106204</v>
      </c>
      <c r="J37" s="18">
        <v>19.424667381541354</v>
      </c>
      <c r="K37" s="18">
        <v>17.157914528271149</v>
      </c>
      <c r="L37" s="23">
        <v>237</v>
      </c>
      <c r="N37" s="23">
        <v>237</v>
      </c>
      <c r="O37" s="25">
        <v>1207.8097499999999</v>
      </c>
      <c r="P37" s="40">
        <v>1171.1365000000001</v>
      </c>
      <c r="Q37" s="40">
        <v>150.06149999999997</v>
      </c>
      <c r="R37" s="40">
        <v>134.20875000000001</v>
      </c>
      <c r="S37" s="25">
        <v>128.17099999999999</v>
      </c>
      <c r="T37" s="40">
        <v>145.80275</v>
      </c>
      <c r="U37" s="40">
        <v>30.831499999999998</v>
      </c>
      <c r="V37" s="40">
        <v>57.258749999999999</v>
      </c>
      <c r="W37" s="22">
        <f t="shared" si="4"/>
        <v>1079.6387499999998</v>
      </c>
      <c r="X37" s="14">
        <f t="shared" si="5"/>
        <v>1025.33375</v>
      </c>
      <c r="Y37" s="14">
        <f t="shared" si="6"/>
        <v>119.22999999999996</v>
      </c>
      <c r="Z37" s="14">
        <f t="shared" si="7"/>
        <v>76.950000000000017</v>
      </c>
    </row>
    <row r="38" spans="1:26" x14ac:dyDescent="0.2">
      <c r="A38" s="34">
        <v>40083</v>
      </c>
      <c r="B38" s="2" t="s">
        <v>120</v>
      </c>
      <c r="C38" s="4" t="s">
        <v>81</v>
      </c>
      <c r="D38" s="3">
        <v>359768</v>
      </c>
      <c r="E38" s="3">
        <v>2</v>
      </c>
      <c r="F38" s="46">
        <v>0.61461971571428575</v>
      </c>
      <c r="G38" s="47">
        <v>0.28956057898759402</v>
      </c>
      <c r="H38" s="72">
        <v>32.075714781109028</v>
      </c>
      <c r="I38" s="18">
        <v>27.337712913394746</v>
      </c>
      <c r="J38" s="18">
        <v>27.584387160056398</v>
      </c>
      <c r="K38" s="18">
        <v>17.199126187691732</v>
      </c>
      <c r="L38" s="23">
        <v>270</v>
      </c>
      <c r="N38" s="23">
        <v>270</v>
      </c>
      <c r="O38" s="25">
        <v>1430.799</v>
      </c>
      <c r="P38" s="40">
        <v>1436.079</v>
      </c>
      <c r="Q38" s="40">
        <v>135.23475000000002</v>
      </c>
      <c r="R38" s="40">
        <v>99.167500000000004</v>
      </c>
      <c r="S38" s="25">
        <v>70.896500000000003</v>
      </c>
      <c r="T38" s="40">
        <v>106.5825</v>
      </c>
      <c r="U38" s="40">
        <v>17.790749999999999</v>
      </c>
      <c r="V38" s="40">
        <v>36.155000000000001</v>
      </c>
      <c r="W38" s="22">
        <f t="shared" si="4"/>
        <v>1359.9024999999999</v>
      </c>
      <c r="X38" s="14">
        <f t="shared" si="5"/>
        <v>1329.4965</v>
      </c>
      <c r="Y38" s="14">
        <f t="shared" si="6"/>
        <v>117.44400000000002</v>
      </c>
      <c r="Z38" s="14">
        <f t="shared" si="7"/>
        <v>63.012500000000003</v>
      </c>
    </row>
    <row r="39" spans="1:26" x14ac:dyDescent="0.2">
      <c r="A39" s="34">
        <v>40091</v>
      </c>
      <c r="B39" s="2" t="s">
        <v>122</v>
      </c>
      <c r="C39" s="4" t="s">
        <v>81</v>
      </c>
      <c r="D39" s="52">
        <v>359970</v>
      </c>
      <c r="E39" s="3">
        <v>2</v>
      </c>
      <c r="F39" s="46">
        <v>0.87340696443609045</v>
      </c>
      <c r="G39" s="47">
        <v>0.30973598831390953</v>
      </c>
      <c r="H39" s="72">
        <v>35.90954743452069</v>
      </c>
      <c r="I39" s="18">
        <v>26.382628079141824</v>
      </c>
      <c r="J39" s="18">
        <v>31.128244743919179</v>
      </c>
      <c r="K39" s="18">
        <v>17.400819576993328</v>
      </c>
      <c r="L39" s="23">
        <v>278</v>
      </c>
      <c r="N39" s="23">
        <v>278</v>
      </c>
      <c r="O39" s="25">
        <v>1426.2919999999999</v>
      </c>
      <c r="P39" s="40">
        <v>1385.3542500000001</v>
      </c>
      <c r="Q39" s="40">
        <v>57.748750000000001</v>
      </c>
      <c r="R39" s="40">
        <v>80.641750000000002</v>
      </c>
      <c r="S39" s="25">
        <v>36.698250000000002</v>
      </c>
      <c r="T39" s="40">
        <v>93.727249999999998</v>
      </c>
      <c r="U39" s="40">
        <v>5.0724999999999998</v>
      </c>
      <c r="V39" s="40">
        <v>31.885249999999999</v>
      </c>
      <c r="W39" s="22">
        <f t="shared" si="4"/>
        <v>1389.59375</v>
      </c>
      <c r="X39" s="14">
        <f t="shared" si="5"/>
        <v>1291.6270000000002</v>
      </c>
      <c r="Y39" s="14">
        <f t="shared" si="6"/>
        <v>52.676250000000003</v>
      </c>
      <c r="Z39" s="14">
        <f t="shared" si="7"/>
        <v>48.756500000000003</v>
      </c>
    </row>
    <row r="40" spans="1:26" x14ac:dyDescent="0.2">
      <c r="A40" s="34">
        <v>40105</v>
      </c>
      <c r="B40" s="2" t="s">
        <v>123</v>
      </c>
      <c r="C40" s="4" t="s">
        <v>81</v>
      </c>
      <c r="D40" s="59">
        <v>360767</v>
      </c>
      <c r="E40" s="3">
        <v>3</v>
      </c>
      <c r="F40" s="46">
        <v>0.81679725377819579</v>
      </c>
      <c r="G40" s="47">
        <v>0.51692752932180408</v>
      </c>
      <c r="H40" s="72">
        <v>37.507537251494369</v>
      </c>
      <c r="I40" s="18">
        <v>36.229190185968129</v>
      </c>
      <c r="J40" s="18">
        <v>31.506020174238728</v>
      </c>
      <c r="K40" s="18">
        <v>22.407282613473775</v>
      </c>
      <c r="L40" s="23">
        <v>292</v>
      </c>
      <c r="N40" s="23">
        <v>292</v>
      </c>
      <c r="O40" s="25">
        <v>785.13400000000001</v>
      </c>
      <c r="P40" s="40">
        <v>857.67650000000003</v>
      </c>
      <c r="Q40" s="40">
        <v>106.76025000000001</v>
      </c>
      <c r="R40" s="40">
        <v>63.068750000000001</v>
      </c>
      <c r="S40" s="25">
        <v>44.40475</v>
      </c>
      <c r="T40" s="40">
        <v>73.618499999999997</v>
      </c>
      <c r="U40" s="40">
        <v>17.893249999999998</v>
      </c>
      <c r="V40" s="40">
        <v>26.614750000000001</v>
      </c>
      <c r="W40" s="22">
        <f t="shared" si="4"/>
        <v>740.72924999999998</v>
      </c>
      <c r="X40" s="14">
        <f t="shared" si="5"/>
        <v>784.05799999999999</v>
      </c>
      <c r="Y40" s="14">
        <f t="shared" si="6"/>
        <v>88.867000000000019</v>
      </c>
      <c r="Z40" s="14">
        <f t="shared" si="7"/>
        <v>36.454000000000001</v>
      </c>
    </row>
    <row r="41" spans="1:26" x14ac:dyDescent="0.2">
      <c r="A41" s="34">
        <v>40126</v>
      </c>
      <c r="B41" s="2" t="s">
        <v>121</v>
      </c>
      <c r="C41" s="4" t="s">
        <v>100</v>
      </c>
      <c r="D41" s="52">
        <v>306660</v>
      </c>
      <c r="E41" s="3">
        <v>1</v>
      </c>
      <c r="F41" s="16">
        <v>1.29739305263158E-2</v>
      </c>
      <c r="G41" s="13">
        <v>6.5907567073684198E-2</v>
      </c>
      <c r="H41" s="72">
        <v>40.977033424060153</v>
      </c>
      <c r="I41" s="18">
        <v>42.207383025814856</v>
      </c>
      <c r="J41" s="18">
        <v>36.21435895206767</v>
      </c>
      <c r="K41" s="18">
        <v>29.669314440682335</v>
      </c>
      <c r="L41" s="23">
        <v>313</v>
      </c>
      <c r="N41" s="23">
        <v>313</v>
      </c>
      <c r="O41" s="25">
        <v>879.07425000000001</v>
      </c>
      <c r="P41" s="40">
        <v>1007.3175</v>
      </c>
      <c r="Q41" s="40">
        <v>108.25900000000001</v>
      </c>
      <c r="R41" s="40">
        <v>126.50875000000001</v>
      </c>
      <c r="S41" s="25">
        <v>51.970500000000001</v>
      </c>
      <c r="T41" s="40">
        <v>117.95</v>
      </c>
      <c r="U41" s="40">
        <v>20.320250000000001</v>
      </c>
      <c r="V41" s="40">
        <v>48.002499999999998</v>
      </c>
      <c r="W41" s="22">
        <f t="shared" si="4"/>
        <v>827.10374999999999</v>
      </c>
      <c r="X41" s="14">
        <f t="shared" si="5"/>
        <v>889.36749999999995</v>
      </c>
      <c r="Y41" s="14">
        <f t="shared" si="6"/>
        <v>87.938750000000013</v>
      </c>
      <c r="Z41" s="14">
        <f t="shared" si="7"/>
        <v>78.506250000000009</v>
      </c>
    </row>
    <row r="42" spans="1:26" x14ac:dyDescent="0.2">
      <c r="A42" s="6"/>
      <c r="B42" s="2"/>
      <c r="C42" s="4"/>
      <c r="D42" s="3"/>
      <c r="E42" s="3"/>
      <c r="F42" s="16"/>
      <c r="G42" s="13"/>
      <c r="H42" s="16"/>
      <c r="I42" s="18"/>
      <c r="J42" s="16"/>
      <c r="K42" s="18"/>
      <c r="L42" s="23"/>
      <c r="N42" s="23"/>
    </row>
    <row r="43" spans="1:26" x14ac:dyDescent="0.2">
      <c r="A43" s="6"/>
      <c r="B43" s="2"/>
      <c r="C43" s="4"/>
      <c r="D43" s="3"/>
      <c r="E43" s="3"/>
      <c r="F43" s="16"/>
      <c r="G43" s="13"/>
      <c r="H43" s="16"/>
      <c r="I43" s="16"/>
      <c r="J43" s="16"/>
      <c r="K43" s="3"/>
      <c r="L43" s="23"/>
      <c r="N43" s="23"/>
    </row>
    <row r="44" spans="1:26" x14ac:dyDescent="0.2">
      <c r="A44" s="34">
        <v>40184</v>
      </c>
      <c r="B44" s="2" t="s">
        <v>127</v>
      </c>
      <c r="C44" s="4" t="s">
        <v>100</v>
      </c>
      <c r="D44" s="3">
        <v>306670</v>
      </c>
      <c r="E44" s="3">
        <v>1</v>
      </c>
      <c r="F44" s="16">
        <v>0.45287768526315791</v>
      </c>
      <c r="G44" s="13">
        <v>0.22474055131184223</v>
      </c>
      <c r="H44" s="16">
        <v>35.499540089351513</v>
      </c>
      <c r="I44" s="18">
        <v>27.626653769185999</v>
      </c>
      <c r="J44" s="18">
        <v>19.437348509464289</v>
      </c>
      <c r="K44" s="18">
        <v>12.469865757198219</v>
      </c>
      <c r="L44" s="23">
        <v>6</v>
      </c>
      <c r="N44" s="23">
        <v>6</v>
      </c>
      <c r="O44" s="25">
        <v>712.5497499999999</v>
      </c>
      <c r="P44" s="42">
        <v>864.38349999999991</v>
      </c>
      <c r="Q44" s="42">
        <v>108.00075</v>
      </c>
      <c r="R44" s="42">
        <v>89.29025</v>
      </c>
      <c r="S44" s="25">
        <v>192.35475</v>
      </c>
      <c r="T44" s="42">
        <v>251.58599999999996</v>
      </c>
      <c r="U44" s="42">
        <v>34.394499999999994</v>
      </c>
      <c r="V44" s="42">
        <v>31.277750000000001</v>
      </c>
      <c r="W44" s="22">
        <f t="shared" ref="W44:W60" si="8">(O44-S44)</f>
        <v>520.19499999999994</v>
      </c>
      <c r="X44" s="14">
        <f t="shared" ref="X44:X60" si="9">(P44-T44)</f>
        <v>612.7974999999999</v>
      </c>
      <c r="Y44" s="14">
        <f t="shared" ref="Y44:Y60" si="10">(Q44-U44)</f>
        <v>73.606250000000003</v>
      </c>
      <c r="Z44" s="14">
        <f t="shared" ref="Z44:Z60" si="11">(R44-V44)</f>
        <v>58.012500000000003</v>
      </c>
    </row>
    <row r="45" spans="1:26" x14ac:dyDescent="0.2">
      <c r="A45" s="34">
        <v>40225</v>
      </c>
      <c r="B45" s="2" t="s">
        <v>129</v>
      </c>
      <c r="C45" s="4" t="s">
        <v>130</v>
      </c>
      <c r="D45" s="23">
        <v>306680</v>
      </c>
      <c r="E45" s="63">
        <v>2</v>
      </c>
      <c r="F45" s="16">
        <v>0.43670348221804522</v>
      </c>
      <c r="G45" s="13">
        <v>1.015335596156955</v>
      </c>
      <c r="H45" s="61">
        <v>26.439295523148498</v>
      </c>
      <c r="I45" s="18">
        <v>34.192266144864007</v>
      </c>
      <c r="J45" s="18">
        <v>18.449105423430453</v>
      </c>
      <c r="K45" s="18">
        <v>20.836676232832055</v>
      </c>
      <c r="L45" s="23">
        <v>47</v>
      </c>
      <c r="N45" s="23">
        <v>47</v>
      </c>
      <c r="O45" s="25">
        <v>881.69174999999996</v>
      </c>
      <c r="P45" s="42">
        <v>1153.2304999999999</v>
      </c>
      <c r="Q45" s="42">
        <v>123.911</v>
      </c>
      <c r="R45" s="42">
        <v>81.569999999999993</v>
      </c>
      <c r="S45" s="25">
        <v>229.25549999999998</v>
      </c>
      <c r="T45" s="42">
        <v>362.56300000000005</v>
      </c>
      <c r="U45" s="42">
        <v>39.327250000000006</v>
      </c>
      <c r="V45" s="42">
        <v>29.963750000000001</v>
      </c>
      <c r="W45" s="22">
        <f t="shared" si="8"/>
        <v>652.43624999999997</v>
      </c>
      <c r="X45" s="14">
        <f t="shared" si="9"/>
        <v>790.66749999999979</v>
      </c>
      <c r="Y45" s="14">
        <f t="shared" si="10"/>
        <v>84.583749999999995</v>
      </c>
      <c r="Z45" s="14">
        <f t="shared" si="11"/>
        <v>51.606249999999989</v>
      </c>
    </row>
    <row r="46" spans="1:26" x14ac:dyDescent="0.2">
      <c r="A46" s="34">
        <v>40232</v>
      </c>
      <c r="B46" s="2" t="s">
        <v>131</v>
      </c>
      <c r="C46" s="4" t="s">
        <v>106</v>
      </c>
      <c r="D46" s="3">
        <v>336780</v>
      </c>
      <c r="E46" s="63">
        <v>2</v>
      </c>
      <c r="F46" s="16">
        <v>0.56609710657894741</v>
      </c>
      <c r="G46" s="13">
        <v>0.36966141059605273</v>
      </c>
      <c r="H46" s="16">
        <v>31.643701560422929</v>
      </c>
      <c r="I46" s="18">
        <v>27.836923751677077</v>
      </c>
      <c r="J46" s="18">
        <v>21.568299760657897</v>
      </c>
      <c r="K46" s="18">
        <v>13.404330338129611</v>
      </c>
      <c r="L46" s="23">
        <v>54</v>
      </c>
      <c r="N46" s="23">
        <v>54</v>
      </c>
      <c r="O46" s="25">
        <v>893.00575000000003</v>
      </c>
      <c r="P46" s="42">
        <v>1205.627</v>
      </c>
      <c r="Q46" s="42">
        <v>133.17375000000001</v>
      </c>
      <c r="R46" s="42">
        <v>84.303249999999991</v>
      </c>
      <c r="S46" s="25">
        <v>240.75975</v>
      </c>
      <c r="T46" s="42">
        <v>346.93650000000002</v>
      </c>
      <c r="U46" s="42">
        <v>39.434499999999993</v>
      </c>
      <c r="V46" s="42">
        <v>25.721999999999998</v>
      </c>
      <c r="W46" s="22">
        <f t="shared" si="8"/>
        <v>652.24600000000009</v>
      </c>
      <c r="X46" s="14">
        <f t="shared" si="9"/>
        <v>858.69049999999993</v>
      </c>
      <c r="Y46" s="14">
        <f t="shared" si="10"/>
        <v>93.739250000000027</v>
      </c>
      <c r="Z46" s="14">
        <f t="shared" si="11"/>
        <v>58.581249999999997</v>
      </c>
    </row>
    <row r="47" spans="1:26" x14ac:dyDescent="0.2">
      <c r="A47" s="34">
        <v>40246</v>
      </c>
      <c r="B47" s="2" t="s">
        <v>132</v>
      </c>
      <c r="C47" s="4" t="s">
        <v>106</v>
      </c>
      <c r="D47" s="3">
        <v>336858</v>
      </c>
      <c r="E47" s="3">
        <v>1</v>
      </c>
      <c r="F47" s="16">
        <v>0.61461971571428586</v>
      </c>
      <c r="G47" s="13">
        <v>0.10602190096071429</v>
      </c>
      <c r="H47" s="16">
        <v>317.57060901523494</v>
      </c>
      <c r="I47" s="18">
        <v>54.091876774427561</v>
      </c>
      <c r="J47" s="18">
        <v>124.32662015141916</v>
      </c>
      <c r="K47" s="18">
        <v>24.196924636868328</v>
      </c>
      <c r="L47" s="23">
        <v>68</v>
      </c>
      <c r="N47" s="23">
        <v>68</v>
      </c>
      <c r="O47" s="25">
        <v>1016.6569999999999</v>
      </c>
      <c r="P47" s="42">
        <v>1083.7620000000002</v>
      </c>
      <c r="Q47" s="42">
        <v>127.41075000000001</v>
      </c>
      <c r="R47" s="42">
        <v>92.558999999999997</v>
      </c>
      <c r="S47" s="25">
        <v>184.13349999999997</v>
      </c>
      <c r="T47" s="42">
        <v>234.90099999999998</v>
      </c>
      <c r="U47" s="42">
        <v>33.660249999999998</v>
      </c>
      <c r="V47" s="42">
        <v>36.096000000000004</v>
      </c>
      <c r="W47" s="22">
        <f t="shared" si="8"/>
        <v>832.52350000000001</v>
      </c>
      <c r="X47" s="14">
        <f t="shared" si="9"/>
        <v>848.86100000000022</v>
      </c>
      <c r="Y47" s="14">
        <f t="shared" si="10"/>
        <v>93.750500000000017</v>
      </c>
      <c r="Z47" s="14">
        <f t="shared" si="11"/>
        <v>56.462999999999994</v>
      </c>
    </row>
    <row r="48" spans="1:26" x14ac:dyDescent="0.2">
      <c r="A48" s="34">
        <v>40258</v>
      </c>
      <c r="B48" s="2" t="s">
        <v>135</v>
      </c>
      <c r="C48" s="4" t="s">
        <v>106</v>
      </c>
      <c r="D48" s="3">
        <v>357600</v>
      </c>
      <c r="E48" s="63">
        <v>2</v>
      </c>
      <c r="F48" s="16">
        <v>0.74401334007518805</v>
      </c>
      <c r="G48" s="13">
        <v>0.24552440222481203</v>
      </c>
      <c r="H48" s="16">
        <v>132.69231424898496</v>
      </c>
      <c r="I48" s="18">
        <v>92.470816500840044</v>
      </c>
      <c r="J48" s="18">
        <v>42.308510356127819</v>
      </c>
      <c r="K48" s="18">
        <v>25.25967283219719</v>
      </c>
      <c r="L48" s="23">
        <v>80</v>
      </c>
      <c r="N48" s="23">
        <v>80</v>
      </c>
      <c r="O48" s="25">
        <v>867.33425</v>
      </c>
      <c r="P48" s="42">
        <v>905.07650000000001</v>
      </c>
      <c r="Q48" s="42">
        <v>121.79125000000001</v>
      </c>
      <c r="R48" s="42">
        <v>157.59225000000001</v>
      </c>
      <c r="S48" s="25">
        <v>213.30775</v>
      </c>
      <c r="T48" s="42">
        <v>252.88225</v>
      </c>
      <c r="U48" s="42">
        <v>36.112999999999992</v>
      </c>
      <c r="V48" s="42">
        <v>52.258000000000003</v>
      </c>
      <c r="W48" s="22">
        <f t="shared" si="8"/>
        <v>654.02649999999994</v>
      </c>
      <c r="X48" s="14">
        <f t="shared" si="9"/>
        <v>652.19425000000001</v>
      </c>
      <c r="Y48" s="14">
        <f t="shared" si="10"/>
        <v>85.67825000000002</v>
      </c>
      <c r="Z48" s="14">
        <f t="shared" si="11"/>
        <v>105.33425</v>
      </c>
    </row>
    <row r="49" spans="1:26" x14ac:dyDescent="0.2">
      <c r="A49" s="34">
        <v>39913</v>
      </c>
      <c r="B49" s="2" t="s">
        <v>134</v>
      </c>
      <c r="C49" s="4" t="s">
        <v>81</v>
      </c>
      <c r="D49" s="33">
        <v>367034</v>
      </c>
      <c r="E49" s="84">
        <v>2</v>
      </c>
      <c r="F49" s="30">
        <v>0.46096478678571429</v>
      </c>
      <c r="G49" s="31">
        <v>8.7754075753195493E-2</v>
      </c>
      <c r="H49" s="30">
        <v>36.068753382603383</v>
      </c>
      <c r="I49" s="18">
        <v>36.382263759576034</v>
      </c>
      <c r="J49" s="31">
        <v>17.017033798392859</v>
      </c>
      <c r="K49" s="18">
        <v>7.571837560636185</v>
      </c>
      <c r="L49" s="32">
        <v>100</v>
      </c>
      <c r="N49" s="32">
        <v>100</v>
      </c>
      <c r="O49" s="25">
        <v>1256.98</v>
      </c>
      <c r="P49" s="42">
        <v>1100.076</v>
      </c>
      <c r="Q49" s="42">
        <v>171.52300000000002</v>
      </c>
      <c r="R49" s="42">
        <v>142.17600000000002</v>
      </c>
      <c r="S49" s="25">
        <v>55.725499999999997</v>
      </c>
      <c r="T49" s="42">
        <v>65.517250000000004</v>
      </c>
      <c r="U49" s="42">
        <v>26.057750000000002</v>
      </c>
      <c r="V49" s="42">
        <v>29.421000000000003</v>
      </c>
      <c r="W49" s="22">
        <f t="shared" si="8"/>
        <v>1201.2545</v>
      </c>
      <c r="X49" s="14">
        <f t="shared" si="9"/>
        <v>1034.5587499999999</v>
      </c>
      <c r="Y49" s="14">
        <f t="shared" si="10"/>
        <v>145.46525000000003</v>
      </c>
      <c r="Z49" s="14">
        <f t="shared" si="11"/>
        <v>112.75500000000001</v>
      </c>
    </row>
    <row r="50" spans="1:26" x14ac:dyDescent="0.2">
      <c r="A50" s="34">
        <v>40293</v>
      </c>
      <c r="B50" s="2" t="s">
        <v>133</v>
      </c>
      <c r="C50" s="4" t="s">
        <v>81</v>
      </c>
      <c r="D50" s="23">
        <v>368414</v>
      </c>
      <c r="E50" s="84">
        <v>1</v>
      </c>
      <c r="F50" s="30">
        <v>0.17787644830827071</v>
      </c>
      <c r="G50" s="31">
        <v>5.3227315488721824E-2</v>
      </c>
      <c r="H50" s="30">
        <v>10.504924959962407</v>
      </c>
      <c r="I50" s="31">
        <v>21.371347222737782</v>
      </c>
      <c r="J50" s="31">
        <v>5.5641148271616547</v>
      </c>
      <c r="K50" s="31">
        <v>2.4149159508796991</v>
      </c>
      <c r="L50" s="32">
        <v>115</v>
      </c>
      <c r="N50" s="32">
        <v>115</v>
      </c>
      <c r="O50" s="25">
        <v>611.30274999999995</v>
      </c>
      <c r="P50" s="42">
        <v>517.09175000000005</v>
      </c>
      <c r="Q50" s="42">
        <v>125.9935</v>
      </c>
      <c r="R50" s="42">
        <v>181.59399999999999</v>
      </c>
      <c r="S50" s="25">
        <v>65.878</v>
      </c>
      <c r="T50" s="42">
        <v>52.516500000000001</v>
      </c>
      <c r="U50" s="42">
        <v>39.747749999999996</v>
      </c>
      <c r="V50" s="42">
        <v>86.481999999999999</v>
      </c>
      <c r="W50" s="22">
        <f t="shared" si="8"/>
        <v>545.4247499999999</v>
      </c>
      <c r="X50" s="14">
        <f t="shared" si="9"/>
        <v>464.57525000000004</v>
      </c>
      <c r="Y50" s="14">
        <f t="shared" si="10"/>
        <v>86.245750000000001</v>
      </c>
      <c r="Z50" s="14">
        <f t="shared" si="11"/>
        <v>95.111999999999995</v>
      </c>
    </row>
    <row r="51" spans="1:26" x14ac:dyDescent="0.2">
      <c r="A51" s="34">
        <v>40309</v>
      </c>
      <c r="B51" s="2" t="s">
        <v>136</v>
      </c>
      <c r="C51" s="66" t="s">
        <v>100</v>
      </c>
      <c r="D51" s="68">
        <v>306690</v>
      </c>
      <c r="E51" s="84">
        <v>1</v>
      </c>
      <c r="F51" s="16">
        <v>0.29113565481203013</v>
      </c>
      <c r="G51" s="13">
        <v>0.24665659643796978</v>
      </c>
      <c r="H51" s="83">
        <v>22.115266051860903</v>
      </c>
      <c r="I51" s="82">
        <v>20.905937807751602</v>
      </c>
      <c r="J51" s="18">
        <v>15.264567007030076</v>
      </c>
      <c r="K51" s="18">
        <v>10.603962557707428</v>
      </c>
      <c r="L51" s="23">
        <v>131</v>
      </c>
      <c r="N51" s="23">
        <v>131</v>
      </c>
      <c r="O51" s="25">
        <v>574.77975000000004</v>
      </c>
      <c r="P51" s="42">
        <v>542.71825000000001</v>
      </c>
      <c r="Q51" s="42">
        <v>103.61699999999999</v>
      </c>
      <c r="R51" s="42">
        <v>203.49824999999998</v>
      </c>
      <c r="S51" s="25">
        <v>57.327249999999999</v>
      </c>
      <c r="T51" s="42">
        <v>68.698250000000002</v>
      </c>
      <c r="U51" s="42">
        <v>21.876999999999999</v>
      </c>
      <c r="V51" s="42">
        <v>47.20825</v>
      </c>
      <c r="W51" s="22">
        <f t="shared" si="8"/>
        <v>517.45249999999999</v>
      </c>
      <c r="X51" s="14">
        <f t="shared" si="9"/>
        <v>474.02</v>
      </c>
      <c r="Y51" s="14">
        <f t="shared" si="10"/>
        <v>81.739999999999995</v>
      </c>
      <c r="Z51" s="14">
        <f t="shared" si="11"/>
        <v>156.29</v>
      </c>
    </row>
    <row r="52" spans="1:26" x14ac:dyDescent="0.2">
      <c r="A52" s="34">
        <v>40327</v>
      </c>
      <c r="B52" s="2" t="s">
        <v>138</v>
      </c>
      <c r="C52" s="4" t="s">
        <v>81</v>
      </c>
      <c r="D52" s="3">
        <v>369962</v>
      </c>
      <c r="E52" s="3">
        <v>2</v>
      </c>
      <c r="F52" s="16">
        <v>0.69549073093984948</v>
      </c>
      <c r="G52" s="13">
        <v>0.28329116633515072</v>
      </c>
      <c r="H52" s="83">
        <v>38.554077399586468</v>
      </c>
      <c r="I52" s="31">
        <v>25.985609112426044</v>
      </c>
      <c r="J52" s="18">
        <v>29.503305176842108</v>
      </c>
      <c r="K52" s="18">
        <v>14.9149242592954</v>
      </c>
      <c r="L52" s="23">
        <v>149</v>
      </c>
      <c r="N52" s="23">
        <v>149</v>
      </c>
      <c r="O52" s="25">
        <v>971.51850000000002</v>
      </c>
      <c r="P52" s="42">
        <v>897.87200000000007</v>
      </c>
      <c r="Q52" s="42">
        <v>159.76750000000001</v>
      </c>
      <c r="R52" s="42">
        <v>146.51849999999996</v>
      </c>
      <c r="S52" s="25">
        <v>109.16350000000001</v>
      </c>
      <c r="T52" s="42">
        <v>107.32200000000002</v>
      </c>
      <c r="U52" s="42">
        <v>38.954999999999998</v>
      </c>
      <c r="V52" s="42">
        <v>31.345999999999997</v>
      </c>
      <c r="W52" s="22">
        <f t="shared" si="8"/>
        <v>862.35500000000002</v>
      </c>
      <c r="X52" s="14">
        <f t="shared" si="9"/>
        <v>790.55000000000007</v>
      </c>
      <c r="Y52" s="14">
        <f t="shared" si="10"/>
        <v>120.81250000000001</v>
      </c>
      <c r="Z52" s="14">
        <f t="shared" si="11"/>
        <v>115.17249999999996</v>
      </c>
    </row>
    <row r="53" spans="1:26" x14ac:dyDescent="0.2">
      <c r="A53" s="34">
        <v>40352</v>
      </c>
      <c r="B53" s="2" t="s">
        <v>139</v>
      </c>
      <c r="C53" s="4" t="s">
        <v>100</v>
      </c>
      <c r="D53" s="3">
        <v>306700</v>
      </c>
      <c r="E53" s="3">
        <v>1</v>
      </c>
      <c r="F53" s="16">
        <v>0.38009377156015045</v>
      </c>
      <c r="G53" s="13">
        <v>0.20072185978984974</v>
      </c>
      <c r="H53" s="16">
        <v>26.180462570075189</v>
      </c>
      <c r="I53" s="18">
        <v>27.355104100987319</v>
      </c>
      <c r="J53" s="18">
        <v>21.379822543759399</v>
      </c>
      <c r="K53" s="18">
        <v>15.203134554303107</v>
      </c>
      <c r="L53" s="23">
        <v>174</v>
      </c>
      <c r="N53" s="23">
        <v>174</v>
      </c>
      <c r="O53" s="25">
        <v>626.07000000000005</v>
      </c>
      <c r="P53" s="42">
        <v>703.81649999999991</v>
      </c>
      <c r="Q53" s="42">
        <v>109.58725000000001</v>
      </c>
      <c r="R53" s="42">
        <v>151.68075000000002</v>
      </c>
      <c r="S53" s="25">
        <v>30.497499999999999</v>
      </c>
      <c r="T53" s="42">
        <v>75.364000000000004</v>
      </c>
      <c r="U53" s="42">
        <v>24.832250000000002</v>
      </c>
      <c r="V53" s="42">
        <v>39.072000000000003</v>
      </c>
      <c r="W53" s="22">
        <f t="shared" si="8"/>
        <v>595.5725000000001</v>
      </c>
      <c r="X53" s="14">
        <f t="shared" si="9"/>
        <v>628.45249999999987</v>
      </c>
      <c r="Y53" s="14">
        <f t="shared" si="10"/>
        <v>84.75500000000001</v>
      </c>
      <c r="Z53" s="14">
        <f t="shared" si="11"/>
        <v>112.60875000000001</v>
      </c>
    </row>
    <row r="54" spans="1:26" x14ac:dyDescent="0.2">
      <c r="A54" s="34">
        <v>40361</v>
      </c>
      <c r="B54" s="2" t="s">
        <v>140</v>
      </c>
      <c r="C54" s="4" t="s">
        <v>106</v>
      </c>
      <c r="D54" s="23">
        <v>357661</v>
      </c>
      <c r="E54" s="3">
        <v>2</v>
      </c>
      <c r="F54" s="16">
        <v>0.25102612245762712</v>
      </c>
      <c r="G54" s="13">
        <v>1.0841418042372923E-2</v>
      </c>
      <c r="H54" s="16">
        <v>26.368249580508476</v>
      </c>
      <c r="I54" s="18">
        <v>12.351742865991527</v>
      </c>
      <c r="J54" s="18">
        <v>19.508719082627117</v>
      </c>
      <c r="K54" s="18">
        <v>5.8375025588728828</v>
      </c>
      <c r="L54" s="23">
        <v>183</v>
      </c>
      <c r="N54" s="23">
        <v>183</v>
      </c>
      <c r="O54" s="25">
        <v>923.02724999999998</v>
      </c>
      <c r="P54" s="42">
        <v>1066.3625</v>
      </c>
      <c r="Q54" s="42">
        <v>135.04424999999998</v>
      </c>
      <c r="R54" s="42">
        <v>153.29174999999998</v>
      </c>
      <c r="S54" s="25">
        <v>49.575000000000003</v>
      </c>
      <c r="T54" s="42">
        <v>122.46474999999998</v>
      </c>
      <c r="U54" s="42">
        <v>30.766999999999999</v>
      </c>
      <c r="V54" s="42">
        <v>69.905249999999995</v>
      </c>
      <c r="W54" s="22">
        <f t="shared" si="8"/>
        <v>873.45224999999994</v>
      </c>
      <c r="X54" s="14">
        <f t="shared" si="9"/>
        <v>943.89774999999997</v>
      </c>
      <c r="Y54" s="14">
        <f t="shared" si="10"/>
        <v>104.27724999999998</v>
      </c>
      <c r="Z54" s="14">
        <f t="shared" si="11"/>
        <v>83.386499999999984</v>
      </c>
    </row>
    <row r="55" spans="1:26" x14ac:dyDescent="0.2">
      <c r="A55" s="34">
        <v>40378</v>
      </c>
      <c r="B55" s="2" t="s">
        <v>141</v>
      </c>
      <c r="C55" s="4" t="s">
        <v>106</v>
      </c>
      <c r="D55" s="33">
        <v>358065</v>
      </c>
      <c r="E55" s="3">
        <v>2</v>
      </c>
      <c r="F55" s="16">
        <v>2.3462527118644071E-2</v>
      </c>
      <c r="G55" s="18">
        <v>-8.0815371186440683E-3</v>
      </c>
      <c r="H55" s="16">
        <v>104.24806888474579</v>
      </c>
      <c r="I55" s="18">
        <v>21.657063319254231</v>
      </c>
      <c r="J55" s="18">
        <v>45.37859235084747</v>
      </c>
      <c r="K55" s="18">
        <v>13.26116944315255</v>
      </c>
      <c r="L55" s="23">
        <v>200</v>
      </c>
      <c r="N55" s="23">
        <v>200</v>
      </c>
      <c r="O55" s="25">
        <v>1058.9915000000001</v>
      </c>
      <c r="P55" s="42">
        <v>1091.8294999999998</v>
      </c>
      <c r="Q55" s="42">
        <v>130.20375000000001</v>
      </c>
      <c r="R55" s="42">
        <v>79.583500000000001</v>
      </c>
      <c r="S55" s="25">
        <v>34.008000000000003</v>
      </c>
      <c r="T55" s="42">
        <v>88.081499999999991</v>
      </c>
      <c r="U55" s="42">
        <v>23.03425</v>
      </c>
      <c r="V55" s="42">
        <v>29.528250000000003</v>
      </c>
      <c r="W55" s="22">
        <f t="shared" si="8"/>
        <v>1024.9835</v>
      </c>
      <c r="X55" s="14">
        <f t="shared" si="9"/>
        <v>1003.7479999999998</v>
      </c>
      <c r="Y55" s="14">
        <f t="shared" si="10"/>
        <v>107.16950000000001</v>
      </c>
      <c r="Z55" s="14">
        <f t="shared" si="11"/>
        <v>50.055250000000001</v>
      </c>
    </row>
    <row r="56" spans="1:26" x14ac:dyDescent="0.2">
      <c r="A56" s="34">
        <v>40391</v>
      </c>
      <c r="B56" s="2" t="s">
        <v>144</v>
      </c>
      <c r="C56" s="4" t="s">
        <v>106</v>
      </c>
      <c r="D56" s="3">
        <v>358423</v>
      </c>
      <c r="E56" s="3">
        <v>1</v>
      </c>
      <c r="F56" s="16">
        <v>1.9552105932203391E-2</v>
      </c>
      <c r="G56" s="18">
        <v>2.1976567067796618E-2</v>
      </c>
      <c r="H56" s="16">
        <v>75.66600907457628</v>
      </c>
      <c r="I56" s="18">
        <v>25.837571842423735</v>
      </c>
      <c r="J56" s="18">
        <v>17.144703943220339</v>
      </c>
      <c r="K56" s="23">
        <v>9.7788713587796643</v>
      </c>
      <c r="L56" s="23">
        <v>213</v>
      </c>
      <c r="N56" s="23">
        <v>213</v>
      </c>
      <c r="O56" s="25">
        <v>1115.3995</v>
      </c>
      <c r="P56" s="42">
        <v>1164.54</v>
      </c>
      <c r="Q56" s="42">
        <v>164.78575000000001</v>
      </c>
      <c r="R56" s="42">
        <v>47.165500000000002</v>
      </c>
      <c r="S56" s="25">
        <v>93.227249999999998</v>
      </c>
      <c r="T56" s="42">
        <v>115.629</v>
      </c>
      <c r="U56" s="42">
        <v>30.919249999999998</v>
      </c>
      <c r="V56" s="42">
        <v>25.574750000000002</v>
      </c>
      <c r="W56" s="22">
        <f t="shared" si="8"/>
        <v>1022.17225</v>
      </c>
      <c r="X56" s="14">
        <f t="shared" si="9"/>
        <v>1048.9110000000001</v>
      </c>
      <c r="Y56" s="14">
        <f t="shared" si="10"/>
        <v>133.8665</v>
      </c>
      <c r="Z56" s="14">
        <f t="shared" si="11"/>
        <v>21.59075</v>
      </c>
    </row>
    <row r="57" spans="1:26" x14ac:dyDescent="0.2">
      <c r="A57" s="34">
        <v>40421</v>
      </c>
      <c r="B57" s="2" t="s">
        <v>142</v>
      </c>
      <c r="C57" s="4" t="s">
        <v>100</v>
      </c>
      <c r="D57" s="3">
        <v>297336</v>
      </c>
      <c r="E57" s="3">
        <v>1</v>
      </c>
      <c r="F57" s="16">
        <v>5.8594594736842101E-2</v>
      </c>
      <c r="G57" s="13">
        <v>-2.9297297368421019E-3</v>
      </c>
      <c r="H57" s="30">
        <v>6.4556407415413526</v>
      </c>
      <c r="I57" s="18">
        <v>4.4693533201015052</v>
      </c>
      <c r="J57" s="18">
        <v>5.0164068295112783</v>
      </c>
      <c r="K57" s="18">
        <v>4.1038591629887229</v>
      </c>
      <c r="L57" s="23">
        <v>243</v>
      </c>
      <c r="N57" s="23">
        <v>243</v>
      </c>
      <c r="O57" s="25">
        <v>1242.5889999999999</v>
      </c>
      <c r="P57" s="42">
        <v>1138.89625</v>
      </c>
      <c r="Q57" s="42">
        <v>160.54599999999999</v>
      </c>
      <c r="R57" s="42">
        <v>92.171250000000001</v>
      </c>
      <c r="S57" s="25">
        <v>53.131499999999996</v>
      </c>
      <c r="T57" s="42">
        <v>72.668750000000003</v>
      </c>
      <c r="U57" s="42">
        <v>23.297250000000002</v>
      </c>
      <c r="V57" s="42">
        <v>26.532499999999999</v>
      </c>
      <c r="W57" s="22">
        <f t="shared" si="8"/>
        <v>1189.4575</v>
      </c>
      <c r="X57" s="14">
        <f t="shared" si="9"/>
        <v>1066.2275</v>
      </c>
      <c r="Y57" s="14">
        <f t="shared" si="10"/>
        <v>137.24875</v>
      </c>
      <c r="Z57" s="14">
        <f t="shared" si="11"/>
        <v>65.638750000000002</v>
      </c>
    </row>
    <row r="58" spans="1:26" x14ac:dyDescent="0.2">
      <c r="A58" s="34">
        <v>40464</v>
      </c>
      <c r="B58" s="2" t="s">
        <v>143</v>
      </c>
      <c r="C58" s="4" t="s">
        <v>100</v>
      </c>
      <c r="D58" s="3">
        <v>306710</v>
      </c>
      <c r="E58" s="3">
        <v>1</v>
      </c>
      <c r="F58" s="16">
        <v>0.84543282033898304</v>
      </c>
      <c r="G58" s="13">
        <v>0.26954387566101684</v>
      </c>
      <c r="H58" s="16">
        <v>35.048781973728815</v>
      </c>
      <c r="I58" s="13">
        <v>7.5284963687711892</v>
      </c>
      <c r="J58" s="13">
        <v>29.731425274576271</v>
      </c>
      <c r="K58" s="13">
        <v>7.0467116254237316</v>
      </c>
      <c r="L58" s="23">
        <v>286</v>
      </c>
      <c r="N58" s="23">
        <v>286</v>
      </c>
      <c r="O58" s="25">
        <v>1122.5125</v>
      </c>
      <c r="P58" s="42">
        <v>1146.5842499999999</v>
      </c>
      <c r="Q58" s="42">
        <v>140.53025</v>
      </c>
      <c r="R58" s="42">
        <v>42.079499999999996</v>
      </c>
      <c r="S58" s="25">
        <v>54.744999999999997</v>
      </c>
      <c r="T58" s="42">
        <v>86.580500000000001</v>
      </c>
      <c r="U58" s="42">
        <v>17.940250000000002</v>
      </c>
      <c r="V58" s="42">
        <v>17.652000000000001</v>
      </c>
      <c r="W58" s="22">
        <f t="shared" si="8"/>
        <v>1067.7675000000002</v>
      </c>
      <c r="X58" s="14">
        <f t="shared" si="9"/>
        <v>1060.0037499999999</v>
      </c>
      <c r="Y58" s="14">
        <f t="shared" si="10"/>
        <v>122.58999999999999</v>
      </c>
      <c r="Z58" s="14">
        <f t="shared" si="11"/>
        <v>24.427499999999995</v>
      </c>
    </row>
    <row r="59" spans="1:26" x14ac:dyDescent="0.2">
      <c r="A59" s="34">
        <v>40489</v>
      </c>
      <c r="B59" s="2" t="s">
        <v>145</v>
      </c>
      <c r="C59" s="85" t="s">
        <v>150</v>
      </c>
      <c r="D59" s="33">
        <v>344668</v>
      </c>
      <c r="E59" s="3">
        <v>2</v>
      </c>
      <c r="F59" s="30">
        <v>1.0349999999999999</v>
      </c>
      <c r="G59" s="47"/>
      <c r="H59" s="30">
        <v>50.287500000000001</v>
      </c>
      <c r="I59" s="18"/>
      <c r="J59" s="18">
        <v>38.357500000000002</v>
      </c>
      <c r="K59" s="18"/>
      <c r="L59" s="23">
        <v>311</v>
      </c>
      <c r="N59" s="23">
        <v>311</v>
      </c>
      <c r="O59" s="25">
        <v>1255.2</v>
      </c>
      <c r="P59" s="42">
        <v>1377.06</v>
      </c>
      <c r="Q59" s="42">
        <v>148.20500000000001</v>
      </c>
      <c r="R59" s="42">
        <v>5.7549999999999999</v>
      </c>
      <c r="S59" s="25">
        <v>184.7</v>
      </c>
      <c r="T59" s="42">
        <v>264.70999999999998</v>
      </c>
      <c r="U59" s="42">
        <v>33.104999999999997</v>
      </c>
      <c r="V59" s="42">
        <v>4.3550000000000004</v>
      </c>
      <c r="W59" s="22">
        <f t="shared" si="8"/>
        <v>1070.5</v>
      </c>
      <c r="X59" s="14">
        <f t="shared" si="9"/>
        <v>1112.3499999999999</v>
      </c>
      <c r="Y59" s="14">
        <f t="shared" si="10"/>
        <v>115.10000000000002</v>
      </c>
      <c r="Z59" s="14">
        <f t="shared" si="11"/>
        <v>1.3999999999999995</v>
      </c>
    </row>
    <row r="60" spans="1:26" x14ac:dyDescent="0.2">
      <c r="A60" s="34">
        <v>40504</v>
      </c>
      <c r="B60" s="2" t="s">
        <v>146</v>
      </c>
      <c r="C60" s="4" t="s">
        <v>100</v>
      </c>
      <c r="D60" s="23">
        <v>306720</v>
      </c>
      <c r="E60" s="3">
        <v>1</v>
      </c>
      <c r="F60" s="16">
        <v>0.39969686498257839</v>
      </c>
      <c r="G60" s="13">
        <v>0.37609414701742172</v>
      </c>
      <c r="H60" s="30">
        <v>23.863203193379793</v>
      </c>
      <c r="I60" s="18">
        <v>28.804987554120213</v>
      </c>
      <c r="J60" s="18">
        <v>19.117459846254359</v>
      </c>
      <c r="K60" s="18">
        <v>18.643221576245644</v>
      </c>
      <c r="L60" s="23">
        <v>326</v>
      </c>
      <c r="N60" s="23">
        <v>326</v>
      </c>
      <c r="O60" s="25">
        <v>1057.95325</v>
      </c>
      <c r="P60" s="42">
        <v>1131.2280000000001</v>
      </c>
      <c r="Q60" s="42">
        <v>145.27250000000001</v>
      </c>
      <c r="R60" s="42">
        <v>82.930500000000009</v>
      </c>
      <c r="S60" s="25">
        <v>70.750749999999996</v>
      </c>
      <c r="T60" s="42">
        <v>110.523</v>
      </c>
      <c r="U60" s="42">
        <v>21.408750000000001</v>
      </c>
      <c r="V60" s="42">
        <v>31.831750000000003</v>
      </c>
      <c r="W60" s="22">
        <f t="shared" si="8"/>
        <v>987.20249999999999</v>
      </c>
      <c r="X60" s="14">
        <f t="shared" si="9"/>
        <v>1020.705</v>
      </c>
      <c r="Y60" s="14">
        <f t="shared" si="10"/>
        <v>123.86375000000001</v>
      </c>
      <c r="Z60" s="14">
        <f t="shared" si="11"/>
        <v>51.09875000000001</v>
      </c>
    </row>
    <row r="61" spans="1:26" x14ac:dyDescent="0.2">
      <c r="A61" s="34">
        <v>40528</v>
      </c>
      <c r="B61" s="2" t="s">
        <v>147</v>
      </c>
      <c r="C61" s="4" t="s">
        <v>81</v>
      </c>
      <c r="D61" s="33">
        <v>374260</v>
      </c>
      <c r="E61" s="73">
        <v>3</v>
      </c>
      <c r="F61" s="30">
        <v>0.37909393379790945</v>
      </c>
      <c r="G61" s="31">
        <v>0.13179283020209059</v>
      </c>
      <c r="H61" s="30">
        <v>24.628815974738671</v>
      </c>
      <c r="I61" s="18">
        <v>18.119367597261331</v>
      </c>
      <c r="J61" s="18">
        <v>19.630472832752613</v>
      </c>
      <c r="K61" s="18">
        <v>8.1844732072473896</v>
      </c>
      <c r="L61" s="23">
        <v>350</v>
      </c>
      <c r="N61" s="23">
        <v>350</v>
      </c>
      <c r="O61" s="21">
        <v>999.08200000000011</v>
      </c>
      <c r="P61">
        <v>1087.5172499999999</v>
      </c>
      <c r="Q61">
        <v>122.64149999999999</v>
      </c>
      <c r="R61">
        <v>59.312583333333336</v>
      </c>
      <c r="S61" s="21">
        <v>115.83949999999999</v>
      </c>
      <c r="T61">
        <v>173.00099999999998</v>
      </c>
      <c r="U61">
        <v>27.495000000000001</v>
      </c>
      <c r="V61">
        <v>34.301000000000002</v>
      </c>
      <c r="W61" s="22">
        <f>(O61-S61)</f>
        <v>883.24250000000006</v>
      </c>
      <c r="X61" s="14">
        <f>(P61-T61)</f>
        <v>914.5162499999999</v>
      </c>
      <c r="Y61" s="14">
        <f>(Q61-U61)</f>
        <v>95.146499999999989</v>
      </c>
      <c r="Z61" s="14">
        <f>(R61-V61)</f>
        <v>25.011583333333334</v>
      </c>
    </row>
    <row r="62" spans="1:26" x14ac:dyDescent="0.2">
      <c r="A62" s="34"/>
      <c r="B62" s="2"/>
      <c r="C62" s="4"/>
      <c r="D62" s="3"/>
      <c r="E62" s="3"/>
      <c r="F62" s="16"/>
      <c r="G62" s="13"/>
      <c r="H62" s="16"/>
      <c r="I62" s="18"/>
      <c r="J62" s="16"/>
      <c r="K62" s="18"/>
      <c r="L62" s="23"/>
      <c r="N62" s="23"/>
    </row>
    <row r="63" spans="1:26" x14ac:dyDescent="0.2">
      <c r="A63" s="34">
        <v>40560</v>
      </c>
      <c r="B63" s="2" t="s">
        <v>151</v>
      </c>
      <c r="C63" s="4" t="s">
        <v>100</v>
      </c>
      <c r="D63" s="3">
        <v>306730</v>
      </c>
      <c r="E63" s="3">
        <v>1</v>
      </c>
      <c r="F63" s="16">
        <v>0.46150565853658543</v>
      </c>
      <c r="G63" s="13">
        <v>0.18183322946341465</v>
      </c>
      <c r="H63" s="16">
        <v>45.438155832752614</v>
      </c>
      <c r="I63" s="18">
        <v>24.218921066247397</v>
      </c>
      <c r="J63" s="18">
        <v>20.281525458188153</v>
      </c>
      <c r="K63" s="18">
        <v>8.5646549758118518</v>
      </c>
      <c r="L63" s="23">
        <v>17</v>
      </c>
      <c r="N63" s="23">
        <v>17</v>
      </c>
      <c r="O63" s="21">
        <v>807.04224999999997</v>
      </c>
      <c r="P63">
        <v>1018.9125</v>
      </c>
      <c r="Q63">
        <v>128.23675</v>
      </c>
      <c r="R63">
        <v>111.06025000000001</v>
      </c>
      <c r="S63" s="21">
        <v>234.62974999999997</v>
      </c>
      <c r="T63">
        <v>323.8175</v>
      </c>
      <c r="U63">
        <v>42.748000000000005</v>
      </c>
      <c r="V63">
        <v>41.386500000000005</v>
      </c>
      <c r="W63" s="22">
        <f>(O63-S63)</f>
        <v>572.41250000000002</v>
      </c>
      <c r="X63" s="14">
        <f>(P63-T63)</f>
        <v>695.09500000000003</v>
      </c>
      <c r="Y63" s="14">
        <f>(Q63-U63)</f>
        <v>85.488749999999996</v>
      </c>
      <c r="Z63" s="14">
        <f>(R63-V63)</f>
        <v>69.673750000000013</v>
      </c>
    </row>
    <row r="64" spans="1:26" x14ac:dyDescent="0.2">
      <c r="A64" s="34">
        <v>40579</v>
      </c>
      <c r="B64" s="2" t="s">
        <v>152</v>
      </c>
      <c r="C64" s="4" t="s">
        <v>106</v>
      </c>
      <c r="D64" s="23">
        <v>353010</v>
      </c>
      <c r="E64" s="63">
        <v>2</v>
      </c>
      <c r="F64" s="16">
        <v>0.469746831010453</v>
      </c>
      <c r="G64" s="13">
        <v>0.10736599498954705</v>
      </c>
      <c r="H64" s="61">
        <v>42.67512758101045</v>
      </c>
      <c r="I64" s="18">
        <v>24.862636394989547</v>
      </c>
      <c r="J64" s="18">
        <v>17.465104765243904</v>
      </c>
      <c r="K64" s="18">
        <v>7.2963467732560972</v>
      </c>
      <c r="L64" s="23">
        <v>36</v>
      </c>
      <c r="N64" s="23">
        <v>36</v>
      </c>
      <c r="O64" s="21">
        <v>680.62900000000002</v>
      </c>
      <c r="P64">
        <v>852.2952499999999</v>
      </c>
      <c r="Q64">
        <v>139.11225000000002</v>
      </c>
      <c r="R64">
        <v>76.547499999999999</v>
      </c>
      <c r="S64" s="21">
        <v>199.334</v>
      </c>
      <c r="T64">
        <v>288.35649999999998</v>
      </c>
      <c r="U64">
        <v>46.274750000000004</v>
      </c>
      <c r="V64">
        <v>27.285</v>
      </c>
      <c r="W64" s="22">
        <f t="shared" ref="W64:W76" si="12">(O64-S64)</f>
        <v>481.29500000000002</v>
      </c>
      <c r="X64" s="14">
        <f t="shared" ref="X64:X76" si="13">(P64-T64)</f>
        <v>563.93874999999991</v>
      </c>
      <c r="Y64" s="14">
        <f t="shared" ref="Y64:Y76" si="14">(Q64-U64)</f>
        <v>92.837500000000006</v>
      </c>
      <c r="Z64" s="14">
        <f t="shared" ref="Z64:Z76" si="15">(R64-V64)</f>
        <v>49.262500000000003</v>
      </c>
    </row>
    <row r="65" spans="1:26" x14ac:dyDescent="0.2">
      <c r="A65" s="34">
        <v>40592</v>
      </c>
      <c r="B65" s="2" t="s">
        <v>153</v>
      </c>
      <c r="C65" s="4" t="s">
        <v>106</v>
      </c>
      <c r="D65" s="14">
        <v>353020</v>
      </c>
      <c r="E65" s="63">
        <v>2</v>
      </c>
      <c r="F65" s="16">
        <v>0.40799999999999997</v>
      </c>
      <c r="G65" s="18">
        <v>0.193</v>
      </c>
      <c r="H65" s="16">
        <v>26.745999999999999</v>
      </c>
      <c r="I65" s="18">
        <v>19.222999999999999</v>
      </c>
      <c r="J65" s="18">
        <v>14.946</v>
      </c>
      <c r="K65" s="18">
        <v>7.7305000000000001</v>
      </c>
      <c r="L65" s="23">
        <v>49</v>
      </c>
      <c r="N65" s="23">
        <v>49</v>
      </c>
      <c r="O65" s="21">
        <v>736.10299999999984</v>
      </c>
      <c r="P65">
        <v>853.21149999999989</v>
      </c>
      <c r="Q65">
        <v>119.74775000000001</v>
      </c>
      <c r="R65">
        <v>52.440750000000001</v>
      </c>
      <c r="S65" s="21">
        <v>224.09800000000001</v>
      </c>
      <c r="T65">
        <v>288.09774999999996</v>
      </c>
      <c r="U65">
        <v>41.140250000000002</v>
      </c>
      <c r="V65">
        <v>21.626999999999999</v>
      </c>
      <c r="W65" s="22">
        <f t="shared" si="12"/>
        <v>512.00499999999988</v>
      </c>
      <c r="X65" s="14">
        <f t="shared" si="13"/>
        <v>565.11374999999998</v>
      </c>
      <c r="Y65" s="14">
        <f t="shared" si="14"/>
        <v>78.607500000000016</v>
      </c>
      <c r="Z65" s="14">
        <f t="shared" si="15"/>
        <v>30.813750000000002</v>
      </c>
    </row>
    <row r="66" spans="1:26" x14ac:dyDescent="0.2">
      <c r="A66" s="34">
        <v>40609</v>
      </c>
      <c r="B66" s="2" t="s">
        <v>154</v>
      </c>
      <c r="C66" s="4" t="s">
        <v>106</v>
      </c>
      <c r="D66" s="3">
        <v>353098</v>
      </c>
      <c r="E66" s="3">
        <v>1</v>
      </c>
      <c r="F66" s="16">
        <v>0.35849100261324041</v>
      </c>
      <c r="G66" s="13">
        <v>0.13820446238675954</v>
      </c>
      <c r="H66" s="16">
        <v>30.629749109320556</v>
      </c>
      <c r="I66" s="18">
        <v>18.668893101679444</v>
      </c>
      <c r="J66" s="18">
        <v>16.29691856707317</v>
      </c>
      <c r="K66" s="18">
        <v>7.49479420642683</v>
      </c>
      <c r="L66" s="23">
        <v>66</v>
      </c>
      <c r="N66" s="23">
        <v>66</v>
      </c>
      <c r="O66" s="21">
        <v>722.00874999999996</v>
      </c>
      <c r="P66">
        <v>915.34249999999997</v>
      </c>
      <c r="Q66">
        <v>125.57025000000002</v>
      </c>
      <c r="R66">
        <v>84.329000000000008</v>
      </c>
      <c r="S66" s="21">
        <v>207.74424999999999</v>
      </c>
      <c r="T66">
        <v>307.64749999999998</v>
      </c>
      <c r="U66">
        <v>42.240750000000006</v>
      </c>
      <c r="V66">
        <v>28.270500000000002</v>
      </c>
      <c r="W66" s="22">
        <f t="shared" si="12"/>
        <v>514.2645</v>
      </c>
      <c r="X66" s="14">
        <f t="shared" si="13"/>
        <v>607.69499999999994</v>
      </c>
      <c r="Y66" s="14">
        <f t="shared" si="14"/>
        <v>83.32950000000001</v>
      </c>
      <c r="Z66" s="14">
        <f t="shared" si="15"/>
        <v>56.058500000000009</v>
      </c>
    </row>
    <row r="67" spans="1:26" x14ac:dyDescent="0.2">
      <c r="A67" s="34">
        <v>40633</v>
      </c>
      <c r="B67" s="2" t="s">
        <v>156</v>
      </c>
      <c r="C67" s="4" t="s">
        <v>100</v>
      </c>
      <c r="D67" s="3">
        <v>306740</v>
      </c>
      <c r="E67" s="63">
        <v>1</v>
      </c>
      <c r="F67" s="16">
        <v>0.18954696689895467</v>
      </c>
      <c r="G67" s="13">
        <v>6.1165982101045409E-2</v>
      </c>
      <c r="H67" s="16">
        <v>37.559143549651573</v>
      </c>
      <c r="I67" s="18">
        <v>29.203822595848436</v>
      </c>
      <c r="J67" s="18">
        <v>13.731853634581881</v>
      </c>
      <c r="K67" s="18">
        <v>7.3824340609181203</v>
      </c>
      <c r="L67" s="23">
        <v>90</v>
      </c>
      <c r="N67" s="23">
        <v>90</v>
      </c>
      <c r="O67" s="21">
        <v>768.3125</v>
      </c>
      <c r="P67">
        <v>877.4079999999999</v>
      </c>
      <c r="Q67">
        <v>111.81450000000001</v>
      </c>
      <c r="R67">
        <v>149.93200000000002</v>
      </c>
      <c r="S67" s="21">
        <v>225.64625000000001</v>
      </c>
      <c r="T67">
        <v>290.05549999999999</v>
      </c>
      <c r="U67">
        <v>36.948250000000002</v>
      </c>
      <c r="V67">
        <v>50.469500000000004</v>
      </c>
      <c r="W67" s="22">
        <f t="shared" si="12"/>
        <v>542.66624999999999</v>
      </c>
      <c r="X67" s="14">
        <f t="shared" si="13"/>
        <v>587.35249999999996</v>
      </c>
      <c r="Y67" s="14">
        <f t="shared" si="14"/>
        <v>74.866250000000008</v>
      </c>
      <c r="Z67" s="14">
        <f t="shared" si="15"/>
        <v>99.462500000000006</v>
      </c>
    </row>
    <row r="68" spans="1:26" x14ac:dyDescent="0.2">
      <c r="A68" s="34">
        <v>40641</v>
      </c>
      <c r="B68" s="2" t="s">
        <v>157</v>
      </c>
      <c r="C68" s="4" t="s">
        <v>81</v>
      </c>
      <c r="D68" s="33">
        <v>372768</v>
      </c>
      <c r="E68" s="84">
        <v>3</v>
      </c>
      <c r="F68" s="30">
        <v>0.58100265940766549</v>
      </c>
      <c r="G68" s="31">
        <v>0.1758666205923346</v>
      </c>
      <c r="H68" s="16">
        <v>65.561889594512195</v>
      </c>
      <c r="I68" s="73">
        <v>36.713201232987814</v>
      </c>
      <c r="J68" s="18">
        <v>19.939572699041811</v>
      </c>
      <c r="K68" s="73">
        <v>7.7338416209581915</v>
      </c>
      <c r="L68" s="32">
        <v>98</v>
      </c>
      <c r="N68" s="23">
        <v>98</v>
      </c>
      <c r="O68" s="21">
        <v>865.70425</v>
      </c>
      <c r="P68">
        <v>938.96374999999989</v>
      </c>
      <c r="Q68">
        <v>125.71574999999999</v>
      </c>
      <c r="R68">
        <v>71.574000000000012</v>
      </c>
      <c r="S68" s="21">
        <v>245.35274999999999</v>
      </c>
      <c r="T68">
        <v>299.97474999999991</v>
      </c>
      <c r="U68">
        <v>38.964750000000002</v>
      </c>
      <c r="V68">
        <v>14.509</v>
      </c>
      <c r="W68" s="22">
        <f t="shared" si="12"/>
        <v>620.35149999999999</v>
      </c>
      <c r="X68" s="14">
        <f t="shared" si="13"/>
        <v>638.98900000000003</v>
      </c>
      <c r="Y68" s="14">
        <f t="shared" si="14"/>
        <v>86.750999999999976</v>
      </c>
      <c r="Z68" s="14">
        <f t="shared" si="15"/>
        <v>57.065000000000012</v>
      </c>
    </row>
    <row r="69" spans="1:26" x14ac:dyDescent="0.2">
      <c r="A69" s="34">
        <v>40656</v>
      </c>
      <c r="B69" s="2" t="s">
        <v>158</v>
      </c>
      <c r="C69" s="4" t="s">
        <v>81</v>
      </c>
      <c r="D69" s="33">
        <v>373747</v>
      </c>
      <c r="E69" s="23">
        <v>3</v>
      </c>
      <c r="F69" s="30">
        <v>1.6453296428571429</v>
      </c>
      <c r="G69" s="31">
        <v>0.14496069514285698</v>
      </c>
      <c r="H69" s="16">
        <v>151.12859247648086</v>
      </c>
      <c r="I69" s="3">
        <v>91.410956078519177</v>
      </c>
      <c r="J69" s="18">
        <v>105.62055834930315</v>
      </c>
      <c r="K69" s="31">
        <v>19.327817093696872</v>
      </c>
      <c r="L69" s="32">
        <v>113</v>
      </c>
      <c r="N69" s="23">
        <v>113</v>
      </c>
      <c r="O69" s="21">
        <v>821.62900000000002</v>
      </c>
      <c r="P69">
        <v>744.01274999999998</v>
      </c>
      <c r="Q69">
        <v>113.759</v>
      </c>
      <c r="R69">
        <v>148.1095</v>
      </c>
      <c r="S69" s="21">
        <v>220.89049999999997</v>
      </c>
      <c r="T69">
        <v>182.37450000000001</v>
      </c>
      <c r="U69">
        <v>46.557749999999999</v>
      </c>
      <c r="V69">
        <v>62.437750000000008</v>
      </c>
      <c r="W69" s="22">
        <f t="shared" si="12"/>
        <v>600.73850000000004</v>
      </c>
      <c r="X69" s="14">
        <f t="shared" si="13"/>
        <v>561.63824999999997</v>
      </c>
      <c r="Y69" s="14">
        <f t="shared" si="14"/>
        <v>67.201250000000002</v>
      </c>
      <c r="Z69" s="14">
        <f t="shared" si="15"/>
        <v>85.671749999999989</v>
      </c>
    </row>
    <row r="70" spans="1:26" x14ac:dyDescent="0.2">
      <c r="A70" s="34">
        <v>40669</v>
      </c>
      <c r="B70" s="2" t="s">
        <v>159</v>
      </c>
      <c r="C70" s="4" t="s">
        <v>81</v>
      </c>
      <c r="D70" s="23">
        <v>378024</v>
      </c>
      <c r="E70" s="84">
        <v>2</v>
      </c>
      <c r="F70" s="16">
        <v>0.2431145879790941</v>
      </c>
      <c r="G70" s="13">
        <v>6.4363557020905904E-2</v>
      </c>
      <c r="H70" s="83">
        <v>29.332403184668983</v>
      </c>
      <c r="I70" s="82">
        <v>34.06472751083102</v>
      </c>
      <c r="J70" s="18">
        <v>23.212307972560975</v>
      </c>
      <c r="K70" s="18">
        <v>9.3667637899390286</v>
      </c>
      <c r="L70" s="23">
        <v>126</v>
      </c>
      <c r="N70" s="32">
        <v>126</v>
      </c>
      <c r="O70" s="21">
        <v>778.30250000000001</v>
      </c>
      <c r="P70">
        <v>851.5485000000001</v>
      </c>
      <c r="Q70">
        <v>114.54099999999998</v>
      </c>
      <c r="R70">
        <v>117.498</v>
      </c>
      <c r="S70" s="21">
        <v>57.957500000000003</v>
      </c>
      <c r="T70">
        <v>116.48100000000001</v>
      </c>
      <c r="U70">
        <v>25.483499999999999</v>
      </c>
      <c r="V70">
        <v>42.078000000000003</v>
      </c>
      <c r="W70" s="22">
        <f t="shared" si="12"/>
        <v>720.34500000000003</v>
      </c>
      <c r="X70" s="14">
        <f t="shared" si="13"/>
        <v>735.06750000000011</v>
      </c>
      <c r="Y70" s="14">
        <f t="shared" si="14"/>
        <v>89.057499999999976</v>
      </c>
      <c r="Z70" s="14">
        <f t="shared" si="15"/>
        <v>75.42</v>
      </c>
    </row>
    <row r="71" spans="1:26" x14ac:dyDescent="0.2">
      <c r="A71" s="34">
        <v>40691</v>
      </c>
      <c r="B71" s="2" t="s">
        <v>160</v>
      </c>
      <c r="C71" s="4" t="s">
        <v>81</v>
      </c>
      <c r="D71" s="3">
        <v>379278</v>
      </c>
      <c r="E71" s="3">
        <v>2</v>
      </c>
      <c r="F71" s="16">
        <v>0.3996968649825785</v>
      </c>
      <c r="G71" s="13">
        <v>7.8076868017421586E-2</v>
      </c>
      <c r="H71" s="16">
        <v>33.156712769163761</v>
      </c>
      <c r="I71" s="18">
        <v>30.264289187336239</v>
      </c>
      <c r="J71" s="18">
        <v>18.691012148519164</v>
      </c>
      <c r="K71" s="23">
        <v>4.0421683729808366</v>
      </c>
      <c r="L71" s="23">
        <v>148</v>
      </c>
      <c r="N71" s="32">
        <v>148</v>
      </c>
      <c r="O71" s="21">
        <v>578.1395</v>
      </c>
      <c r="P71">
        <v>553.19850000000008</v>
      </c>
      <c r="Q71">
        <v>95.001000000000005</v>
      </c>
      <c r="R71">
        <v>167.73400000000001</v>
      </c>
      <c r="S71" s="21">
        <v>18.567</v>
      </c>
      <c r="T71">
        <v>36.503500000000003</v>
      </c>
      <c r="U71">
        <v>22.096</v>
      </c>
      <c r="V71">
        <v>61.361499999999999</v>
      </c>
      <c r="W71" s="22">
        <f t="shared" si="12"/>
        <v>559.57249999999999</v>
      </c>
      <c r="X71" s="14">
        <f t="shared" si="13"/>
        <v>516.69500000000005</v>
      </c>
      <c r="Y71" s="14">
        <f t="shared" si="14"/>
        <v>72.905000000000001</v>
      </c>
      <c r="Z71" s="14">
        <f t="shared" si="15"/>
        <v>106.3725</v>
      </c>
    </row>
    <row r="72" spans="1:26" x14ac:dyDescent="0.2">
      <c r="A72" s="34">
        <v>40710</v>
      </c>
      <c r="B72" s="2" t="s">
        <v>161</v>
      </c>
      <c r="C72" s="4" t="s">
        <v>100</v>
      </c>
      <c r="D72" s="3">
        <v>306750</v>
      </c>
      <c r="E72" s="3">
        <v>1</v>
      </c>
      <c r="F72" s="16">
        <v>0.62951742857142856</v>
      </c>
      <c r="G72" s="13">
        <v>0.22456603542857137</v>
      </c>
      <c r="H72" s="16">
        <v>78.164095902439016</v>
      </c>
      <c r="I72" s="18">
        <v>50.819803931560976</v>
      </c>
      <c r="J72" s="18">
        <v>36.597854142857138</v>
      </c>
      <c r="K72" s="18">
        <v>15.336990341142855</v>
      </c>
      <c r="L72" s="23">
        <v>167</v>
      </c>
      <c r="N72" s="23">
        <v>167</v>
      </c>
      <c r="O72" s="21">
        <v>648.56224999999995</v>
      </c>
      <c r="P72">
        <v>637.73500000000001</v>
      </c>
      <c r="Q72">
        <v>105.32799999999999</v>
      </c>
      <c r="R72">
        <v>75.967749999999995</v>
      </c>
      <c r="S72" s="21">
        <v>1.17225</v>
      </c>
      <c r="T72">
        <v>20.64</v>
      </c>
      <c r="U72">
        <v>16.859249999999999</v>
      </c>
      <c r="V72">
        <v>14.631500000000001</v>
      </c>
      <c r="W72" s="22">
        <f t="shared" si="12"/>
        <v>647.39</v>
      </c>
      <c r="X72" s="14">
        <f t="shared" si="13"/>
        <v>617.09500000000003</v>
      </c>
      <c r="Y72" s="14">
        <f t="shared" si="14"/>
        <v>88.468749999999986</v>
      </c>
      <c r="Z72" s="14">
        <f t="shared" si="15"/>
        <v>61.336249999999993</v>
      </c>
    </row>
    <row r="73" spans="1:26" x14ac:dyDescent="0.2">
      <c r="A73" s="34">
        <v>40729</v>
      </c>
      <c r="B73" s="2" t="s">
        <v>165</v>
      </c>
      <c r="C73" s="4" t="s">
        <v>106</v>
      </c>
      <c r="D73" s="23">
        <v>353108</v>
      </c>
      <c r="E73" s="3">
        <v>2</v>
      </c>
      <c r="F73" s="16">
        <v>0.35707701492537325</v>
      </c>
      <c r="G73" s="13">
        <v>0.1750169074626865</v>
      </c>
      <c r="H73" s="16">
        <v>27.737013190298509</v>
      </c>
      <c r="I73" s="18">
        <v>25.567707482649251</v>
      </c>
      <c r="J73" s="31">
        <v>22.519609925373139</v>
      </c>
      <c r="K73" s="18">
        <v>15.858192162686564</v>
      </c>
      <c r="L73" s="23">
        <v>186</v>
      </c>
      <c r="N73" s="23">
        <v>186</v>
      </c>
      <c r="O73" s="21">
        <v>988.76</v>
      </c>
      <c r="P73">
        <v>954.59</v>
      </c>
      <c r="Q73">
        <v>146.18049999999999</v>
      </c>
      <c r="R73">
        <v>115</v>
      </c>
      <c r="S73" s="21">
        <v>66.131249999999994</v>
      </c>
      <c r="T73">
        <v>87.638750000000002</v>
      </c>
      <c r="U73">
        <v>30.538</v>
      </c>
      <c r="V73">
        <v>60.162500000000001</v>
      </c>
      <c r="W73" s="22">
        <f t="shared" si="12"/>
        <v>922.62874999999997</v>
      </c>
      <c r="X73" s="14">
        <f t="shared" si="13"/>
        <v>866.95125000000007</v>
      </c>
      <c r="Y73" s="14">
        <f t="shared" si="14"/>
        <v>115.6425</v>
      </c>
      <c r="Z73" s="14">
        <f t="shared" si="15"/>
        <v>54.837499999999999</v>
      </c>
    </row>
    <row r="74" spans="1:26" x14ac:dyDescent="0.2">
      <c r="A74" s="34">
        <v>40747</v>
      </c>
      <c r="B74" s="2" t="s">
        <v>176</v>
      </c>
      <c r="C74" s="4" t="s">
        <v>106</v>
      </c>
      <c r="D74" s="2" t="s">
        <v>166</v>
      </c>
      <c r="E74" s="3">
        <v>2</v>
      </c>
      <c r="F74" s="16">
        <v>0.32236119402985086</v>
      </c>
      <c r="G74" s="13">
        <v>0.14544699701492522</v>
      </c>
      <c r="H74" s="16">
        <v>17.925895242537315</v>
      </c>
      <c r="I74" s="18">
        <v>20.644814746268654</v>
      </c>
      <c r="J74" s="18">
        <v>16.785516324626865</v>
      </c>
      <c r="K74" s="18">
        <v>14.117235662313432</v>
      </c>
      <c r="L74" s="23">
        <v>204</v>
      </c>
      <c r="N74" s="23">
        <v>204</v>
      </c>
      <c r="O74" s="21">
        <v>992.54324999999994</v>
      </c>
      <c r="P74">
        <v>973.91325000000006</v>
      </c>
      <c r="Q74">
        <v>139.63274999999999</v>
      </c>
      <c r="R74">
        <v>110.87599999999998</v>
      </c>
      <c r="S74" s="21">
        <v>62.132000000000005</v>
      </c>
      <c r="T74">
        <v>82.134500000000003</v>
      </c>
      <c r="U74">
        <v>24.71275</v>
      </c>
      <c r="V74">
        <v>51.720999999999997</v>
      </c>
      <c r="W74" s="22">
        <f t="shared" si="12"/>
        <v>930.41124999999988</v>
      </c>
      <c r="X74" s="14">
        <f t="shared" si="13"/>
        <v>891.77875000000006</v>
      </c>
      <c r="Y74" s="14">
        <f t="shared" si="14"/>
        <v>114.91999999999999</v>
      </c>
      <c r="Z74" s="14">
        <f t="shared" si="15"/>
        <v>59.15499999999998</v>
      </c>
    </row>
    <row r="75" spans="1:26" x14ac:dyDescent="0.2">
      <c r="A75" s="34">
        <v>40763</v>
      </c>
      <c r="B75" s="2" t="s">
        <v>177</v>
      </c>
      <c r="C75" s="4" t="s">
        <v>106</v>
      </c>
      <c r="D75" s="3">
        <v>370395</v>
      </c>
      <c r="E75" s="3">
        <v>2</v>
      </c>
      <c r="F75" s="16">
        <v>0.30252358208955221</v>
      </c>
      <c r="G75" s="13">
        <v>9.5824991044776042E-2</v>
      </c>
      <c r="H75" s="16">
        <v>29.858210093283585</v>
      </c>
      <c r="I75" s="18">
        <v>18.526840094216414</v>
      </c>
      <c r="J75" s="18">
        <v>22.23516895522388</v>
      </c>
      <c r="K75" s="18">
        <v>13.954452044776117</v>
      </c>
      <c r="L75" s="23">
        <v>220</v>
      </c>
      <c r="N75" s="23">
        <v>220</v>
      </c>
      <c r="O75" s="21">
        <v>1087.85275</v>
      </c>
      <c r="P75">
        <v>1181.3789999999999</v>
      </c>
      <c r="Q75">
        <v>140.3125</v>
      </c>
      <c r="R75">
        <v>82.257499999999993</v>
      </c>
      <c r="S75" s="21">
        <v>91.726500000000001</v>
      </c>
      <c r="T75">
        <v>117.72900000000001</v>
      </c>
      <c r="U75">
        <v>25.623750000000001</v>
      </c>
      <c r="V75">
        <v>38.335000000000001</v>
      </c>
      <c r="W75" s="22">
        <f t="shared" si="12"/>
        <v>996.12625000000003</v>
      </c>
      <c r="X75" s="14">
        <f t="shared" si="13"/>
        <v>1063.6499999999999</v>
      </c>
      <c r="Y75" s="14">
        <f t="shared" si="14"/>
        <v>114.68875</v>
      </c>
      <c r="Z75" s="14">
        <f t="shared" si="15"/>
        <v>43.922499999999992</v>
      </c>
    </row>
    <row r="76" spans="1:26" x14ac:dyDescent="0.2">
      <c r="A76" s="34">
        <v>40786</v>
      </c>
      <c r="B76" s="2" t="s">
        <v>179</v>
      </c>
      <c r="C76" s="4" t="s">
        <v>100</v>
      </c>
      <c r="D76" s="3">
        <v>306760</v>
      </c>
      <c r="E76" s="3">
        <v>1</v>
      </c>
      <c r="F76" s="16">
        <v>0.2628483582089553</v>
      </c>
      <c r="G76" s="13">
        <v>9.6014041791044641E-2</v>
      </c>
      <c r="H76" s="30">
        <v>29.858210093283585</v>
      </c>
      <c r="I76" s="18">
        <v>18.526840094216414</v>
      </c>
      <c r="J76" s="18">
        <v>22.23516895522388</v>
      </c>
      <c r="K76" s="18">
        <v>13.954452044776117</v>
      </c>
      <c r="L76" s="23">
        <v>243</v>
      </c>
      <c r="N76" s="23">
        <v>243</v>
      </c>
      <c r="O76" s="21">
        <v>1120.1032500000001</v>
      </c>
      <c r="P76">
        <v>1025.4615000000001</v>
      </c>
      <c r="Q76">
        <v>152.60575</v>
      </c>
      <c r="R76">
        <v>37.679249999999996</v>
      </c>
      <c r="S76" s="21">
        <v>100.82075000000002</v>
      </c>
      <c r="T76">
        <v>115.64400000000001</v>
      </c>
      <c r="U76">
        <v>28.924499999999998</v>
      </c>
      <c r="V76">
        <v>16.56175</v>
      </c>
      <c r="W76" s="22">
        <f t="shared" si="12"/>
        <v>1019.2825000000001</v>
      </c>
      <c r="X76" s="14">
        <f t="shared" si="13"/>
        <v>909.81750000000011</v>
      </c>
      <c r="Y76" s="14">
        <f t="shared" si="14"/>
        <v>123.68125000000001</v>
      </c>
      <c r="Z76" s="14">
        <f t="shared" si="15"/>
        <v>21.117499999999996</v>
      </c>
    </row>
    <row r="77" spans="1:26" x14ac:dyDescent="0.2">
      <c r="A77" s="34">
        <v>40810</v>
      </c>
      <c r="B77" s="2" t="s">
        <v>164</v>
      </c>
      <c r="C77" s="4" t="s">
        <v>81</v>
      </c>
      <c r="D77" s="3">
        <v>382269</v>
      </c>
      <c r="E77" s="3">
        <v>2</v>
      </c>
      <c r="F77" s="30">
        <v>0.29668220905923343</v>
      </c>
      <c r="G77" s="31">
        <v>0.15270892594076663</v>
      </c>
      <c r="H77" s="25">
        <v>35.99537054790941</v>
      </c>
      <c r="I77" s="23">
        <v>28.044212180090593</v>
      </c>
      <c r="J77" s="39">
        <v>29.068099081881535</v>
      </c>
      <c r="K77" s="23">
        <v>19.344815597618464</v>
      </c>
      <c r="L77" s="23">
        <v>267</v>
      </c>
      <c r="N77" s="23">
        <v>267</v>
      </c>
      <c r="O77" s="21">
        <v>899.42650000000003</v>
      </c>
      <c r="P77">
        <v>972.42849999999999</v>
      </c>
      <c r="Q77">
        <v>123.11600000000001</v>
      </c>
      <c r="R77">
        <v>41.144500000000001</v>
      </c>
      <c r="S77" s="21">
        <v>49.578999999999994</v>
      </c>
      <c r="T77">
        <v>77.460999999999999</v>
      </c>
      <c r="U77">
        <v>18.795999999999999</v>
      </c>
      <c r="V77">
        <v>17.304499999999997</v>
      </c>
      <c r="W77" s="22">
        <f t="shared" ref="W77:Z82" si="16">(O77-S77)</f>
        <v>849.84750000000008</v>
      </c>
      <c r="X77" s="14">
        <f t="shared" si="16"/>
        <v>894.96749999999997</v>
      </c>
      <c r="Y77" s="14">
        <f t="shared" si="16"/>
        <v>104.32000000000002</v>
      </c>
      <c r="Z77" s="14">
        <f t="shared" si="16"/>
        <v>23.840000000000003</v>
      </c>
    </row>
    <row r="78" spans="1:26" x14ac:dyDescent="0.2">
      <c r="A78" s="34">
        <v>40816</v>
      </c>
      <c r="B78" s="2" t="s">
        <v>163</v>
      </c>
      <c r="C78" s="93" t="s">
        <v>81</v>
      </c>
      <c r="D78" s="33">
        <v>382487</v>
      </c>
      <c r="E78" s="3">
        <v>2</v>
      </c>
      <c r="F78" s="30">
        <v>0.35437041637630662</v>
      </c>
      <c r="G78" s="31">
        <v>0.15651634762369346</v>
      </c>
      <c r="H78" s="25">
        <v>38.650131554006968</v>
      </c>
      <c r="I78" s="23">
        <v>28.533908642493039</v>
      </c>
      <c r="J78" s="39">
        <v>28.955492333623688</v>
      </c>
      <c r="K78" s="23">
        <v>19.380688536376308</v>
      </c>
      <c r="L78" s="23">
        <v>273</v>
      </c>
      <c r="N78" s="23">
        <v>273</v>
      </c>
      <c r="O78" s="21">
        <v>837.81349999999998</v>
      </c>
      <c r="P78">
        <v>866.9615</v>
      </c>
      <c r="Q78">
        <v>121.56800000000001</v>
      </c>
      <c r="R78" s="21">
        <v>27.0185</v>
      </c>
      <c r="S78" s="21">
        <v>105.20350000000001</v>
      </c>
      <c r="T78">
        <v>116.69650000000001</v>
      </c>
      <c r="U78">
        <v>28.317999999999998</v>
      </c>
      <c r="V78">
        <v>14.413500000000001</v>
      </c>
      <c r="W78" s="22">
        <f t="shared" si="16"/>
        <v>732.61</v>
      </c>
      <c r="X78" s="14">
        <f t="shared" si="16"/>
        <v>750.26499999999999</v>
      </c>
      <c r="Y78" s="14">
        <f t="shared" si="16"/>
        <v>93.250000000000014</v>
      </c>
      <c r="Z78" s="14">
        <f t="shared" si="16"/>
        <v>12.604999999999999</v>
      </c>
    </row>
    <row r="79" spans="1:26" x14ac:dyDescent="0.2">
      <c r="A79" s="34">
        <v>40830</v>
      </c>
      <c r="B79" s="2" t="s">
        <v>162</v>
      </c>
      <c r="C79" s="4" t="s">
        <v>81</v>
      </c>
      <c r="D79" s="23">
        <v>383064</v>
      </c>
      <c r="E79" s="3">
        <v>2</v>
      </c>
      <c r="F79" s="30">
        <v>1.3162637142857139</v>
      </c>
      <c r="G79" s="31">
        <v>0.47402662371428628</v>
      </c>
      <c r="H79" s="16">
        <v>42.419954817073162</v>
      </c>
      <c r="I79" s="18">
        <v>31.810676975926835</v>
      </c>
      <c r="J79" s="18">
        <v>37.744752360627167</v>
      </c>
      <c r="K79" s="18">
        <v>18.415142072372827</v>
      </c>
      <c r="L79" s="23">
        <v>287</v>
      </c>
      <c r="N79" s="23">
        <v>287</v>
      </c>
      <c r="O79" s="21">
        <v>876.49099999999999</v>
      </c>
      <c r="P79">
        <v>948.57749999999999</v>
      </c>
      <c r="Q79">
        <v>121.3515</v>
      </c>
      <c r="R79">
        <v>30.979499999999994</v>
      </c>
      <c r="S79" s="21">
        <v>75.286000000000001</v>
      </c>
      <c r="T79">
        <v>96.86</v>
      </c>
      <c r="U79">
        <v>19.351499999999998</v>
      </c>
      <c r="V79">
        <v>16.012</v>
      </c>
      <c r="W79" s="22">
        <f t="shared" si="16"/>
        <v>801.20499999999993</v>
      </c>
      <c r="X79" s="14">
        <f t="shared" si="16"/>
        <v>851.71749999999997</v>
      </c>
      <c r="Y79" s="14">
        <f t="shared" si="16"/>
        <v>102</v>
      </c>
      <c r="Z79" s="14">
        <f t="shared" si="16"/>
        <v>14.967499999999994</v>
      </c>
    </row>
    <row r="80" spans="1:26" x14ac:dyDescent="0.2">
      <c r="A80" s="34">
        <v>40854</v>
      </c>
      <c r="B80" s="2" t="s">
        <v>178</v>
      </c>
      <c r="C80" s="4" t="s">
        <v>100</v>
      </c>
      <c r="D80" s="33">
        <v>306770</v>
      </c>
      <c r="E80" s="73">
        <v>3</v>
      </c>
      <c r="F80" s="16">
        <v>1.3019565</v>
      </c>
      <c r="G80" s="13">
        <v>0.52118320199999979</v>
      </c>
      <c r="H80" s="30">
        <v>56.232118251742165</v>
      </c>
      <c r="I80" s="18">
        <v>32.915370425257834</v>
      </c>
      <c r="J80" s="18">
        <v>51.162625416376308</v>
      </c>
      <c r="K80" s="18">
        <v>23.054665685623682</v>
      </c>
      <c r="L80" s="23">
        <v>311</v>
      </c>
      <c r="N80" s="23">
        <v>311</v>
      </c>
      <c r="O80" s="21">
        <v>943.35825</v>
      </c>
      <c r="P80">
        <v>1009.6877500000001</v>
      </c>
      <c r="Q80">
        <v>136.75975</v>
      </c>
      <c r="R80">
        <v>55.083750000000002</v>
      </c>
      <c r="S80" s="21">
        <v>60.956999999999994</v>
      </c>
      <c r="T80">
        <v>109.46775</v>
      </c>
      <c r="U80">
        <v>22.449749999999998</v>
      </c>
      <c r="V80">
        <v>27.395</v>
      </c>
      <c r="W80" s="22">
        <f t="shared" si="16"/>
        <v>882.40125</v>
      </c>
      <c r="X80" s="14">
        <f t="shared" si="16"/>
        <v>900.22</v>
      </c>
      <c r="Y80" s="14">
        <f t="shared" si="16"/>
        <v>114.31</v>
      </c>
      <c r="Z80" s="14">
        <f t="shared" si="16"/>
        <v>27.688750000000002</v>
      </c>
    </row>
    <row r="81" spans="1:26" x14ac:dyDescent="0.2">
      <c r="A81" s="34">
        <v>40869</v>
      </c>
      <c r="B81" s="2" t="s">
        <v>180</v>
      </c>
      <c r="C81" s="4" t="s">
        <v>130</v>
      </c>
      <c r="D81" s="17">
        <v>306780</v>
      </c>
      <c r="E81" s="3">
        <v>1</v>
      </c>
      <c r="F81" s="16">
        <v>1.3019565000000002</v>
      </c>
      <c r="G81" s="13">
        <v>0.71827938599999963</v>
      </c>
      <c r="H81" s="16">
        <v>57.154611513501749</v>
      </c>
      <c r="I81" s="18">
        <v>42.604108322498256</v>
      </c>
      <c r="J81" s="33">
        <v>52.306344668989546</v>
      </c>
      <c r="K81" s="33">
        <v>31.346926242010444</v>
      </c>
      <c r="L81" s="23">
        <v>326</v>
      </c>
      <c r="N81" s="23">
        <v>326</v>
      </c>
      <c r="O81" s="21">
        <v>1023.07825</v>
      </c>
      <c r="P81">
        <v>1094.3177500000002</v>
      </c>
      <c r="Q81">
        <v>145.58775</v>
      </c>
      <c r="R81">
        <v>72.609499999999997</v>
      </c>
      <c r="S81" s="21">
        <v>64.305500000000009</v>
      </c>
      <c r="T81">
        <v>105.339</v>
      </c>
      <c r="U81">
        <v>21.442749999999997</v>
      </c>
      <c r="V81">
        <v>24.581750000000003</v>
      </c>
      <c r="W81" s="22">
        <f t="shared" si="16"/>
        <v>958.77274999999997</v>
      </c>
      <c r="X81" s="14">
        <f t="shared" si="16"/>
        <v>988.97875000000022</v>
      </c>
      <c r="Y81" s="14">
        <f t="shared" si="16"/>
        <v>124.14500000000001</v>
      </c>
      <c r="Z81" s="14">
        <f t="shared" si="16"/>
        <v>48.027749999999997</v>
      </c>
    </row>
    <row r="82" spans="1:26" x14ac:dyDescent="0.2">
      <c r="A82" s="34">
        <v>40883</v>
      </c>
      <c r="B82" s="2" t="s">
        <v>181</v>
      </c>
      <c r="C82" s="4" t="s">
        <v>100</v>
      </c>
      <c r="D82" s="17">
        <v>306790</v>
      </c>
      <c r="E82" s="3">
        <v>1</v>
      </c>
      <c r="F82" s="16">
        <v>0.91566171428571419</v>
      </c>
      <c r="G82" s="13">
        <v>0.26691538971428586</v>
      </c>
      <c r="H82" s="83">
        <v>44.758312663327523</v>
      </c>
      <c r="I82" s="82">
        <v>36.29770163117248</v>
      </c>
      <c r="J82" s="18">
        <v>35.709131772648078</v>
      </c>
      <c r="K82" s="18">
        <v>16.868020559351919</v>
      </c>
      <c r="L82" s="23">
        <v>340</v>
      </c>
      <c r="N82" s="23">
        <v>340</v>
      </c>
      <c r="O82" s="21">
        <v>858.47900000000004</v>
      </c>
      <c r="P82">
        <v>933.6389999999999</v>
      </c>
      <c r="Q82">
        <v>128.43</v>
      </c>
      <c r="R82">
        <v>65.158749999999998</v>
      </c>
      <c r="S82" s="21">
        <v>77.472750000000005</v>
      </c>
      <c r="T82">
        <v>126.87150000000001</v>
      </c>
      <c r="U82">
        <v>26.712499999999999</v>
      </c>
      <c r="V82">
        <v>27.03125</v>
      </c>
      <c r="W82" s="22">
        <f t="shared" si="16"/>
        <v>781.00625000000002</v>
      </c>
      <c r="X82" s="14">
        <f t="shared" si="16"/>
        <v>806.76749999999993</v>
      </c>
      <c r="Y82" s="14">
        <f t="shared" si="16"/>
        <v>101.7175</v>
      </c>
      <c r="Z82" s="14">
        <f t="shared" si="16"/>
        <v>38.127499999999998</v>
      </c>
    </row>
    <row r="83" spans="1:26" x14ac:dyDescent="0.2">
      <c r="A83" s="34"/>
      <c r="B83" s="2"/>
      <c r="C83" s="4"/>
      <c r="D83" s="3"/>
      <c r="E83" s="63"/>
      <c r="F83" s="16"/>
      <c r="G83" s="13"/>
      <c r="H83" s="16"/>
      <c r="I83" s="16"/>
      <c r="J83" s="13"/>
      <c r="K83" s="3"/>
      <c r="L83" s="23"/>
      <c r="N83" s="23"/>
    </row>
    <row r="84" spans="1:26" x14ac:dyDescent="0.2">
      <c r="A84" s="34"/>
      <c r="B84" s="2"/>
      <c r="C84" s="4"/>
      <c r="D84" s="3"/>
      <c r="E84" s="63"/>
      <c r="F84" s="16"/>
      <c r="G84" s="13"/>
      <c r="H84" s="16"/>
      <c r="I84" s="16"/>
      <c r="J84" s="13"/>
      <c r="K84" s="3"/>
      <c r="L84" s="23"/>
      <c r="N84" s="23"/>
      <c r="S84" s="21">
        <f>AVERAGE(S63:S82)</f>
        <v>119.45032499999999</v>
      </c>
    </row>
    <row r="85" spans="1:26" x14ac:dyDescent="0.2">
      <c r="A85" s="34"/>
      <c r="B85" s="2"/>
      <c r="C85" s="4"/>
      <c r="D85" s="3"/>
      <c r="E85" s="63"/>
      <c r="F85" s="16"/>
      <c r="G85" s="13"/>
      <c r="H85" s="16"/>
      <c r="I85" s="16"/>
      <c r="J85" s="13"/>
      <c r="K85" s="3"/>
      <c r="L85" s="23"/>
    </row>
    <row r="86" spans="1:26" x14ac:dyDescent="0.2">
      <c r="A86" s="34">
        <v>40931</v>
      </c>
      <c r="B86" s="2" t="s">
        <v>183</v>
      </c>
      <c r="C86" s="4" t="s">
        <v>100</v>
      </c>
      <c r="D86" s="3">
        <v>306800</v>
      </c>
      <c r="E86" s="3">
        <v>1</v>
      </c>
      <c r="F86" s="16">
        <v>0.84412564285714276</v>
      </c>
      <c r="G86" s="13">
        <v>0.27275273314285703</v>
      </c>
      <c r="H86" s="16">
        <v>46.955537741289191</v>
      </c>
      <c r="I86" s="18">
        <v>30.375472680710804</v>
      </c>
      <c r="J86" s="18">
        <v>37.177296321428564</v>
      </c>
      <c r="K86" s="18">
        <v>17.984998175571427</v>
      </c>
      <c r="L86" s="23">
        <v>23</v>
      </c>
      <c r="N86" s="23">
        <v>23</v>
      </c>
      <c r="O86" s="21">
        <v>919.34775000000013</v>
      </c>
      <c r="P86">
        <v>954.76224999999999</v>
      </c>
      <c r="Q86">
        <v>102.68049999999999</v>
      </c>
      <c r="R86">
        <v>0</v>
      </c>
      <c r="S86" s="21">
        <v>123.54650000000001</v>
      </c>
      <c r="T86">
        <v>140.81725</v>
      </c>
      <c r="U86">
        <v>22.829250000000002</v>
      </c>
      <c r="V86">
        <v>0</v>
      </c>
      <c r="W86" s="22">
        <f>(O86-S86)</f>
        <v>795.8012500000001</v>
      </c>
      <c r="X86" s="14">
        <f>(P86-T86)</f>
        <v>813.94499999999994</v>
      </c>
      <c r="Y86" s="14">
        <f>(Q86-U86)</f>
        <v>79.851249999999993</v>
      </c>
      <c r="Z86" s="14">
        <f>(R86-V86)</f>
        <v>0</v>
      </c>
    </row>
    <row r="87" spans="1:26" x14ac:dyDescent="0.2">
      <c r="A87" s="34">
        <v>40950</v>
      </c>
      <c r="B87" s="2" t="s">
        <v>188</v>
      </c>
      <c r="C87" s="4" t="s">
        <v>106</v>
      </c>
      <c r="D87" s="23">
        <v>384440</v>
      </c>
      <c r="E87" s="63">
        <v>2</v>
      </c>
      <c r="F87" s="16">
        <v>0.54658208955223886</v>
      </c>
      <c r="G87" s="18">
        <v>0.16752741044776107</v>
      </c>
      <c r="H87" s="16">
        <v>56.023736473880589</v>
      </c>
      <c r="I87" s="18">
        <v>25.7952702761194</v>
      </c>
      <c r="J87" s="18">
        <v>36.457025373134329</v>
      </c>
      <c r="K87" s="18">
        <v>11.30591387686567</v>
      </c>
      <c r="L87" s="23">
        <v>42</v>
      </c>
      <c r="N87" s="23">
        <v>42</v>
      </c>
      <c r="O87" s="21">
        <v>999.42574999999999</v>
      </c>
      <c r="P87">
        <v>996.1545000000001</v>
      </c>
      <c r="Q87">
        <v>107.94050000000001</v>
      </c>
      <c r="R87">
        <v>11.875</v>
      </c>
      <c r="S87" s="21">
        <v>169.39375000000001</v>
      </c>
      <c r="T87">
        <v>214.08199999999999</v>
      </c>
      <c r="U87">
        <v>26.77</v>
      </c>
      <c r="V87">
        <v>0</v>
      </c>
      <c r="W87" s="22">
        <f t="shared" ref="W87:W105" si="17">(O87-S87)</f>
        <v>830.03199999999993</v>
      </c>
      <c r="X87" s="14">
        <f t="shared" ref="X87:X105" si="18">(P87-T87)</f>
        <v>782.0725000000001</v>
      </c>
      <c r="Y87" s="14">
        <f t="shared" ref="Y87:Y105" si="19">(Q87-U87)</f>
        <v>81.170500000000018</v>
      </c>
      <c r="Z87" s="14">
        <f t="shared" ref="Z87:Z105" si="20">(R87-V87)</f>
        <v>11.875</v>
      </c>
    </row>
    <row r="88" spans="1:26" x14ac:dyDescent="0.2">
      <c r="A88" s="34">
        <v>40958</v>
      </c>
      <c r="B88" s="2" t="s">
        <v>190</v>
      </c>
      <c r="C88" s="4" t="s">
        <v>106</v>
      </c>
      <c r="D88" s="14">
        <v>384490</v>
      </c>
      <c r="E88" s="63">
        <v>2</v>
      </c>
      <c r="F88" s="16">
        <v>0.49192388059701497</v>
      </c>
      <c r="G88" s="13">
        <v>0.1672541194029849</v>
      </c>
      <c r="H88" s="16">
        <v>54.026867350746265</v>
      </c>
      <c r="I88" s="18">
        <v>32.671785274253729</v>
      </c>
      <c r="J88" s="13">
        <v>32.070704104477613</v>
      </c>
      <c r="K88" s="3">
        <v>14.016824395522383</v>
      </c>
      <c r="L88" s="23">
        <v>50</v>
      </c>
      <c r="N88" s="23">
        <v>50</v>
      </c>
      <c r="O88" s="21">
        <v>1191.67425</v>
      </c>
      <c r="P88">
        <v>1287.5985000000001</v>
      </c>
      <c r="Q88">
        <v>123.69200000000001</v>
      </c>
      <c r="R88">
        <v>0</v>
      </c>
      <c r="S88" s="21">
        <v>180.33375000000001</v>
      </c>
      <c r="T88">
        <v>237.91075000000004</v>
      </c>
      <c r="U88">
        <v>29.249500000000001</v>
      </c>
      <c r="V88">
        <v>0</v>
      </c>
      <c r="W88" s="22">
        <f t="shared" si="17"/>
        <v>1011.3405</v>
      </c>
      <c r="X88" s="14">
        <f t="shared" si="18"/>
        <v>1049.6877500000001</v>
      </c>
      <c r="Y88" s="14">
        <f t="shared" si="19"/>
        <v>94.44250000000001</v>
      </c>
      <c r="Z88" s="14">
        <f t="shared" si="20"/>
        <v>0</v>
      </c>
    </row>
    <row r="89" spans="1:26" x14ac:dyDescent="0.2">
      <c r="A89" s="34">
        <v>40973</v>
      </c>
      <c r="B89" s="2" t="s">
        <v>196</v>
      </c>
      <c r="C89" s="4" t="s">
        <v>106</v>
      </c>
      <c r="D89" s="3">
        <v>385018</v>
      </c>
      <c r="E89" s="3">
        <v>1</v>
      </c>
      <c r="F89" s="16">
        <v>0.45093022388059711</v>
      </c>
      <c r="G89" s="13">
        <v>0.2998002761194028</v>
      </c>
      <c r="H89" s="16">
        <v>26.989717164179108</v>
      </c>
      <c r="I89" s="18">
        <v>31.015168085820889</v>
      </c>
      <c r="J89" s="18">
        <v>16.227812686567169</v>
      </c>
      <c r="K89" s="18">
        <v>10.77534856343283</v>
      </c>
      <c r="L89" s="23">
        <v>65</v>
      </c>
      <c r="N89" s="23">
        <v>65</v>
      </c>
      <c r="O89" s="21">
        <v>1409.5107499999999</v>
      </c>
      <c r="P89">
        <v>1711.7349999999999</v>
      </c>
      <c r="Q89">
        <v>153.45800000000003</v>
      </c>
      <c r="R89">
        <v>0</v>
      </c>
      <c r="S89" s="21">
        <v>237.22725</v>
      </c>
      <c r="T89">
        <v>303.01149999999996</v>
      </c>
      <c r="U89">
        <v>32.945999999999998</v>
      </c>
      <c r="V89">
        <v>0</v>
      </c>
      <c r="W89" s="22">
        <f t="shared" si="17"/>
        <v>1172.2835</v>
      </c>
      <c r="X89" s="14">
        <f t="shared" si="18"/>
        <v>1408.7235000000001</v>
      </c>
      <c r="Y89" s="14">
        <f t="shared" si="19"/>
        <v>120.51200000000003</v>
      </c>
      <c r="Z89" s="14">
        <f t="shared" si="20"/>
        <v>0</v>
      </c>
    </row>
    <row r="90" spans="1:26" x14ac:dyDescent="0.2">
      <c r="A90" s="34">
        <v>40986</v>
      </c>
      <c r="B90" s="2" t="s">
        <v>199</v>
      </c>
      <c r="C90" s="4" t="s">
        <v>106</v>
      </c>
      <c r="D90" s="3">
        <v>384538</v>
      </c>
      <c r="E90" s="63">
        <v>1</v>
      </c>
      <c r="F90" s="99">
        <v>1.6820757857142858</v>
      </c>
      <c r="G90" s="100">
        <v>0.39024158228571443</v>
      </c>
      <c r="H90" s="16">
        <v>83.532751347560961</v>
      </c>
      <c r="I90" s="18">
        <v>38.78834830443904</v>
      </c>
      <c r="J90" s="18">
        <v>72.531980027874553</v>
      </c>
      <c r="K90" s="23">
        <v>23.094306249125449</v>
      </c>
      <c r="L90" s="23">
        <v>78</v>
      </c>
      <c r="N90" s="23">
        <v>78</v>
      </c>
      <c r="O90" s="21">
        <v>1407.816</v>
      </c>
      <c r="P90">
        <v>1469.1079999999999</v>
      </c>
      <c r="Q90">
        <v>145.92824999999999</v>
      </c>
      <c r="R90">
        <v>78.089500000000001</v>
      </c>
      <c r="S90" s="21">
        <v>131.67099999999999</v>
      </c>
      <c r="T90">
        <v>162.69049999999999</v>
      </c>
      <c r="U90">
        <v>25.729500000000005</v>
      </c>
      <c r="V90">
        <v>26.700750000000003</v>
      </c>
      <c r="W90" s="22">
        <f t="shared" si="17"/>
        <v>1276.145</v>
      </c>
      <c r="X90" s="14">
        <f t="shared" si="18"/>
        <v>1306.4175</v>
      </c>
      <c r="Y90" s="14">
        <f t="shared" si="19"/>
        <v>120.19874999999999</v>
      </c>
      <c r="Z90" s="14">
        <f t="shared" si="20"/>
        <v>51.388750000000002</v>
      </c>
    </row>
    <row r="91" spans="1:26" x14ac:dyDescent="0.2">
      <c r="A91" s="34">
        <v>40997</v>
      </c>
      <c r="B91" s="2" t="s">
        <v>202</v>
      </c>
      <c r="C91" s="4" t="s">
        <v>100</v>
      </c>
      <c r="D91" s="33">
        <v>306810</v>
      </c>
      <c r="E91" s="63">
        <v>1</v>
      </c>
      <c r="F91" s="16">
        <v>7.5753247500000001</v>
      </c>
      <c r="G91" s="13">
        <v>1.6535851739999998</v>
      </c>
      <c r="H91" s="16">
        <v>402.67157858754354</v>
      </c>
      <c r="I91" s="73">
        <v>92.863704893456458</v>
      </c>
      <c r="J91" s="18">
        <v>367.28266814764805</v>
      </c>
      <c r="K91" s="18">
        <v>61.97149606585193</v>
      </c>
      <c r="L91" s="32">
        <v>89</v>
      </c>
      <c r="N91" s="32">
        <v>89</v>
      </c>
      <c r="O91" s="21">
        <v>565.70624999999995</v>
      </c>
      <c r="P91">
        <v>706.11125000000004</v>
      </c>
      <c r="Q91">
        <v>97.101249999999993</v>
      </c>
      <c r="R91">
        <v>0</v>
      </c>
      <c r="S91" s="21">
        <v>5.3862500000000004</v>
      </c>
      <c r="T91">
        <v>53.405000000000001</v>
      </c>
      <c r="U91">
        <v>15.61125</v>
      </c>
      <c r="V91">
        <v>0</v>
      </c>
      <c r="W91" s="22">
        <f t="shared" si="17"/>
        <v>560.31999999999994</v>
      </c>
      <c r="X91" s="14">
        <f t="shared" si="18"/>
        <v>652.70625000000007</v>
      </c>
      <c r="Y91" s="14">
        <f t="shared" si="19"/>
        <v>81.489999999999995</v>
      </c>
      <c r="Z91" s="14">
        <f t="shared" si="20"/>
        <v>0</v>
      </c>
    </row>
    <row r="92" spans="1:26" x14ac:dyDescent="0.2">
      <c r="A92" s="34">
        <v>41017</v>
      </c>
      <c r="B92" s="2" t="s">
        <v>205</v>
      </c>
      <c r="C92" s="4" t="s">
        <v>100</v>
      </c>
      <c r="D92" s="33">
        <v>306820</v>
      </c>
      <c r="E92" s="63">
        <v>1</v>
      </c>
      <c r="F92" s="16">
        <v>0.13651491456468673</v>
      </c>
      <c r="G92" s="13">
        <v>-3.1538445646867507E-3</v>
      </c>
      <c r="H92" s="16">
        <v>23.110772799532139</v>
      </c>
      <c r="I92" s="3">
        <v>31.821129496717862</v>
      </c>
      <c r="J92" s="18">
        <v>9.8875964340927567</v>
      </c>
      <c r="K92" s="18">
        <v>5.0005994871572446</v>
      </c>
      <c r="L92" s="32">
        <v>109</v>
      </c>
      <c r="N92" s="32">
        <v>109</v>
      </c>
      <c r="O92" s="21">
        <v>728.87</v>
      </c>
      <c r="P92">
        <v>602.08124999999995</v>
      </c>
      <c r="Q92">
        <v>99.872500000000002</v>
      </c>
      <c r="R92">
        <v>0</v>
      </c>
      <c r="S92" s="21">
        <v>21.01125</v>
      </c>
      <c r="T92">
        <v>33.557499999999997</v>
      </c>
      <c r="U92">
        <v>30.4025</v>
      </c>
      <c r="V92">
        <v>0</v>
      </c>
      <c r="W92" s="22">
        <f t="shared" si="17"/>
        <v>707.85874999999999</v>
      </c>
      <c r="X92" s="14">
        <f t="shared" si="18"/>
        <v>568.52374999999995</v>
      </c>
      <c r="Y92" s="14">
        <f t="shared" si="19"/>
        <v>69.47</v>
      </c>
      <c r="Z92" s="14">
        <f t="shared" si="20"/>
        <v>0</v>
      </c>
    </row>
    <row r="93" spans="1:26" x14ac:dyDescent="0.2">
      <c r="A93" s="34">
        <v>41031</v>
      </c>
      <c r="B93" s="2" t="s">
        <v>209</v>
      </c>
      <c r="C93" s="4" t="s">
        <v>100</v>
      </c>
      <c r="D93" s="33">
        <v>306830</v>
      </c>
      <c r="E93" s="63">
        <v>1</v>
      </c>
      <c r="F93" s="16">
        <v>0.13651491456468673</v>
      </c>
      <c r="G93" s="13">
        <v>-3.1538445646867507E-3</v>
      </c>
      <c r="H93" s="16">
        <v>25.645837487794957</v>
      </c>
      <c r="I93" s="3">
        <v>33.160380261580052</v>
      </c>
      <c r="J93" s="18">
        <v>19.754199641985355</v>
      </c>
      <c r="K93" s="18">
        <v>14.656720641764649</v>
      </c>
      <c r="L93" s="32">
        <v>123</v>
      </c>
      <c r="N93" s="32">
        <v>123</v>
      </c>
      <c r="O93" s="21">
        <v>1083.0320000000002</v>
      </c>
      <c r="P93">
        <v>999.89</v>
      </c>
      <c r="Q93">
        <v>114.5115</v>
      </c>
      <c r="R93">
        <v>89.521249999999995</v>
      </c>
      <c r="S93" s="21">
        <v>24.370749999999997</v>
      </c>
      <c r="T93">
        <v>31.30125</v>
      </c>
      <c r="U93">
        <v>16.235250000000001</v>
      </c>
      <c r="V93">
        <v>32.721249999999998</v>
      </c>
      <c r="W93" s="22">
        <f t="shared" si="17"/>
        <v>1058.6612500000001</v>
      </c>
      <c r="X93" s="14">
        <f t="shared" si="18"/>
        <v>968.58875</v>
      </c>
      <c r="Y93" s="14">
        <f t="shared" si="19"/>
        <v>98.276250000000005</v>
      </c>
      <c r="Z93" s="14">
        <f t="shared" si="20"/>
        <v>56.8</v>
      </c>
    </row>
    <row r="94" spans="1:26" x14ac:dyDescent="0.2">
      <c r="A94" s="107">
        <v>41044</v>
      </c>
      <c r="B94" s="2" t="s">
        <v>211</v>
      </c>
      <c r="C94" s="4" t="s">
        <v>100</v>
      </c>
      <c r="D94" s="33">
        <v>306840</v>
      </c>
      <c r="E94" s="63">
        <v>1</v>
      </c>
      <c r="F94" s="16">
        <v>0.27321074267697321</v>
      </c>
      <c r="G94" s="13">
        <v>0.10816447032302687</v>
      </c>
      <c r="H94" s="16">
        <v>31.835136383543531</v>
      </c>
      <c r="I94" s="18">
        <v>30.968826300831481</v>
      </c>
      <c r="J94" s="18">
        <v>21.187784664666395</v>
      </c>
      <c r="K94" s="18">
        <v>14.542911194708612</v>
      </c>
      <c r="L94" s="23">
        <v>136</v>
      </c>
      <c r="N94" s="23">
        <v>136</v>
      </c>
      <c r="O94" s="21">
        <v>972.03750000000002</v>
      </c>
      <c r="P94">
        <v>834.15899999999999</v>
      </c>
      <c r="Q94">
        <v>103.28100000000001</v>
      </c>
      <c r="R94">
        <v>84.847000000000008</v>
      </c>
      <c r="S94" s="21">
        <v>0</v>
      </c>
      <c r="T94">
        <v>17.366500000000002</v>
      </c>
      <c r="U94">
        <v>12.633500000000002</v>
      </c>
      <c r="V94">
        <v>19.6495</v>
      </c>
      <c r="W94" s="22">
        <f t="shared" si="17"/>
        <v>972.03750000000002</v>
      </c>
      <c r="X94" s="14">
        <f t="shared" si="18"/>
        <v>816.79250000000002</v>
      </c>
      <c r="Y94" s="14">
        <f t="shared" si="19"/>
        <v>90.647500000000008</v>
      </c>
      <c r="Z94" s="14">
        <f t="shared" si="20"/>
        <v>65.197500000000005</v>
      </c>
    </row>
    <row r="95" spans="1:26" x14ac:dyDescent="0.2">
      <c r="A95" s="107">
        <v>41061</v>
      </c>
      <c r="B95" s="2"/>
      <c r="C95" s="4" t="s">
        <v>214</v>
      </c>
      <c r="D95" s="3">
        <v>380024</v>
      </c>
      <c r="E95" s="3">
        <v>2</v>
      </c>
      <c r="F95" s="21">
        <v>0.246</v>
      </c>
      <c r="G95" s="3">
        <v>5.1999999999999998E-2</v>
      </c>
      <c r="H95" s="16">
        <v>30.553500000000003</v>
      </c>
      <c r="I95" s="18">
        <v>22.102</v>
      </c>
      <c r="J95" s="18">
        <v>21.769000000000002</v>
      </c>
      <c r="K95" s="18">
        <v>11.613</v>
      </c>
      <c r="L95" s="23">
        <v>153</v>
      </c>
      <c r="N95" s="23">
        <v>153</v>
      </c>
      <c r="O95" s="21">
        <v>1176.491</v>
      </c>
      <c r="P95">
        <v>961.79825000000005</v>
      </c>
      <c r="Q95">
        <v>123.98849999999999</v>
      </c>
      <c r="R95">
        <v>31.068999999999999</v>
      </c>
      <c r="S95" s="21">
        <v>86.306999999999988</v>
      </c>
      <c r="T95">
        <v>84.748999999999995</v>
      </c>
      <c r="U95">
        <v>27.442</v>
      </c>
      <c r="V95">
        <v>14.928000000000001</v>
      </c>
      <c r="W95" s="22">
        <f t="shared" si="17"/>
        <v>1090.184</v>
      </c>
      <c r="X95" s="14">
        <f t="shared" si="18"/>
        <v>877.04925000000003</v>
      </c>
      <c r="Y95" s="14">
        <f t="shared" si="19"/>
        <v>96.54649999999998</v>
      </c>
      <c r="Z95" s="14">
        <f t="shared" si="20"/>
        <v>16.140999999999998</v>
      </c>
    </row>
    <row r="96" spans="1:26" x14ac:dyDescent="0.2">
      <c r="A96" s="34">
        <v>41078</v>
      </c>
      <c r="B96" s="2" t="s">
        <v>216</v>
      </c>
      <c r="C96" s="4" t="s">
        <v>100</v>
      </c>
      <c r="D96" s="3">
        <v>306850</v>
      </c>
      <c r="E96" s="3">
        <v>2</v>
      </c>
      <c r="F96" s="16">
        <v>0.37064988805970145</v>
      </c>
      <c r="G96" s="13">
        <v>0.16811171194029839</v>
      </c>
      <c r="H96" s="16">
        <v>48.784291623134322</v>
      </c>
      <c r="I96" s="18">
        <v>39.153335426865667</v>
      </c>
      <c r="J96" s="18">
        <v>36.527679402985072</v>
      </c>
      <c r="K96" s="18">
        <v>22.293119972014924</v>
      </c>
      <c r="L96" s="23">
        <v>170</v>
      </c>
      <c r="N96" s="23">
        <v>170</v>
      </c>
      <c r="O96" s="21">
        <v>1196.8397500000001</v>
      </c>
      <c r="P96">
        <v>1021.43175</v>
      </c>
      <c r="Q96">
        <v>121.63550000000001</v>
      </c>
      <c r="R96">
        <v>58.303750000000001</v>
      </c>
      <c r="S96" s="21">
        <v>0.36</v>
      </c>
      <c r="T96">
        <v>22.486999999999998</v>
      </c>
      <c r="U96">
        <v>17.843250000000001</v>
      </c>
      <c r="V96">
        <v>22.844250000000002</v>
      </c>
      <c r="W96" s="22">
        <f t="shared" si="17"/>
        <v>1196.4797500000002</v>
      </c>
      <c r="X96" s="14">
        <f t="shared" si="18"/>
        <v>998.94475</v>
      </c>
      <c r="Y96" s="14">
        <f t="shared" si="19"/>
        <v>103.79225000000001</v>
      </c>
      <c r="Z96" s="14">
        <f t="shared" si="20"/>
        <v>35.459499999999998</v>
      </c>
    </row>
    <row r="97" spans="1:26" x14ac:dyDescent="0.2">
      <c r="A97" s="34">
        <v>41094</v>
      </c>
      <c r="B97" s="2" t="s">
        <v>221</v>
      </c>
      <c r="C97" s="4" t="s">
        <v>106</v>
      </c>
      <c r="D97" s="2" t="s">
        <v>222</v>
      </c>
      <c r="E97" s="3">
        <v>2</v>
      </c>
      <c r="F97" s="16">
        <v>0.38949649253731344</v>
      </c>
      <c r="G97" s="13">
        <v>0.11559250746268651</v>
      </c>
      <c r="H97" s="16">
        <v>31.328701455223886</v>
      </c>
      <c r="I97" s="18">
        <v>33.460550182276108</v>
      </c>
      <c r="J97" s="18">
        <v>27.21894985074627</v>
      </c>
      <c r="K97" s="18">
        <v>22.557772924253722</v>
      </c>
      <c r="L97" s="23">
        <v>186</v>
      </c>
      <c r="N97" s="23">
        <v>186</v>
      </c>
      <c r="W97" s="22">
        <f t="shared" si="17"/>
        <v>0</v>
      </c>
      <c r="X97" s="14">
        <f t="shared" si="18"/>
        <v>0</v>
      </c>
      <c r="Y97" s="14">
        <f t="shared" si="19"/>
        <v>0</v>
      </c>
      <c r="Z97" s="14">
        <f t="shared" si="20"/>
        <v>0</v>
      </c>
    </row>
    <row r="98" spans="1:26" x14ac:dyDescent="0.2">
      <c r="A98" s="34">
        <v>41111</v>
      </c>
      <c r="B98" s="2" t="s">
        <v>232</v>
      </c>
      <c r="C98" s="4" t="s">
        <v>106</v>
      </c>
      <c r="D98" s="3">
        <v>388079</v>
      </c>
      <c r="E98" s="3">
        <v>2</v>
      </c>
      <c r="F98" s="16">
        <v>0.28898126865671647</v>
      </c>
      <c r="G98" s="13">
        <v>5.6162881343283531E-2</v>
      </c>
      <c r="H98" s="16">
        <v>28.29969587686567</v>
      </c>
      <c r="I98" s="18">
        <v>32.409155898134323</v>
      </c>
      <c r="J98" s="18">
        <v>22.019116231343283</v>
      </c>
      <c r="K98" s="18">
        <v>18.312240418656714</v>
      </c>
      <c r="L98" s="23">
        <v>203</v>
      </c>
      <c r="N98" s="23">
        <v>203</v>
      </c>
      <c r="W98" s="22">
        <f t="shared" si="17"/>
        <v>0</v>
      </c>
      <c r="X98" s="14">
        <f t="shared" si="18"/>
        <v>0</v>
      </c>
      <c r="Y98" s="14">
        <f t="shared" si="19"/>
        <v>0</v>
      </c>
      <c r="Z98" s="14">
        <f t="shared" si="20"/>
        <v>0</v>
      </c>
    </row>
    <row r="99" spans="1:26" x14ac:dyDescent="0.2">
      <c r="A99" s="34">
        <v>41126</v>
      </c>
      <c r="B99" s="2" t="s">
        <v>235</v>
      </c>
      <c r="C99" s="4" t="s">
        <v>106</v>
      </c>
      <c r="D99" s="108">
        <v>388442</v>
      </c>
      <c r="E99" s="3">
        <v>1</v>
      </c>
      <c r="F99" s="105">
        <v>0.28269906716417925</v>
      </c>
      <c r="G99" s="94">
        <v>7.9281382835820702E-2</v>
      </c>
      <c r="H99" s="16">
        <v>35.70198355410448</v>
      </c>
      <c r="I99" s="18">
        <v>25.66171868339551</v>
      </c>
      <c r="J99" s="18">
        <v>29.617336343283586</v>
      </c>
      <c r="K99" s="18">
        <v>17.574736506716409</v>
      </c>
      <c r="L99" s="23">
        <v>218</v>
      </c>
      <c r="N99" s="23">
        <v>218</v>
      </c>
      <c r="W99" s="22">
        <f t="shared" si="17"/>
        <v>0</v>
      </c>
      <c r="X99" s="14">
        <f t="shared" si="18"/>
        <v>0</v>
      </c>
      <c r="Y99" s="14">
        <f t="shared" si="19"/>
        <v>0</v>
      </c>
      <c r="Z99" s="14">
        <f t="shared" si="20"/>
        <v>0</v>
      </c>
    </row>
    <row r="100" spans="1:26" x14ac:dyDescent="0.2">
      <c r="A100" s="34">
        <v>41142</v>
      </c>
      <c r="B100" s="2" t="s">
        <v>240</v>
      </c>
      <c r="C100" s="4" t="s">
        <v>81</v>
      </c>
      <c r="D100" s="3">
        <v>306860</v>
      </c>
      <c r="E100" s="3">
        <v>1</v>
      </c>
      <c r="F100" s="16">
        <v>0.22598913283157038</v>
      </c>
      <c r="G100" s="13">
        <v>8.9059956168429572E-2</v>
      </c>
      <c r="H100" s="25">
        <v>36.954451574145644</v>
      </c>
      <c r="I100" s="23">
        <v>33.375008250104358</v>
      </c>
      <c r="J100" s="18">
        <v>27.905282880085434</v>
      </c>
      <c r="K100" s="18">
        <v>18.336349131664569</v>
      </c>
      <c r="L100" s="23">
        <v>234</v>
      </c>
      <c r="N100" s="23">
        <v>234</v>
      </c>
      <c r="W100" s="22">
        <f t="shared" si="17"/>
        <v>0</v>
      </c>
      <c r="X100" s="14">
        <f t="shared" si="18"/>
        <v>0</v>
      </c>
      <c r="Y100" s="14">
        <f t="shared" si="19"/>
        <v>0</v>
      </c>
      <c r="Z100" s="14">
        <f t="shared" si="20"/>
        <v>0</v>
      </c>
    </row>
    <row r="101" spans="1:26" x14ac:dyDescent="0.2">
      <c r="A101" s="34">
        <v>41177</v>
      </c>
      <c r="B101" s="2" t="s">
        <v>245</v>
      </c>
      <c r="C101" s="93" t="s">
        <v>81</v>
      </c>
      <c r="D101" s="33">
        <v>385269</v>
      </c>
      <c r="E101" s="84">
        <v>2</v>
      </c>
      <c r="F101" s="30">
        <v>0.17876752298616763</v>
      </c>
      <c r="G101" s="81">
        <v>0.10726388676383235</v>
      </c>
      <c r="H101" s="16">
        <v>30.933213656021152</v>
      </c>
      <c r="I101" s="13">
        <v>23.108329635978844</v>
      </c>
      <c r="J101" s="18">
        <v>27.310184314991861</v>
      </c>
      <c r="K101" s="18">
        <v>15.651933092133138</v>
      </c>
      <c r="L101" s="23">
        <v>269</v>
      </c>
      <c r="N101" s="23">
        <v>269</v>
      </c>
      <c r="W101" s="22">
        <f t="shared" si="17"/>
        <v>0</v>
      </c>
      <c r="X101" s="14">
        <f t="shared" si="18"/>
        <v>0</v>
      </c>
      <c r="Y101" s="14">
        <f t="shared" si="19"/>
        <v>0</v>
      </c>
      <c r="Z101" s="14">
        <f t="shared" si="20"/>
        <v>0</v>
      </c>
    </row>
    <row r="102" spans="1:26" x14ac:dyDescent="0.2">
      <c r="A102" s="34">
        <v>41184</v>
      </c>
      <c r="B102" s="2" t="s">
        <v>246</v>
      </c>
      <c r="C102" s="4" t="s">
        <v>81</v>
      </c>
      <c r="D102" s="23">
        <v>385831</v>
      </c>
      <c r="E102" s="84">
        <v>2</v>
      </c>
      <c r="F102" s="30">
        <v>0.22598913283157038</v>
      </c>
      <c r="G102" s="81">
        <v>0.14709531466842965</v>
      </c>
      <c r="H102" s="16">
        <v>30.08278327695281</v>
      </c>
      <c r="I102" s="18">
        <v>23.075577554922194</v>
      </c>
      <c r="J102" s="18">
        <v>25.53144503549634</v>
      </c>
      <c r="K102" s="18">
        <v>16.249141605003661</v>
      </c>
      <c r="L102" s="23">
        <v>276</v>
      </c>
      <c r="N102" s="23">
        <v>276</v>
      </c>
      <c r="W102" s="22">
        <f t="shared" si="17"/>
        <v>0</v>
      </c>
      <c r="X102" s="14">
        <f t="shared" si="18"/>
        <v>0</v>
      </c>
      <c r="Y102" s="14">
        <f t="shared" si="19"/>
        <v>0</v>
      </c>
      <c r="Z102" s="14">
        <f t="shared" si="20"/>
        <v>0</v>
      </c>
    </row>
    <row r="103" spans="1:26" x14ac:dyDescent="0.2">
      <c r="A103" s="34">
        <v>41197</v>
      </c>
      <c r="B103" s="2" t="s">
        <v>247</v>
      </c>
      <c r="C103" s="4" t="s">
        <v>81</v>
      </c>
      <c r="D103" s="33">
        <v>386411</v>
      </c>
      <c r="E103" s="84">
        <v>3</v>
      </c>
      <c r="F103" s="30">
        <v>0.35753504597233521</v>
      </c>
      <c r="G103" s="81">
        <v>0.14820164952766493</v>
      </c>
      <c r="H103" s="30">
        <v>42.870908582282347</v>
      </c>
      <c r="I103" s="31">
        <v>28.21005998509267</v>
      </c>
      <c r="J103" s="82">
        <v>37.90337691090317</v>
      </c>
      <c r="K103" s="18">
        <v>19.449446186096836</v>
      </c>
      <c r="L103" s="23">
        <v>289</v>
      </c>
      <c r="N103" s="23">
        <v>289</v>
      </c>
      <c r="W103" s="22">
        <f t="shared" si="17"/>
        <v>0</v>
      </c>
      <c r="X103" s="14">
        <f t="shared" si="18"/>
        <v>0</v>
      </c>
      <c r="Y103" s="14">
        <f t="shared" si="19"/>
        <v>0</v>
      </c>
      <c r="Z103" s="14">
        <f t="shared" si="20"/>
        <v>0</v>
      </c>
    </row>
    <row r="104" spans="1:26" x14ac:dyDescent="0.2">
      <c r="A104" s="34">
        <v>41232</v>
      </c>
      <c r="B104" s="2" t="s">
        <v>252</v>
      </c>
      <c r="C104" s="4" t="s">
        <v>100</v>
      </c>
      <c r="D104" s="17">
        <v>306880</v>
      </c>
      <c r="E104" s="3">
        <v>1</v>
      </c>
      <c r="F104" s="16">
        <v>0.92375636289666385</v>
      </c>
      <c r="G104" s="13">
        <v>0.72425478710333657</v>
      </c>
      <c r="H104" s="16">
        <v>39.585502914971514</v>
      </c>
      <c r="I104" s="18">
        <v>44.077298277528492</v>
      </c>
      <c r="J104" s="18">
        <v>36.115748836452397</v>
      </c>
      <c r="K104" s="18">
        <v>30.667197568547611</v>
      </c>
      <c r="L104" s="23">
        <v>324</v>
      </c>
      <c r="N104" s="23">
        <v>324</v>
      </c>
      <c r="W104" s="22">
        <f t="shared" si="17"/>
        <v>0</v>
      </c>
      <c r="X104" s="14">
        <f t="shared" si="18"/>
        <v>0</v>
      </c>
      <c r="Y104" s="14">
        <f t="shared" si="19"/>
        <v>0</v>
      </c>
      <c r="Z104" s="14">
        <f t="shared" si="20"/>
        <v>0</v>
      </c>
    </row>
    <row r="105" spans="1:26" x14ac:dyDescent="0.2">
      <c r="A105" s="34">
        <v>41256</v>
      </c>
      <c r="B105" s="2" t="s">
        <v>262</v>
      </c>
      <c r="C105" s="4" t="s">
        <v>100</v>
      </c>
      <c r="D105" s="17">
        <v>306890</v>
      </c>
      <c r="E105" s="3">
        <v>1</v>
      </c>
      <c r="F105" s="16">
        <v>0.92375636289666407</v>
      </c>
      <c r="G105" s="13">
        <v>0.52283120210333578</v>
      </c>
      <c r="H105" s="83">
        <v>63.741424387713607</v>
      </c>
      <c r="I105" s="82">
        <v>41.738834377286416</v>
      </c>
      <c r="J105" s="18">
        <v>49.517810840113924</v>
      </c>
      <c r="K105" s="18">
        <v>26.409725087386093</v>
      </c>
      <c r="L105" s="23">
        <v>348</v>
      </c>
      <c r="N105" s="23">
        <v>348</v>
      </c>
      <c r="W105" s="22">
        <f t="shared" si="17"/>
        <v>0</v>
      </c>
      <c r="X105" s="14">
        <f t="shared" si="18"/>
        <v>0</v>
      </c>
      <c r="Y105" s="14">
        <f t="shared" si="19"/>
        <v>0</v>
      </c>
      <c r="Z105" s="14">
        <f t="shared" si="20"/>
        <v>0</v>
      </c>
    </row>
    <row r="106" spans="1:26" x14ac:dyDescent="0.2">
      <c r="A106" s="34"/>
      <c r="B106" s="2"/>
      <c r="C106" s="4"/>
      <c r="D106" s="3"/>
      <c r="E106" s="76"/>
      <c r="F106" s="16"/>
      <c r="G106" s="13"/>
      <c r="H106" s="16"/>
      <c r="I106" s="16"/>
      <c r="J106" s="16"/>
      <c r="K106" s="3"/>
      <c r="L106" s="23"/>
    </row>
    <row r="107" spans="1:26" x14ac:dyDescent="0.2">
      <c r="A107" s="34"/>
      <c r="B107" s="2"/>
      <c r="C107" s="4"/>
      <c r="E107" s="23" t="s">
        <v>6</v>
      </c>
      <c r="F107" s="21" t="s">
        <v>264</v>
      </c>
      <c r="G107" s="31"/>
      <c r="H107" s="30"/>
      <c r="I107" s="18"/>
      <c r="J107" s="18"/>
      <c r="K107" s="18"/>
      <c r="L107" s="74"/>
      <c r="N107" s="32"/>
    </row>
    <row r="108" spans="1:26" x14ac:dyDescent="0.2">
      <c r="A108" s="34"/>
      <c r="B108" s="2"/>
      <c r="C108" s="4"/>
      <c r="D108" s="18">
        <v>1</v>
      </c>
      <c r="E108" s="23" t="s">
        <v>184</v>
      </c>
      <c r="F108" s="16">
        <v>46.006900110627171</v>
      </c>
      <c r="G108" s="31"/>
      <c r="H108" s="16"/>
      <c r="I108" s="16"/>
      <c r="J108" s="16"/>
      <c r="K108" s="3"/>
      <c r="L108" s="32"/>
      <c r="N108" s="23"/>
    </row>
    <row r="109" spans="1:26" x14ac:dyDescent="0.2">
      <c r="A109" s="34"/>
      <c r="B109" s="2"/>
      <c r="C109" s="4"/>
      <c r="D109" s="18">
        <v>2</v>
      </c>
      <c r="E109" s="32" t="s">
        <v>194</v>
      </c>
      <c r="F109" s="16">
        <v>54.537399906716416</v>
      </c>
      <c r="G109" s="31"/>
      <c r="H109" s="56"/>
      <c r="I109" s="23"/>
      <c r="J109" s="31"/>
      <c r="K109" s="31"/>
      <c r="L109" s="32"/>
      <c r="N109" s="23"/>
    </row>
    <row r="110" spans="1:26" x14ac:dyDescent="0.2">
      <c r="A110" s="34"/>
      <c r="B110" s="2"/>
      <c r="C110" s="4"/>
      <c r="D110" s="18">
        <v>3</v>
      </c>
      <c r="E110" s="23" t="s">
        <v>195</v>
      </c>
      <c r="F110" s="16">
        <v>51.464218097014928</v>
      </c>
      <c r="G110" s="31"/>
      <c r="H110" s="56"/>
      <c r="I110" s="23"/>
      <c r="J110" s="31"/>
      <c r="K110" s="31"/>
      <c r="L110" s="32"/>
      <c r="N110" s="23"/>
    </row>
    <row r="111" spans="1:26" x14ac:dyDescent="0.2">
      <c r="A111" s="34"/>
      <c r="B111" s="2"/>
      <c r="C111" s="4"/>
      <c r="D111" s="18">
        <v>4</v>
      </c>
      <c r="E111" s="23" t="s">
        <v>198</v>
      </c>
      <c r="F111" s="16">
        <v>24.906767910447766</v>
      </c>
      <c r="G111" s="31"/>
      <c r="H111" s="56"/>
      <c r="I111" s="23"/>
      <c r="J111" s="31"/>
      <c r="K111" s="31"/>
      <c r="L111" s="32"/>
      <c r="N111" s="23"/>
    </row>
    <row r="112" spans="1:26" x14ac:dyDescent="0.2">
      <c r="A112" s="34"/>
      <c r="B112" s="2"/>
      <c r="C112" s="4"/>
      <c r="D112" s="18">
        <v>5</v>
      </c>
      <c r="E112" s="23" t="s">
        <v>200</v>
      </c>
      <c r="F112" s="16">
        <v>81.173037410278738</v>
      </c>
      <c r="G112" s="31"/>
      <c r="H112" s="56"/>
      <c r="I112" s="23"/>
      <c r="J112" s="31"/>
      <c r="K112" s="31"/>
      <c r="L112" s="32"/>
      <c r="N112" s="23"/>
    </row>
    <row r="113" spans="1:14" x14ac:dyDescent="0.2">
      <c r="A113" s="34"/>
      <c r="B113" s="2"/>
      <c r="C113" s="4"/>
      <c r="D113" s="18">
        <v>6</v>
      </c>
      <c r="E113" s="23" t="s">
        <v>204</v>
      </c>
      <c r="F113" s="16">
        <v>395.99622888371078</v>
      </c>
      <c r="G113" s="31"/>
      <c r="H113" s="56"/>
      <c r="I113" s="23"/>
      <c r="J113" s="31"/>
      <c r="K113" s="31"/>
      <c r="L113" s="32"/>
      <c r="N113" s="23"/>
    </row>
    <row r="114" spans="1:14" x14ac:dyDescent="0.2">
      <c r="A114" s="34"/>
      <c r="B114" s="2"/>
      <c r="C114" s="4"/>
      <c r="D114" s="18">
        <v>7</v>
      </c>
      <c r="E114" s="23" t="s">
        <v>207</v>
      </c>
      <c r="F114" s="16">
        <v>19.715401847538647</v>
      </c>
      <c r="G114" s="31"/>
      <c r="H114" s="56"/>
      <c r="I114" s="23"/>
      <c r="J114" s="31"/>
      <c r="K114" s="31"/>
      <c r="L114" s="32"/>
      <c r="N114" s="23"/>
    </row>
    <row r="115" spans="1:14" x14ac:dyDescent="0.2">
      <c r="A115" s="34"/>
      <c r="B115" s="2"/>
      <c r="C115" s="4"/>
      <c r="D115" s="18">
        <v>8</v>
      </c>
      <c r="E115" s="23" t="s">
        <v>208</v>
      </c>
      <c r="F115" s="16">
        <v>24.770741881611066</v>
      </c>
      <c r="G115" s="31"/>
      <c r="H115" s="56"/>
      <c r="I115" s="23"/>
      <c r="J115" s="31"/>
      <c r="K115" s="31"/>
      <c r="L115" s="32"/>
      <c r="N115" s="23"/>
    </row>
    <row r="116" spans="1:14" x14ac:dyDescent="0.2">
      <c r="A116" s="34"/>
      <c r="B116" s="2"/>
      <c r="C116" s="4"/>
      <c r="D116" s="18">
        <v>9</v>
      </c>
      <c r="E116" s="23" t="s">
        <v>212</v>
      </c>
      <c r="F116" s="16">
        <v>30.925036953112286</v>
      </c>
      <c r="G116" s="31"/>
      <c r="H116" s="30"/>
      <c r="I116" s="31"/>
      <c r="J116" s="31"/>
      <c r="K116" s="23"/>
      <c r="L116" s="23"/>
      <c r="N116" s="23"/>
    </row>
    <row r="117" spans="1:14" x14ac:dyDescent="0.2">
      <c r="A117" s="34"/>
      <c r="B117" s="2"/>
      <c r="C117" s="4"/>
      <c r="D117" s="18">
        <v>10</v>
      </c>
      <c r="E117" s="23" t="s">
        <v>217</v>
      </c>
      <c r="F117" s="16">
        <v>29.633500000000005</v>
      </c>
      <c r="G117" s="31"/>
      <c r="H117" s="16"/>
      <c r="I117" s="16"/>
      <c r="J117" s="31"/>
      <c r="K117" s="65"/>
      <c r="L117" s="65"/>
      <c r="N117" s="23"/>
    </row>
    <row r="118" spans="1:14" x14ac:dyDescent="0.2">
      <c r="A118" s="34"/>
      <c r="B118" s="2"/>
      <c r="C118" s="4"/>
      <c r="D118" s="18">
        <v>11</v>
      </c>
      <c r="E118" s="23" t="s">
        <v>218</v>
      </c>
      <c r="F118" s="16">
        <v>47.79991998134328</v>
      </c>
      <c r="G118" s="31"/>
      <c r="H118" s="23"/>
      <c r="I118" s="31"/>
      <c r="J118" s="31"/>
      <c r="K118" s="65"/>
      <c r="L118" s="65"/>
      <c r="N118" s="23"/>
    </row>
    <row r="119" spans="1:14" x14ac:dyDescent="0.2">
      <c r="A119" s="34"/>
      <c r="B119" s="2"/>
      <c r="C119" s="4"/>
      <c r="D119" s="18">
        <v>12</v>
      </c>
      <c r="E119" s="23" t="s">
        <v>233</v>
      </c>
      <c r="F119" s="16">
        <v>30.787297052238809</v>
      </c>
      <c r="G119" s="31"/>
      <c r="H119" s="23"/>
      <c r="I119" s="31"/>
      <c r="J119" s="31"/>
      <c r="K119" s="65"/>
      <c r="L119" s="65"/>
      <c r="N119" s="23"/>
    </row>
    <row r="120" spans="1:14" x14ac:dyDescent="0.2">
      <c r="A120" s="34"/>
      <c r="B120" s="2"/>
      <c r="C120" s="4"/>
      <c r="D120" s="18">
        <v>13</v>
      </c>
      <c r="E120" s="23" t="s">
        <v>234</v>
      </c>
      <c r="F120" s="16">
        <v>27.118449906716414</v>
      </c>
      <c r="G120" s="31"/>
      <c r="H120" s="23"/>
      <c r="I120" s="31"/>
      <c r="J120" s="31"/>
      <c r="K120" s="65"/>
      <c r="L120" s="65"/>
      <c r="N120" s="23"/>
    </row>
    <row r="121" spans="1:14" x14ac:dyDescent="0.2">
      <c r="A121" s="34"/>
      <c r="B121" s="2"/>
      <c r="C121" s="4"/>
      <c r="D121" s="18">
        <v>14</v>
      </c>
      <c r="E121" s="23" t="s">
        <v>241</v>
      </c>
      <c r="F121" s="16">
        <v>34.569956166044783</v>
      </c>
      <c r="G121" s="31"/>
      <c r="H121" s="23"/>
      <c r="I121" s="31"/>
      <c r="J121" s="31"/>
      <c r="K121" s="23"/>
      <c r="L121" s="23"/>
      <c r="N121" s="23"/>
    </row>
    <row r="122" spans="1:14" x14ac:dyDescent="0.2">
      <c r="A122" s="34"/>
      <c r="B122" s="2"/>
      <c r="C122" s="4"/>
      <c r="D122" s="18">
        <v>15</v>
      </c>
      <c r="E122" s="23" t="s">
        <v>242</v>
      </c>
      <c r="F122" s="16">
        <v>36.394390386187958</v>
      </c>
      <c r="G122" s="31"/>
      <c r="H122" s="23"/>
      <c r="I122" s="31"/>
      <c r="J122" s="31"/>
      <c r="K122" s="65"/>
      <c r="L122" s="65"/>
      <c r="N122" s="23"/>
    </row>
    <row r="123" spans="1:14" x14ac:dyDescent="0.2">
      <c r="A123" s="34"/>
      <c r="B123" s="2"/>
      <c r="C123" s="4"/>
      <c r="D123" s="18">
        <v>16</v>
      </c>
      <c r="E123" s="23" t="s">
        <v>248</v>
      </c>
      <c r="F123" s="16">
        <v>30.47816394080553</v>
      </c>
      <c r="G123" s="31"/>
      <c r="H123" s="23"/>
      <c r="I123" s="31"/>
      <c r="J123" s="31"/>
      <c r="K123" s="65"/>
      <c r="L123" s="65"/>
      <c r="N123" s="23"/>
    </row>
    <row r="124" spans="1:14" x14ac:dyDescent="0.2">
      <c r="A124" s="34"/>
      <c r="B124" s="2"/>
      <c r="C124" s="4"/>
      <c r="D124" s="18">
        <v>17</v>
      </c>
      <c r="E124" s="23" t="s">
        <v>249</v>
      </c>
      <c r="F124" s="16">
        <v>29.172683846521565</v>
      </c>
      <c r="G124" s="31"/>
      <c r="H124" s="23"/>
      <c r="I124" s="31"/>
      <c r="J124" s="31"/>
      <c r="K124" s="65"/>
      <c r="L124" s="65"/>
      <c r="N124" s="23"/>
    </row>
    <row r="125" spans="1:14" x14ac:dyDescent="0.2">
      <c r="A125" s="34"/>
      <c r="B125" s="2"/>
      <c r="C125" s="66"/>
      <c r="D125" s="18">
        <v>18</v>
      </c>
      <c r="E125" s="23" t="s">
        <v>250</v>
      </c>
      <c r="F125" s="16">
        <v>41.15572119416192</v>
      </c>
      <c r="G125" s="13"/>
      <c r="H125" s="16"/>
      <c r="I125" s="18"/>
      <c r="J125" s="18"/>
      <c r="K125" s="18"/>
      <c r="L125" s="23"/>
      <c r="N125" s="23"/>
    </row>
    <row r="126" spans="1:14" x14ac:dyDescent="0.2">
      <c r="A126" s="34"/>
      <c r="B126" s="2"/>
      <c r="C126" s="66"/>
      <c r="D126" s="18">
        <v>19</v>
      </c>
      <c r="E126" s="23" t="s">
        <v>260</v>
      </c>
      <c r="F126" s="16">
        <v>38.675403484540269</v>
      </c>
      <c r="G126" s="13"/>
      <c r="H126" s="16"/>
      <c r="I126" s="16"/>
      <c r="J126" s="18"/>
      <c r="K126" s="23"/>
      <c r="L126" s="23"/>
      <c r="N126" s="23"/>
    </row>
    <row r="127" spans="1:14" x14ac:dyDescent="0.2">
      <c r="A127" s="34"/>
      <c r="B127" s="2"/>
      <c r="C127" s="66"/>
      <c r="D127" s="18">
        <v>20</v>
      </c>
      <c r="E127" s="23" t="s">
        <v>261</v>
      </c>
      <c r="F127" s="16">
        <v>62.551294363303512</v>
      </c>
      <c r="G127" s="13"/>
      <c r="H127" s="16"/>
      <c r="I127" s="16"/>
      <c r="J127" s="48"/>
      <c r="K127" s="48"/>
      <c r="L127" s="48"/>
      <c r="N127" s="23"/>
    </row>
    <row r="128" spans="1:14" x14ac:dyDescent="0.2">
      <c r="A128" s="34"/>
      <c r="B128" s="2"/>
      <c r="C128" s="66"/>
      <c r="E128" s="2"/>
      <c r="F128" s="21"/>
      <c r="G128" s="13"/>
      <c r="H128" s="46"/>
      <c r="I128" s="47"/>
      <c r="J128" s="16"/>
      <c r="K128" s="3"/>
      <c r="L128" s="23"/>
      <c r="N128" s="23"/>
    </row>
    <row r="129" spans="1:14" x14ac:dyDescent="0.2">
      <c r="A129" s="34"/>
      <c r="B129" s="2"/>
      <c r="C129" s="66"/>
      <c r="D129" s="68"/>
      <c r="E129" s="84"/>
      <c r="F129" s="16"/>
      <c r="G129" s="13"/>
      <c r="H129" s="46"/>
      <c r="I129" s="47"/>
      <c r="J129" s="16"/>
      <c r="K129" s="3"/>
      <c r="L129" s="23"/>
      <c r="N129" s="23"/>
    </row>
    <row r="130" spans="1:14" x14ac:dyDescent="0.2">
      <c r="A130" s="34"/>
      <c r="B130" s="2"/>
      <c r="C130" s="66"/>
      <c r="D130" s="68"/>
      <c r="E130" s="84"/>
      <c r="F130" s="16"/>
      <c r="G130" s="13"/>
      <c r="H130" s="46"/>
      <c r="I130" s="47"/>
      <c r="J130" s="16"/>
      <c r="K130" s="3"/>
      <c r="L130" s="23"/>
      <c r="N130" s="23"/>
    </row>
    <row r="131" spans="1:14" x14ac:dyDescent="0.2">
      <c r="A131" s="34"/>
      <c r="B131" s="2"/>
      <c r="C131" s="66"/>
      <c r="D131" s="68"/>
      <c r="E131" s="84"/>
      <c r="F131" s="16"/>
      <c r="G131" s="13"/>
      <c r="H131" s="46"/>
      <c r="I131" s="47"/>
      <c r="J131" s="16"/>
      <c r="K131" s="3"/>
      <c r="L131" s="23"/>
      <c r="N131" s="23"/>
    </row>
    <row r="132" spans="1:14" x14ac:dyDescent="0.2">
      <c r="A132" s="34"/>
      <c r="B132" s="2"/>
      <c r="C132" s="66"/>
      <c r="D132" s="68"/>
      <c r="E132" s="84"/>
      <c r="F132" s="16"/>
      <c r="G132" s="13"/>
      <c r="H132" s="46"/>
      <c r="I132" s="47"/>
      <c r="J132" s="16"/>
      <c r="K132" s="3"/>
      <c r="L132" s="23"/>
      <c r="N132" s="23"/>
    </row>
    <row r="133" spans="1:14" x14ac:dyDescent="0.2">
      <c r="A133" s="34"/>
      <c r="B133" s="2"/>
      <c r="C133" s="66"/>
      <c r="D133" s="68"/>
      <c r="E133" s="84"/>
      <c r="F133" s="16"/>
      <c r="G133" s="13"/>
      <c r="H133" s="46"/>
      <c r="I133" s="47"/>
      <c r="J133" s="16"/>
      <c r="K133" s="3"/>
      <c r="L133" s="23"/>
      <c r="N133" s="23"/>
    </row>
    <row r="134" spans="1:14" x14ac:dyDescent="0.2">
      <c r="A134" s="34"/>
      <c r="B134" s="2"/>
      <c r="C134" s="4"/>
      <c r="D134" s="3"/>
      <c r="E134" s="3"/>
      <c r="F134" s="16"/>
      <c r="G134" s="13"/>
      <c r="H134" s="46"/>
      <c r="I134" s="47"/>
      <c r="J134" s="16"/>
      <c r="K134" s="3"/>
      <c r="L134" s="23"/>
      <c r="N134" s="23"/>
    </row>
    <row r="135" spans="1:14" x14ac:dyDescent="0.2">
      <c r="A135" s="34"/>
      <c r="B135" s="2"/>
      <c r="C135" s="4"/>
      <c r="D135" s="3"/>
      <c r="E135" s="3"/>
      <c r="F135" s="16"/>
      <c r="G135" s="13"/>
      <c r="H135" s="16"/>
      <c r="I135" s="16"/>
      <c r="J135" s="16"/>
      <c r="K135" s="3"/>
      <c r="L135" s="23"/>
      <c r="N135" s="23"/>
    </row>
    <row r="136" spans="1:14" x14ac:dyDescent="0.2">
      <c r="A136" s="34"/>
      <c r="B136" s="2"/>
      <c r="C136" s="4"/>
      <c r="D136" s="3"/>
      <c r="E136" s="3"/>
      <c r="F136" s="16"/>
      <c r="G136" s="13"/>
      <c r="H136" s="46"/>
      <c r="I136" s="47"/>
      <c r="J136" s="16"/>
      <c r="K136" s="3"/>
      <c r="L136" s="23"/>
      <c r="N136" s="23"/>
    </row>
    <row r="137" spans="1:14" x14ac:dyDescent="0.2">
      <c r="A137" s="34"/>
      <c r="B137" s="2"/>
      <c r="C137" s="4"/>
      <c r="D137" s="3"/>
      <c r="E137" s="3"/>
      <c r="F137" s="16"/>
      <c r="G137" s="13"/>
      <c r="H137" s="16"/>
      <c r="I137" s="16"/>
      <c r="J137" s="48"/>
      <c r="K137" s="48"/>
      <c r="L137" s="48"/>
      <c r="N137" s="23"/>
    </row>
    <row r="138" spans="1:14" x14ac:dyDescent="0.2">
      <c r="A138" s="34"/>
      <c r="B138" s="2"/>
      <c r="C138" s="4"/>
      <c r="D138" s="3"/>
      <c r="E138" s="3"/>
      <c r="F138" s="16"/>
      <c r="G138" s="13"/>
      <c r="H138" s="16"/>
      <c r="I138" s="18"/>
      <c r="J138" s="16"/>
      <c r="K138" s="3"/>
      <c r="L138" s="23"/>
      <c r="N138" s="23"/>
    </row>
    <row r="139" spans="1:14" x14ac:dyDescent="0.2">
      <c r="A139" s="34"/>
      <c r="B139" s="2"/>
      <c r="C139" s="4"/>
      <c r="D139" s="3"/>
      <c r="E139" s="3"/>
      <c r="F139" s="16"/>
      <c r="G139" s="13"/>
      <c r="H139" s="16"/>
      <c r="I139" s="16"/>
      <c r="J139" s="16"/>
      <c r="K139" s="3"/>
      <c r="L139" s="23"/>
      <c r="N139" s="23"/>
    </row>
    <row r="140" spans="1:14" x14ac:dyDescent="0.2">
      <c r="A140" s="34"/>
      <c r="B140" s="2"/>
      <c r="C140" s="4"/>
      <c r="D140" s="3"/>
      <c r="E140" s="3"/>
      <c r="F140" s="16"/>
      <c r="G140" s="13"/>
      <c r="H140" s="16"/>
      <c r="I140" s="18"/>
      <c r="J140" s="16"/>
      <c r="K140" s="3"/>
      <c r="L140" s="23"/>
      <c r="N140" s="74"/>
    </row>
    <row r="141" spans="1:14" x14ac:dyDescent="0.2">
      <c r="A141" s="34"/>
      <c r="B141" s="2"/>
      <c r="C141" s="4"/>
      <c r="D141" s="3"/>
      <c r="E141" s="3"/>
      <c r="F141" s="16"/>
      <c r="G141" s="13"/>
      <c r="H141" s="16"/>
      <c r="I141" s="18"/>
      <c r="J141" s="18"/>
      <c r="K141" s="23"/>
      <c r="L141" s="23"/>
      <c r="N141" s="32"/>
    </row>
    <row r="142" spans="1:14" x14ac:dyDescent="0.2">
      <c r="A142" s="34"/>
      <c r="B142" s="2"/>
      <c r="C142" s="4"/>
      <c r="D142" s="3"/>
      <c r="E142" s="3"/>
      <c r="F142" s="16"/>
      <c r="G142" s="13"/>
      <c r="H142" s="16"/>
      <c r="I142" s="18"/>
      <c r="J142" s="16"/>
      <c r="K142" s="23"/>
      <c r="L142" s="23"/>
      <c r="N142" s="32"/>
    </row>
    <row r="143" spans="1:14" x14ac:dyDescent="0.2">
      <c r="A143" s="34"/>
      <c r="B143" s="2"/>
      <c r="C143" s="4"/>
      <c r="D143" s="3"/>
      <c r="E143" s="3"/>
      <c r="F143" s="16"/>
      <c r="G143" s="13"/>
      <c r="H143" s="16"/>
      <c r="I143" s="18"/>
      <c r="J143" s="7"/>
      <c r="K143" s="18"/>
      <c r="L143" s="23"/>
      <c r="N143" s="32"/>
    </row>
    <row r="144" spans="1:14" x14ac:dyDescent="0.2">
      <c r="A144" s="34"/>
      <c r="B144" s="2"/>
      <c r="C144" s="4"/>
      <c r="D144" s="3"/>
      <c r="E144" s="3"/>
      <c r="F144" s="16"/>
      <c r="G144" s="13"/>
      <c r="H144" s="16"/>
      <c r="I144" s="16"/>
      <c r="J144" s="16"/>
      <c r="K144" s="62"/>
      <c r="L144" s="23"/>
      <c r="N144" s="32"/>
    </row>
    <row r="145" spans="1:14" x14ac:dyDescent="0.2">
      <c r="A145" s="34"/>
      <c r="B145" s="2"/>
      <c r="C145" s="4"/>
      <c r="D145" s="3"/>
      <c r="E145" s="3"/>
      <c r="F145" s="16"/>
      <c r="G145" s="13"/>
      <c r="H145" s="16"/>
      <c r="I145" s="16"/>
      <c r="J145" s="16"/>
      <c r="K145" s="62"/>
      <c r="L145" s="23"/>
      <c r="N145" s="32"/>
    </row>
    <row r="146" spans="1:14" x14ac:dyDescent="0.2">
      <c r="A146" s="34"/>
      <c r="B146" s="2"/>
      <c r="C146" s="4"/>
      <c r="D146" s="3"/>
      <c r="E146" s="3"/>
      <c r="F146" s="16"/>
      <c r="G146" s="13"/>
      <c r="I146" s="16"/>
      <c r="J146" s="16"/>
      <c r="K146" s="62"/>
      <c r="L146" s="23"/>
      <c r="N146" s="32"/>
    </row>
    <row r="147" spans="1:14" x14ac:dyDescent="0.2">
      <c r="A147" s="34"/>
      <c r="B147" s="2"/>
      <c r="C147" s="4"/>
      <c r="D147" s="3"/>
      <c r="E147" s="3"/>
      <c r="F147" s="16"/>
      <c r="G147" s="13"/>
      <c r="I147" s="16"/>
      <c r="J147" s="16"/>
      <c r="K147" s="23"/>
      <c r="L147" s="23"/>
      <c r="N147" s="32"/>
    </row>
    <row r="148" spans="1:14" x14ac:dyDescent="0.2">
      <c r="A148" s="34"/>
      <c r="B148" s="2"/>
      <c r="C148" s="4"/>
      <c r="D148" s="3"/>
      <c r="E148" s="3"/>
      <c r="F148" s="16"/>
      <c r="G148" s="13"/>
      <c r="I148" s="16"/>
      <c r="J148" s="16"/>
      <c r="K148" s="62"/>
      <c r="L148" s="23"/>
      <c r="N148" s="23"/>
    </row>
    <row r="149" spans="1:14" x14ac:dyDescent="0.2">
      <c r="A149" s="34"/>
      <c r="B149" s="2"/>
      <c r="C149" s="4"/>
      <c r="D149" s="3"/>
      <c r="E149" s="3"/>
      <c r="F149" s="16"/>
      <c r="G149" s="13"/>
      <c r="I149" s="16"/>
      <c r="J149" s="16"/>
      <c r="K149" s="62"/>
      <c r="L149" s="23"/>
      <c r="N149" s="65"/>
    </row>
    <row r="150" spans="1:14" x14ac:dyDescent="0.2">
      <c r="A150" s="34"/>
      <c r="B150" s="2"/>
      <c r="C150" s="4"/>
      <c r="D150" s="3"/>
      <c r="E150" s="3"/>
      <c r="F150" s="16"/>
      <c r="G150" s="13"/>
      <c r="I150" s="16"/>
      <c r="J150" s="16"/>
      <c r="K150" s="23"/>
      <c r="L150" s="23"/>
      <c r="N150" s="65"/>
    </row>
    <row r="151" spans="1:14" x14ac:dyDescent="0.2">
      <c r="A151" s="34"/>
      <c r="B151" s="2"/>
      <c r="C151" s="4"/>
      <c r="D151" s="3"/>
      <c r="E151" s="3"/>
      <c r="F151" s="16"/>
      <c r="G151" s="13"/>
      <c r="I151" s="16"/>
      <c r="J151" s="16"/>
      <c r="K151" s="23"/>
      <c r="L151" s="23"/>
      <c r="N151" s="65"/>
    </row>
    <row r="152" spans="1:14" x14ac:dyDescent="0.2">
      <c r="A152" s="34"/>
      <c r="B152" s="2"/>
      <c r="C152" s="4"/>
      <c r="D152" s="33"/>
      <c r="E152" s="3"/>
      <c r="F152" s="16"/>
      <c r="G152" s="13"/>
      <c r="H152" s="16"/>
      <c r="I152" s="18"/>
      <c r="J152" s="16"/>
      <c r="K152" s="3"/>
      <c r="L152" s="23"/>
      <c r="N152" s="65"/>
    </row>
    <row r="153" spans="1:14" x14ac:dyDescent="0.2">
      <c r="A153" s="34"/>
      <c r="B153" s="2"/>
      <c r="C153" s="4"/>
      <c r="D153" s="23"/>
      <c r="E153" s="3"/>
      <c r="F153" s="16"/>
      <c r="G153" s="13"/>
      <c r="H153" s="16"/>
      <c r="I153" s="16"/>
      <c r="J153" s="16"/>
      <c r="K153" s="3"/>
      <c r="L153" s="23"/>
      <c r="N153" s="23"/>
    </row>
    <row r="154" spans="1:14" x14ac:dyDescent="0.2">
      <c r="A154" s="34"/>
      <c r="B154" s="2"/>
      <c r="C154" s="4"/>
      <c r="D154" s="33"/>
      <c r="E154" s="3"/>
      <c r="F154" s="16"/>
      <c r="G154" s="13"/>
      <c r="H154" s="16"/>
      <c r="I154" s="18"/>
      <c r="J154" s="18"/>
      <c r="K154" s="23"/>
      <c r="L154" s="23"/>
      <c r="N154" s="65"/>
    </row>
    <row r="155" spans="1:14" x14ac:dyDescent="0.2">
      <c r="A155" s="34"/>
      <c r="B155" s="2"/>
      <c r="C155" s="4"/>
      <c r="D155" s="33"/>
      <c r="E155" s="3"/>
      <c r="F155" s="16"/>
      <c r="G155" s="13"/>
      <c r="H155" s="16"/>
      <c r="I155" s="18"/>
      <c r="J155" s="18"/>
      <c r="K155" s="23"/>
      <c r="L155" s="23"/>
      <c r="N155" s="65"/>
    </row>
    <row r="156" spans="1:14" x14ac:dyDescent="0.2">
      <c r="A156" s="34"/>
      <c r="B156" s="2"/>
      <c r="C156" s="4"/>
      <c r="D156" s="33"/>
      <c r="E156" s="3"/>
      <c r="F156" s="16"/>
      <c r="G156" s="13"/>
      <c r="H156" s="16"/>
      <c r="I156" s="18"/>
      <c r="J156" s="18"/>
      <c r="K156" s="23"/>
      <c r="L156" s="23"/>
      <c r="N156" s="23"/>
    </row>
    <row r="157" spans="1:14" x14ac:dyDescent="0.2">
      <c r="A157" s="34"/>
      <c r="B157" s="2"/>
      <c r="C157" s="4"/>
      <c r="D157" s="33"/>
      <c r="E157" s="3"/>
      <c r="F157" s="16"/>
      <c r="G157" s="13"/>
      <c r="H157" s="16"/>
      <c r="I157" s="18"/>
      <c r="J157" s="18"/>
      <c r="K157" s="23"/>
      <c r="L157" s="23"/>
      <c r="N157" s="23"/>
    </row>
    <row r="158" spans="1:14" x14ac:dyDescent="0.2">
      <c r="A158" s="34"/>
      <c r="B158" s="2"/>
      <c r="C158" s="4"/>
      <c r="D158" s="33"/>
      <c r="E158" s="3"/>
      <c r="F158" s="16"/>
      <c r="G158" s="13"/>
      <c r="H158" s="16"/>
      <c r="I158" s="18"/>
      <c r="J158" s="18"/>
      <c r="K158" s="23"/>
      <c r="L158" s="23"/>
      <c r="N158" s="48"/>
    </row>
    <row r="159" spans="1:14" x14ac:dyDescent="0.2">
      <c r="A159" s="34"/>
      <c r="B159" s="2"/>
      <c r="C159" s="4"/>
      <c r="D159" s="33"/>
      <c r="E159" s="3"/>
      <c r="F159" s="16"/>
      <c r="G159" s="13"/>
      <c r="H159" s="16"/>
      <c r="I159" s="18"/>
      <c r="J159" s="18"/>
      <c r="K159" s="23"/>
      <c r="L159" s="23"/>
      <c r="N159" s="23"/>
    </row>
    <row r="160" spans="1:14" x14ac:dyDescent="0.2">
      <c r="A160" s="34"/>
      <c r="B160" s="2"/>
      <c r="C160" s="4"/>
      <c r="D160" s="33"/>
      <c r="E160" s="3"/>
      <c r="F160" s="16"/>
      <c r="G160" s="13"/>
      <c r="H160" s="16"/>
      <c r="I160" s="18"/>
      <c r="J160" s="18"/>
      <c r="K160" s="23"/>
      <c r="L160" s="23"/>
      <c r="N160" s="23"/>
    </row>
    <row r="161" spans="1:14" x14ac:dyDescent="0.2">
      <c r="A161" s="34"/>
      <c r="B161" s="2"/>
      <c r="C161" s="4"/>
      <c r="D161" s="33"/>
      <c r="E161" s="3"/>
      <c r="F161" s="16"/>
      <c r="G161" s="18"/>
      <c r="H161" s="18"/>
      <c r="I161" s="18"/>
      <c r="J161" s="16"/>
      <c r="K161" s="3"/>
      <c r="L161" s="23"/>
      <c r="N161" s="23"/>
    </row>
    <row r="162" spans="1:14" x14ac:dyDescent="0.2">
      <c r="A162" s="34"/>
      <c r="B162" s="2"/>
      <c r="C162" s="4"/>
      <c r="D162" s="33"/>
      <c r="E162" s="3"/>
      <c r="F162" s="16"/>
      <c r="G162" s="18"/>
      <c r="H162" s="16"/>
      <c r="I162" s="16"/>
      <c r="J162" s="16"/>
      <c r="K162" s="3"/>
      <c r="L162" s="23"/>
      <c r="N162" s="23"/>
    </row>
    <row r="163" spans="1:14" x14ac:dyDescent="0.2">
      <c r="A163" s="34"/>
      <c r="B163" s="2"/>
      <c r="C163" s="4"/>
      <c r="D163" s="33"/>
      <c r="E163" s="3"/>
      <c r="F163" s="16"/>
      <c r="G163" s="18"/>
      <c r="H163" s="16"/>
      <c r="I163" s="18"/>
      <c r="J163" s="16"/>
      <c r="K163" s="3"/>
      <c r="L163" s="23"/>
      <c r="N163" s="23"/>
    </row>
    <row r="164" spans="1:14" x14ac:dyDescent="0.2">
      <c r="A164" s="34"/>
      <c r="B164" s="2"/>
      <c r="C164" s="4"/>
      <c r="D164" s="33"/>
      <c r="E164" s="3"/>
      <c r="F164" s="16"/>
      <c r="G164" s="18"/>
      <c r="H164" s="16"/>
      <c r="I164" s="18"/>
      <c r="J164" s="16"/>
      <c r="K164" s="3"/>
      <c r="L164" s="23"/>
      <c r="N164" s="23"/>
    </row>
    <row r="165" spans="1:14" x14ac:dyDescent="0.2">
      <c r="A165" s="34"/>
      <c r="B165" s="2"/>
      <c r="C165" s="4"/>
      <c r="D165" s="23"/>
      <c r="E165" s="3"/>
      <c r="F165" s="16"/>
      <c r="G165" s="18"/>
      <c r="H165" s="16"/>
      <c r="I165" s="18"/>
      <c r="J165" s="16"/>
      <c r="K165" s="3"/>
      <c r="L165" s="23"/>
      <c r="N165" s="23"/>
    </row>
    <row r="166" spans="1:14" x14ac:dyDescent="0.2">
      <c r="A166" s="34"/>
      <c r="B166" s="2"/>
      <c r="C166" s="4"/>
      <c r="D166" s="33"/>
      <c r="E166" s="3"/>
      <c r="F166" s="16"/>
      <c r="G166" s="18"/>
      <c r="H166" s="16"/>
      <c r="I166" s="18"/>
      <c r="J166" s="16"/>
      <c r="K166" s="3"/>
      <c r="L166" s="23"/>
      <c r="N166" s="23"/>
    </row>
    <row r="167" spans="1:14" x14ac:dyDescent="0.2">
      <c r="A167" s="34"/>
      <c r="B167" s="2"/>
      <c r="C167" s="4"/>
      <c r="D167" s="23"/>
      <c r="E167" s="3"/>
      <c r="F167" s="16"/>
      <c r="G167" s="18"/>
      <c r="H167" s="16"/>
      <c r="I167" s="18"/>
      <c r="J167" s="16"/>
      <c r="K167" s="3"/>
      <c r="L167" s="23"/>
      <c r="N167" s="48"/>
    </row>
    <row r="168" spans="1:14" x14ac:dyDescent="0.2">
      <c r="A168" s="34"/>
      <c r="B168" s="2"/>
      <c r="C168" s="4"/>
      <c r="D168" s="33"/>
      <c r="E168" s="3"/>
      <c r="F168" s="16"/>
      <c r="G168" s="18"/>
      <c r="H168" s="16"/>
      <c r="I168" s="18"/>
      <c r="J168" s="16"/>
      <c r="K168" s="3"/>
      <c r="L168" s="23"/>
      <c r="N168" s="23"/>
    </row>
    <row r="169" spans="1:14" x14ac:dyDescent="0.2">
      <c r="A169" s="34"/>
      <c r="B169" s="2"/>
      <c r="C169" s="4"/>
      <c r="D169" s="23"/>
      <c r="E169" s="3"/>
      <c r="F169" s="16"/>
      <c r="G169" s="18"/>
      <c r="H169" s="16"/>
      <c r="I169" s="18"/>
      <c r="J169" s="16"/>
      <c r="K169" s="3"/>
      <c r="L169" s="23"/>
      <c r="N169" s="23"/>
    </row>
    <row r="170" spans="1:14" x14ac:dyDescent="0.2">
      <c r="A170" s="34"/>
      <c r="B170" s="2"/>
      <c r="C170" s="4"/>
      <c r="D170" s="3"/>
      <c r="E170" s="3"/>
      <c r="F170" s="16"/>
      <c r="G170" s="18"/>
      <c r="H170" s="18"/>
      <c r="I170" s="23"/>
      <c r="J170" s="16"/>
      <c r="K170" s="3"/>
      <c r="L170" s="23"/>
      <c r="N170" s="23"/>
    </row>
    <row r="171" spans="1:14" x14ac:dyDescent="0.2">
      <c r="A171" s="34"/>
      <c r="B171" s="2"/>
      <c r="C171" s="4"/>
      <c r="D171" s="3"/>
      <c r="E171" s="3"/>
      <c r="F171" s="16"/>
      <c r="G171" s="18"/>
      <c r="H171" s="16"/>
      <c r="I171" s="16"/>
      <c r="J171" s="16"/>
      <c r="K171" s="3"/>
      <c r="L171" s="23"/>
      <c r="N171" s="23"/>
    </row>
    <row r="172" spans="1:14" x14ac:dyDescent="0.2">
      <c r="A172" s="34"/>
      <c r="B172" s="2"/>
      <c r="C172" s="4"/>
      <c r="D172" s="3"/>
      <c r="E172" s="3"/>
      <c r="F172" s="16"/>
      <c r="G172" s="18"/>
      <c r="H172" s="16"/>
      <c r="I172" s="18"/>
      <c r="J172" s="16"/>
      <c r="K172" s="23"/>
      <c r="L172" s="23"/>
      <c r="N172" s="23"/>
    </row>
    <row r="173" spans="1:14" x14ac:dyDescent="0.2">
      <c r="A173" s="34"/>
      <c r="B173" s="2"/>
      <c r="C173" s="4"/>
      <c r="D173" s="3"/>
      <c r="E173" s="3"/>
      <c r="F173" s="16"/>
      <c r="G173" s="18"/>
      <c r="H173" s="16"/>
      <c r="I173" s="18"/>
      <c r="J173" s="16"/>
      <c r="K173" s="23"/>
      <c r="L173" s="23"/>
      <c r="N173" s="23"/>
    </row>
    <row r="174" spans="1:14" x14ac:dyDescent="0.2">
      <c r="A174" s="34"/>
      <c r="B174" s="2"/>
      <c r="C174" s="4"/>
      <c r="D174" s="3"/>
      <c r="E174" s="3"/>
      <c r="F174" s="16"/>
      <c r="G174" s="18"/>
      <c r="H174" s="16"/>
      <c r="I174" s="18"/>
      <c r="J174" s="16"/>
      <c r="K174" s="23"/>
      <c r="L174" s="23"/>
      <c r="N174" s="23"/>
    </row>
    <row r="175" spans="1:14" x14ac:dyDescent="0.2">
      <c r="A175" s="34"/>
      <c r="B175" s="2"/>
      <c r="C175" s="4"/>
      <c r="D175" s="3"/>
      <c r="E175" s="3"/>
      <c r="F175" s="16"/>
      <c r="G175" s="18"/>
      <c r="H175" s="16"/>
      <c r="I175" s="18"/>
      <c r="J175" s="16"/>
      <c r="K175" s="23"/>
      <c r="L175" s="23"/>
      <c r="N175" s="23"/>
    </row>
    <row r="176" spans="1:14" x14ac:dyDescent="0.2">
      <c r="A176" s="34"/>
      <c r="B176" s="2"/>
      <c r="C176" s="4"/>
      <c r="D176" s="3"/>
      <c r="E176" s="3"/>
      <c r="F176" s="16"/>
      <c r="G176" s="18"/>
      <c r="H176" s="16"/>
      <c r="I176" s="18"/>
      <c r="J176" s="16"/>
      <c r="K176" s="23"/>
      <c r="L176" s="23"/>
      <c r="N176" s="23"/>
    </row>
    <row r="177" spans="1:14" x14ac:dyDescent="0.2">
      <c r="A177" s="34"/>
      <c r="B177" s="2"/>
      <c r="C177" s="4"/>
      <c r="D177" s="3"/>
      <c r="E177" s="3"/>
      <c r="F177" s="16"/>
      <c r="G177" s="18"/>
      <c r="H177" s="16"/>
      <c r="I177" s="18"/>
      <c r="J177" s="16"/>
      <c r="K177" s="23"/>
      <c r="L177" s="23"/>
      <c r="N177" s="23"/>
    </row>
    <row r="178" spans="1:14" x14ac:dyDescent="0.2">
      <c r="A178" s="34"/>
      <c r="B178" s="2"/>
      <c r="C178" s="4"/>
      <c r="D178" s="3"/>
      <c r="E178" s="3"/>
      <c r="F178" s="16"/>
      <c r="G178" s="18"/>
      <c r="H178" s="16"/>
      <c r="I178" s="18"/>
      <c r="J178" s="16"/>
      <c r="K178" s="23"/>
      <c r="L178" s="23"/>
      <c r="N178" s="23"/>
    </row>
    <row r="179" spans="1:14" x14ac:dyDescent="0.2">
      <c r="A179" s="34"/>
      <c r="B179" s="2"/>
      <c r="C179" s="4"/>
      <c r="D179" s="3"/>
      <c r="E179" s="3"/>
      <c r="F179" s="16"/>
      <c r="G179" s="13"/>
      <c r="H179" s="50"/>
      <c r="I179" s="16"/>
      <c r="J179" s="16"/>
      <c r="K179" s="23"/>
      <c r="L179" s="23"/>
      <c r="N179" s="23"/>
    </row>
    <row r="180" spans="1:14" x14ac:dyDescent="0.2">
      <c r="A180" s="34"/>
      <c r="B180" s="2"/>
      <c r="C180" s="4"/>
      <c r="D180" s="3"/>
      <c r="E180" s="3"/>
      <c r="F180" s="16"/>
      <c r="G180" s="13"/>
      <c r="H180" s="16"/>
      <c r="I180" s="16"/>
      <c r="J180" s="16"/>
      <c r="K180" s="23"/>
      <c r="L180" s="23"/>
      <c r="N180" s="23"/>
    </row>
    <row r="181" spans="1:14" x14ac:dyDescent="0.2">
      <c r="A181" s="34"/>
      <c r="B181" s="2"/>
      <c r="C181" s="4"/>
      <c r="D181" s="3"/>
      <c r="E181" s="3"/>
      <c r="F181" s="16"/>
      <c r="G181" s="13"/>
      <c r="H181" s="50"/>
      <c r="I181" s="16"/>
      <c r="J181" s="16"/>
      <c r="K181" s="23"/>
      <c r="L181" s="23"/>
      <c r="N181" s="23"/>
    </row>
    <row r="182" spans="1:14" x14ac:dyDescent="0.2">
      <c r="A182" s="34"/>
      <c r="B182" s="2"/>
      <c r="C182" s="4"/>
      <c r="D182" s="3"/>
      <c r="E182" s="3"/>
      <c r="F182" s="16"/>
      <c r="G182" s="13"/>
      <c r="H182" s="50"/>
      <c r="I182" s="16"/>
      <c r="J182" s="16"/>
      <c r="K182" s="23"/>
      <c r="L182" s="23"/>
      <c r="N182" s="23"/>
    </row>
    <row r="183" spans="1:14" x14ac:dyDescent="0.2">
      <c r="A183" s="34"/>
      <c r="B183" s="2"/>
      <c r="C183" s="4"/>
      <c r="D183" s="3"/>
      <c r="E183" s="3"/>
      <c r="F183" s="16"/>
      <c r="G183" s="13"/>
      <c r="H183" s="50"/>
      <c r="I183" s="16"/>
      <c r="J183" s="16"/>
      <c r="K183" s="23"/>
      <c r="L183" s="23"/>
      <c r="N183" s="23"/>
    </row>
    <row r="184" spans="1:14" x14ac:dyDescent="0.2">
      <c r="A184" s="34"/>
      <c r="B184" s="2"/>
      <c r="C184" s="4"/>
      <c r="D184" s="3"/>
      <c r="E184" s="3"/>
      <c r="F184" s="16"/>
      <c r="G184" s="13"/>
      <c r="H184" s="50"/>
      <c r="I184" s="16"/>
      <c r="J184" s="16"/>
      <c r="K184" s="23"/>
      <c r="L184" s="23"/>
      <c r="N184" s="23"/>
    </row>
    <row r="185" spans="1:14" x14ac:dyDescent="0.2">
      <c r="A185" s="34"/>
      <c r="B185" s="2"/>
      <c r="C185" s="4"/>
      <c r="D185" s="3"/>
      <c r="E185" s="3"/>
      <c r="F185" s="16"/>
      <c r="G185" s="13"/>
      <c r="H185" s="50"/>
      <c r="I185" s="16"/>
      <c r="J185" s="16"/>
      <c r="K185" s="23"/>
      <c r="L185" s="23"/>
      <c r="N185" s="23"/>
    </row>
    <row r="186" spans="1:14" x14ac:dyDescent="0.2">
      <c r="A186" s="34"/>
      <c r="B186" s="2"/>
      <c r="C186" s="4"/>
      <c r="D186" s="3"/>
      <c r="E186" s="3"/>
      <c r="F186" s="16"/>
      <c r="G186" s="13"/>
      <c r="H186" s="50"/>
      <c r="I186" s="16"/>
      <c r="J186" s="16"/>
      <c r="K186" s="23"/>
      <c r="L186" s="23"/>
      <c r="N186" s="23"/>
    </row>
    <row r="187" spans="1:14" x14ac:dyDescent="0.2">
      <c r="A187" s="34"/>
      <c r="B187" s="2"/>
      <c r="C187" s="4"/>
      <c r="D187" s="3"/>
      <c r="E187" s="33"/>
      <c r="F187" s="16"/>
      <c r="G187" s="13"/>
      <c r="H187" s="50"/>
      <c r="I187" s="16"/>
      <c r="J187" s="16"/>
      <c r="K187" s="23"/>
      <c r="L187" s="23"/>
      <c r="N187" s="23"/>
    </row>
    <row r="188" spans="1:14" x14ac:dyDescent="0.2">
      <c r="A188" s="34"/>
      <c r="B188" s="2"/>
      <c r="C188" s="4"/>
      <c r="D188" s="3"/>
      <c r="E188" s="3"/>
      <c r="F188" s="16"/>
      <c r="G188" s="13"/>
      <c r="H188" s="13"/>
      <c r="I188" s="13"/>
      <c r="J188" s="51"/>
      <c r="K188" s="16"/>
      <c r="L188" s="23"/>
      <c r="N188" s="23"/>
    </row>
    <row r="189" spans="1:14" x14ac:dyDescent="0.2">
      <c r="A189" s="34"/>
      <c r="B189" s="2"/>
      <c r="C189" s="4"/>
      <c r="D189" s="3"/>
      <c r="E189" s="3"/>
      <c r="F189" s="16"/>
      <c r="G189" s="13"/>
      <c r="H189" s="16"/>
      <c r="I189" s="16"/>
      <c r="J189" s="16"/>
      <c r="K189" s="23"/>
      <c r="L189" s="23"/>
      <c r="N189" s="23"/>
    </row>
    <row r="190" spans="1:14" x14ac:dyDescent="0.2">
      <c r="A190" s="34"/>
      <c r="B190" s="2"/>
      <c r="C190" s="4"/>
      <c r="D190" s="3"/>
      <c r="E190" s="3"/>
      <c r="F190" s="16"/>
      <c r="G190" s="13"/>
      <c r="H190" s="16"/>
      <c r="I190" s="16"/>
      <c r="J190" s="16"/>
      <c r="K190" s="23"/>
      <c r="L190" s="23"/>
      <c r="N190" s="23"/>
    </row>
    <row r="191" spans="1:14" x14ac:dyDescent="0.2">
      <c r="A191" s="34"/>
      <c r="B191" s="2"/>
      <c r="C191" s="4"/>
      <c r="D191" s="3"/>
      <c r="E191" s="3"/>
      <c r="F191" s="16"/>
      <c r="G191" s="13"/>
      <c r="H191" s="51"/>
      <c r="I191" s="16"/>
      <c r="J191" s="16"/>
      <c r="K191" s="3"/>
      <c r="L191" s="23"/>
      <c r="N191" s="23"/>
    </row>
    <row r="192" spans="1:14" x14ac:dyDescent="0.2">
      <c r="A192" s="34"/>
      <c r="B192" s="2"/>
      <c r="C192" s="4"/>
      <c r="D192" s="3"/>
      <c r="E192" s="3"/>
      <c r="F192" s="16"/>
      <c r="G192" s="13"/>
      <c r="H192" s="51"/>
      <c r="I192" s="16"/>
      <c r="J192" s="16"/>
      <c r="K192" s="23"/>
      <c r="L192" s="23"/>
      <c r="N192" s="23"/>
    </row>
    <row r="193" spans="1:14" x14ac:dyDescent="0.2">
      <c r="A193" s="34"/>
      <c r="B193" s="2"/>
      <c r="C193" s="4"/>
      <c r="D193" s="3"/>
      <c r="E193" s="3"/>
      <c r="F193" s="16"/>
      <c r="G193" s="13"/>
      <c r="H193" s="51"/>
      <c r="I193" s="16"/>
      <c r="J193" s="16"/>
      <c r="K193" s="23"/>
      <c r="L193" s="23"/>
      <c r="N193" s="23"/>
    </row>
    <row r="194" spans="1:14" x14ac:dyDescent="0.2">
      <c r="A194" s="34"/>
      <c r="B194" s="2"/>
      <c r="C194" s="4"/>
      <c r="D194" s="3"/>
      <c r="E194" s="3"/>
      <c r="F194" s="16"/>
      <c r="G194" s="13"/>
      <c r="H194" s="51"/>
      <c r="I194" s="16"/>
      <c r="J194" s="16"/>
      <c r="K194" s="23"/>
      <c r="L194" s="23"/>
      <c r="N194" s="23"/>
    </row>
    <row r="195" spans="1:14" x14ac:dyDescent="0.2">
      <c r="A195" s="34"/>
      <c r="B195" s="2"/>
      <c r="C195" s="4"/>
      <c r="D195" s="3"/>
      <c r="E195" s="3"/>
      <c r="F195" s="16"/>
      <c r="G195" s="13"/>
      <c r="H195" s="51"/>
      <c r="I195" s="16"/>
      <c r="J195" s="16"/>
      <c r="K195" s="23"/>
      <c r="L195" s="23"/>
      <c r="N195" s="23"/>
    </row>
    <row r="196" spans="1:14" x14ac:dyDescent="0.2">
      <c r="A196" s="34"/>
      <c r="B196" s="2"/>
      <c r="C196" s="4"/>
      <c r="D196" s="3"/>
      <c r="E196" s="33"/>
      <c r="F196" s="16"/>
      <c r="G196" s="13"/>
      <c r="H196" s="51"/>
      <c r="I196" s="16"/>
      <c r="J196" s="16"/>
      <c r="K196" s="23"/>
      <c r="L196" s="23"/>
      <c r="N196" s="23"/>
    </row>
    <row r="197" spans="1:14" x14ac:dyDescent="0.2">
      <c r="A197" s="6"/>
      <c r="B197" s="2"/>
      <c r="C197" s="85"/>
      <c r="D197" s="23"/>
      <c r="E197" s="3"/>
      <c r="F197" s="30"/>
      <c r="G197" s="47"/>
      <c r="H197" s="51"/>
      <c r="I197" s="16"/>
      <c r="J197" s="51"/>
      <c r="K197" s="16"/>
      <c r="L197" s="23"/>
      <c r="N197" s="23"/>
    </row>
    <row r="198" spans="1:14" x14ac:dyDescent="0.2">
      <c r="A198" s="6"/>
      <c r="B198" s="2"/>
      <c r="C198" s="85"/>
      <c r="D198" s="33"/>
      <c r="E198" s="3"/>
      <c r="F198" s="30"/>
      <c r="G198" s="47"/>
      <c r="H198" s="16"/>
      <c r="I198" s="16"/>
      <c r="J198" s="16"/>
      <c r="K198" s="23"/>
      <c r="L198" s="23"/>
      <c r="N198" s="23"/>
    </row>
    <row r="199" spans="1:14" x14ac:dyDescent="0.2">
      <c r="A199" s="6"/>
      <c r="B199" s="2"/>
      <c r="C199" s="4"/>
      <c r="D199" s="23"/>
      <c r="E199" s="3"/>
      <c r="F199" s="30"/>
      <c r="G199" s="47"/>
      <c r="H199" s="16"/>
      <c r="I199" s="16"/>
      <c r="J199" s="16"/>
      <c r="K199" s="23"/>
      <c r="L199" s="23"/>
      <c r="N199" s="23"/>
    </row>
    <row r="200" spans="1:14" x14ac:dyDescent="0.2">
      <c r="A200" s="6"/>
      <c r="B200" s="2"/>
      <c r="C200" s="4"/>
      <c r="D200" s="33"/>
      <c r="E200" s="3"/>
      <c r="F200" s="30"/>
      <c r="G200" s="47"/>
      <c r="H200" s="51"/>
      <c r="I200" s="16"/>
      <c r="J200" s="16"/>
      <c r="K200" s="23"/>
      <c r="L200" s="23"/>
      <c r="N200" s="23"/>
    </row>
    <row r="201" spans="1:14" x14ac:dyDescent="0.2">
      <c r="A201" s="6"/>
      <c r="B201" s="2"/>
      <c r="C201" s="4"/>
      <c r="D201" s="23"/>
      <c r="E201" s="3"/>
      <c r="F201" s="30"/>
      <c r="G201" s="47"/>
      <c r="H201" s="51"/>
      <c r="I201" s="16"/>
      <c r="J201" s="16"/>
      <c r="K201" s="23"/>
      <c r="L201" s="23"/>
      <c r="N201" s="23"/>
    </row>
    <row r="202" spans="1:14" x14ac:dyDescent="0.2">
      <c r="A202" s="6"/>
      <c r="B202" s="2"/>
      <c r="C202" s="4"/>
      <c r="D202" s="33"/>
      <c r="E202" s="3"/>
      <c r="F202" s="30"/>
      <c r="G202" s="47"/>
      <c r="H202" s="51"/>
      <c r="I202" s="16"/>
      <c r="J202" s="16"/>
      <c r="K202" s="23"/>
      <c r="L202" s="23"/>
      <c r="N202" s="23"/>
    </row>
    <row r="203" spans="1:14" x14ac:dyDescent="0.2">
      <c r="A203" s="6"/>
      <c r="B203" s="2"/>
      <c r="C203" s="4"/>
      <c r="D203" s="23"/>
      <c r="E203" s="3"/>
      <c r="F203" s="30"/>
      <c r="G203" s="47"/>
      <c r="H203" s="51"/>
      <c r="I203" s="16"/>
      <c r="J203" s="16"/>
      <c r="K203" s="23"/>
      <c r="L203" s="23"/>
      <c r="N203" s="23"/>
    </row>
    <row r="204" spans="1:14" x14ac:dyDescent="0.2">
      <c r="A204" s="6"/>
      <c r="B204" s="2"/>
      <c r="C204" s="4"/>
      <c r="D204" s="33"/>
      <c r="E204" s="3"/>
      <c r="F204" s="30"/>
      <c r="G204" s="47"/>
      <c r="H204" s="51"/>
      <c r="I204" s="16"/>
      <c r="J204" s="16"/>
      <c r="K204" s="23"/>
      <c r="L204" s="23"/>
      <c r="N204" s="23"/>
    </row>
    <row r="205" spans="1:14" x14ac:dyDescent="0.2">
      <c r="A205" s="6"/>
      <c r="B205" s="2"/>
      <c r="C205" s="4"/>
      <c r="D205" s="23"/>
      <c r="E205" s="3"/>
      <c r="F205" s="46"/>
      <c r="G205" s="47"/>
      <c r="H205" s="51"/>
      <c r="I205" s="16"/>
      <c r="J205" s="16"/>
      <c r="K205" s="23"/>
      <c r="L205" s="23"/>
      <c r="N205" s="23"/>
    </row>
    <row r="206" spans="1:14" x14ac:dyDescent="0.2">
      <c r="A206" s="34"/>
      <c r="B206" s="2"/>
      <c r="C206" s="4"/>
      <c r="D206" s="23"/>
      <c r="E206" s="3"/>
      <c r="F206" s="16"/>
      <c r="G206" s="13"/>
      <c r="H206" s="71"/>
      <c r="I206" s="16"/>
      <c r="J206" s="71"/>
      <c r="K206" s="16"/>
      <c r="L206" s="23"/>
      <c r="N206" s="23"/>
    </row>
    <row r="207" spans="1:14" x14ac:dyDescent="0.2">
      <c r="A207" s="34"/>
      <c r="B207" s="2"/>
      <c r="C207" s="4"/>
      <c r="D207" s="23"/>
      <c r="E207" s="3"/>
      <c r="F207" s="16"/>
      <c r="G207" s="13"/>
      <c r="H207" s="16"/>
      <c r="I207" s="16"/>
      <c r="J207" s="16"/>
      <c r="K207" s="3"/>
      <c r="L207" s="23"/>
      <c r="N207" s="23"/>
    </row>
    <row r="208" spans="1:14" x14ac:dyDescent="0.2">
      <c r="A208" s="34"/>
      <c r="B208" s="2"/>
      <c r="C208" s="4"/>
      <c r="D208" s="23"/>
      <c r="E208" s="3"/>
      <c r="F208" s="16"/>
      <c r="G208" s="13"/>
      <c r="H208" s="16"/>
      <c r="I208" s="16"/>
      <c r="J208" s="16"/>
      <c r="K208" s="23"/>
      <c r="L208" s="23"/>
      <c r="N208" s="23"/>
    </row>
    <row r="209" spans="1:14" x14ac:dyDescent="0.2">
      <c r="A209" s="34"/>
      <c r="B209" s="2"/>
      <c r="C209" s="4"/>
      <c r="D209" s="23"/>
      <c r="E209" s="3"/>
      <c r="F209" s="16"/>
      <c r="G209" s="13"/>
      <c r="H209" s="71"/>
      <c r="I209" s="16"/>
      <c r="J209" s="16"/>
      <c r="K209" s="23"/>
      <c r="L209" s="23"/>
      <c r="N209" s="23"/>
    </row>
    <row r="210" spans="1:14" x14ac:dyDescent="0.2">
      <c r="A210" s="34"/>
      <c r="B210" s="2"/>
      <c r="C210" s="4"/>
      <c r="D210" s="23"/>
      <c r="E210" s="3"/>
      <c r="F210" s="16"/>
      <c r="G210" s="13"/>
      <c r="H210" s="71"/>
      <c r="I210" s="16"/>
      <c r="J210" s="16"/>
      <c r="K210" s="23"/>
      <c r="L210" s="23"/>
      <c r="N210" s="23"/>
    </row>
    <row r="211" spans="1:14" x14ac:dyDescent="0.2">
      <c r="A211" s="34"/>
      <c r="B211" s="2"/>
      <c r="C211" s="4"/>
      <c r="D211" s="23"/>
      <c r="E211" s="3"/>
      <c r="F211" s="16"/>
      <c r="G211" s="13"/>
      <c r="H211" s="71"/>
      <c r="I211" s="16"/>
      <c r="J211" s="16"/>
      <c r="K211" s="23"/>
      <c r="L211" s="23"/>
      <c r="N211" s="23"/>
    </row>
    <row r="212" spans="1:14" x14ac:dyDescent="0.2">
      <c r="A212" s="34"/>
      <c r="B212" s="2"/>
      <c r="C212" s="4"/>
      <c r="D212" s="23"/>
      <c r="E212" s="3"/>
      <c r="F212" s="16"/>
      <c r="G212" s="13"/>
      <c r="H212" s="71"/>
      <c r="I212" s="16"/>
      <c r="J212" s="16"/>
      <c r="K212" s="23"/>
      <c r="L212" s="23"/>
      <c r="N212" s="23"/>
    </row>
    <row r="213" spans="1:14" x14ac:dyDescent="0.2">
      <c r="A213" s="34"/>
      <c r="B213" s="2"/>
      <c r="C213" s="4"/>
      <c r="D213" s="23"/>
      <c r="E213" s="3"/>
      <c r="F213" s="16"/>
      <c r="G213" s="13"/>
      <c r="H213" s="71"/>
      <c r="I213" s="16"/>
      <c r="J213" s="16"/>
      <c r="K213" s="23"/>
      <c r="L213" s="23"/>
      <c r="N213" s="23"/>
    </row>
    <row r="214" spans="1:14" x14ac:dyDescent="0.2">
      <c r="A214" s="34"/>
      <c r="B214" s="2"/>
      <c r="C214" s="4"/>
      <c r="D214" s="23"/>
      <c r="E214" s="33"/>
      <c r="F214" s="16"/>
      <c r="G214" s="13"/>
      <c r="H214" s="51"/>
      <c r="I214" s="16"/>
      <c r="J214" s="16"/>
      <c r="K214" s="23"/>
      <c r="L214" s="23"/>
      <c r="N214" s="23"/>
    </row>
    <row r="215" spans="1:14" x14ac:dyDescent="0.2">
      <c r="A215" s="47"/>
      <c r="B215" s="71"/>
      <c r="C215" s="16"/>
      <c r="D215" s="16"/>
      <c r="E215" s="23"/>
      <c r="F215" s="23"/>
      <c r="G215" s="46"/>
      <c r="H215" s="23"/>
      <c r="N215" s="23"/>
    </row>
    <row r="216" spans="1:14" x14ac:dyDescent="0.2">
      <c r="A216" s="47"/>
      <c r="B216" s="71"/>
      <c r="C216" s="16"/>
      <c r="D216" s="16"/>
      <c r="E216" s="23"/>
      <c r="F216" s="23"/>
      <c r="G216" s="46"/>
      <c r="H216" s="23"/>
      <c r="N216" s="23"/>
    </row>
    <row r="217" spans="1:14" x14ac:dyDescent="0.2">
      <c r="A217" s="47"/>
      <c r="B217" s="71"/>
      <c r="C217" s="16"/>
      <c r="D217" s="16"/>
      <c r="E217" s="23"/>
      <c r="F217" s="23"/>
      <c r="G217" s="46"/>
      <c r="H217" s="23"/>
      <c r="N217" s="23"/>
    </row>
    <row r="218" spans="1:14" x14ac:dyDescent="0.2">
      <c r="A218" s="47"/>
      <c r="B218" s="51"/>
      <c r="C218" s="16"/>
      <c r="D218" s="16"/>
      <c r="E218" s="23"/>
      <c r="F218" s="23"/>
      <c r="G218" s="46"/>
      <c r="H218" s="23"/>
      <c r="N218" s="23"/>
    </row>
    <row r="219" spans="1:14" x14ac:dyDescent="0.2">
      <c r="A219" s="13"/>
      <c r="B219" s="16"/>
      <c r="C219" s="13"/>
      <c r="D219" s="18"/>
      <c r="E219" s="23"/>
      <c r="F219" s="23"/>
      <c r="G219" s="16"/>
      <c r="H219" s="23"/>
      <c r="N219" s="23"/>
    </row>
    <row r="220" spans="1:14" x14ac:dyDescent="0.2">
      <c r="A220" s="13"/>
      <c r="B220" s="16"/>
      <c r="C220" s="16"/>
      <c r="D220" s="18"/>
      <c r="E220" s="23"/>
      <c r="F220" s="23"/>
      <c r="G220" s="16"/>
      <c r="H220" s="23"/>
      <c r="N220" s="23"/>
    </row>
    <row r="221" spans="1:14" x14ac:dyDescent="0.2">
      <c r="A221" s="13"/>
      <c r="B221" s="51"/>
      <c r="C221" s="16"/>
      <c r="D221" s="18"/>
      <c r="E221" s="23"/>
      <c r="F221" s="23"/>
      <c r="G221" s="16"/>
      <c r="H221" s="23"/>
      <c r="N221" s="23"/>
    </row>
    <row r="222" spans="1:14" x14ac:dyDescent="0.2">
      <c r="A222" s="13"/>
      <c r="B222" s="51"/>
      <c r="C222" s="16"/>
      <c r="D222" s="18"/>
      <c r="E222" s="23"/>
      <c r="F222" s="23"/>
      <c r="G222" s="16"/>
      <c r="H222" s="23"/>
      <c r="N222" s="23"/>
    </row>
    <row r="223" spans="1:14" x14ac:dyDescent="0.2">
      <c r="A223" s="13"/>
      <c r="B223" s="51"/>
      <c r="C223" s="16"/>
      <c r="D223" s="18"/>
      <c r="E223" s="23"/>
      <c r="F223" s="23"/>
      <c r="G223" s="16"/>
      <c r="H223" s="23"/>
      <c r="N223" s="23"/>
    </row>
    <row r="224" spans="1:14" x14ac:dyDescent="0.2">
      <c r="A224" s="13"/>
      <c r="B224" s="51"/>
      <c r="C224" s="16"/>
      <c r="D224" s="18"/>
      <c r="E224" s="23"/>
      <c r="F224" s="23"/>
      <c r="G224" s="16"/>
      <c r="H224" s="23"/>
      <c r="N224" s="23"/>
    </row>
    <row r="225" spans="1:14" x14ac:dyDescent="0.2">
      <c r="A225" s="13"/>
      <c r="B225" s="50"/>
      <c r="C225" s="16"/>
      <c r="D225" s="18"/>
      <c r="E225" s="23"/>
      <c r="F225" s="23"/>
      <c r="G225" s="16"/>
      <c r="H225" s="23"/>
      <c r="N225" s="23"/>
    </row>
    <row r="226" spans="1:14" x14ac:dyDescent="0.2">
      <c r="A226" s="13"/>
      <c r="B226" s="50"/>
      <c r="C226" s="16"/>
      <c r="D226" s="18"/>
      <c r="E226" s="23"/>
      <c r="F226" s="23"/>
      <c r="G226" s="16"/>
      <c r="H226" s="23"/>
      <c r="N226" s="23"/>
    </row>
    <row r="227" spans="1:14" x14ac:dyDescent="0.2">
      <c r="A227" s="13"/>
      <c r="B227" s="50"/>
      <c r="C227" s="16"/>
      <c r="D227" s="18"/>
      <c r="E227" s="23"/>
      <c r="F227" s="23"/>
      <c r="G227" s="16"/>
      <c r="H227" s="23"/>
      <c r="N227" s="23"/>
    </row>
    <row r="228" spans="1:14" x14ac:dyDescent="0.2">
      <c r="N228" s="23"/>
    </row>
    <row r="229" spans="1:14" x14ac:dyDescent="0.2">
      <c r="N229" s="23"/>
    </row>
    <row r="230" spans="1:14" x14ac:dyDescent="0.2">
      <c r="N230" s="23"/>
    </row>
    <row r="231" spans="1:14" x14ac:dyDescent="0.2">
      <c r="N231" s="23"/>
    </row>
    <row r="232" spans="1:14" x14ac:dyDescent="0.2">
      <c r="N232" s="23"/>
    </row>
    <row r="233" spans="1:14" x14ac:dyDescent="0.2">
      <c r="N233" s="23"/>
    </row>
    <row r="234" spans="1:14" x14ac:dyDescent="0.2">
      <c r="N234" s="23"/>
    </row>
    <row r="235" spans="1:14" x14ac:dyDescent="0.2">
      <c r="N235" s="23"/>
    </row>
    <row r="236" spans="1:14" x14ac:dyDescent="0.2">
      <c r="N236" s="23"/>
    </row>
    <row r="237" spans="1:14" x14ac:dyDescent="0.2">
      <c r="N237" s="23"/>
    </row>
    <row r="238" spans="1:14" x14ac:dyDescent="0.2">
      <c r="N238" s="23"/>
    </row>
    <row r="239" spans="1:14" x14ac:dyDescent="0.2">
      <c r="N239" s="23"/>
    </row>
    <row r="240" spans="1:14" x14ac:dyDescent="0.2">
      <c r="N240" s="23"/>
    </row>
    <row r="241" spans="14:14" x14ac:dyDescent="0.2">
      <c r="N241" s="23"/>
    </row>
    <row r="242" spans="14:14" x14ac:dyDescent="0.2">
      <c r="N242" s="23"/>
    </row>
    <row r="243" spans="14:14" x14ac:dyDescent="0.2">
      <c r="N243" s="23"/>
    </row>
    <row r="244" spans="14:14" x14ac:dyDescent="0.2">
      <c r="N244" s="23"/>
    </row>
    <row r="245" spans="14:14" x14ac:dyDescent="0.2">
      <c r="N245" s="23"/>
    </row>
    <row r="246" spans="14:14" x14ac:dyDescent="0.2">
      <c r="N246" s="23"/>
    </row>
    <row r="247" spans="14:14" x14ac:dyDescent="0.2">
      <c r="N247" s="23"/>
    </row>
    <row r="248" spans="14:14" x14ac:dyDescent="0.2">
      <c r="N248" s="23"/>
    </row>
    <row r="249" spans="14:14" x14ac:dyDescent="0.2">
      <c r="N249" s="23"/>
    </row>
    <row r="250" spans="14:14" x14ac:dyDescent="0.2">
      <c r="N250" s="23"/>
    </row>
    <row r="251" spans="14:14" x14ac:dyDescent="0.2">
      <c r="N251" s="23"/>
    </row>
    <row r="252" spans="14:14" x14ac:dyDescent="0.2">
      <c r="N252" s="23"/>
    </row>
    <row r="253" spans="14:14" x14ac:dyDescent="0.2">
      <c r="N253" s="23"/>
    </row>
    <row r="254" spans="14:14" x14ac:dyDescent="0.2">
      <c r="N254" s="23"/>
    </row>
    <row r="255" spans="14:14" x14ac:dyDescent="0.2">
      <c r="N255" s="23"/>
    </row>
    <row r="256" spans="14:14" x14ac:dyDescent="0.2">
      <c r="N256" s="23"/>
    </row>
    <row r="257" spans="14:14" x14ac:dyDescent="0.2">
      <c r="N257" s="23"/>
    </row>
    <row r="258" spans="14:14" x14ac:dyDescent="0.2">
      <c r="N258" s="23"/>
    </row>
    <row r="259" spans="14:14" x14ac:dyDescent="0.2">
      <c r="N259" s="23"/>
    </row>
    <row r="260" spans="14:14" x14ac:dyDescent="0.2">
      <c r="N260" s="23"/>
    </row>
    <row r="261" spans="14:14" x14ac:dyDescent="0.2">
      <c r="N261" s="23"/>
    </row>
    <row r="262" spans="14:14" x14ac:dyDescent="0.2">
      <c r="N262" s="23"/>
    </row>
    <row r="263" spans="14:14" x14ac:dyDescent="0.2">
      <c r="N263" s="23"/>
    </row>
    <row r="264" spans="14:14" x14ac:dyDescent="0.2">
      <c r="N264" s="23"/>
    </row>
    <row r="265" spans="14:14" x14ac:dyDescent="0.2">
      <c r="N265" s="23"/>
    </row>
    <row r="266" spans="14:14" x14ac:dyDescent="0.2">
      <c r="N266" s="23"/>
    </row>
    <row r="267" spans="14:14" x14ac:dyDescent="0.2">
      <c r="N267" s="23"/>
    </row>
    <row r="268" spans="14:14" x14ac:dyDescent="0.2">
      <c r="N268" s="23"/>
    </row>
    <row r="269" spans="14:14" x14ac:dyDescent="0.2">
      <c r="N269" s="23"/>
    </row>
    <row r="270" spans="14:14" x14ac:dyDescent="0.2">
      <c r="N270" s="23"/>
    </row>
    <row r="271" spans="14:14" x14ac:dyDescent="0.2">
      <c r="N271" s="23"/>
    </row>
    <row r="272" spans="14:14" x14ac:dyDescent="0.2">
      <c r="N272" s="23"/>
    </row>
    <row r="273" spans="14:14" x14ac:dyDescent="0.2">
      <c r="N273" s="23"/>
    </row>
    <row r="274" spans="14:14" x14ac:dyDescent="0.2">
      <c r="N274" s="23"/>
    </row>
    <row r="275" spans="14:14" x14ac:dyDescent="0.2">
      <c r="N275" s="23"/>
    </row>
    <row r="276" spans="14:14" x14ac:dyDescent="0.2">
      <c r="N276" s="23"/>
    </row>
    <row r="277" spans="14:14" x14ac:dyDescent="0.2">
      <c r="N277" s="23"/>
    </row>
    <row r="278" spans="14:14" x14ac:dyDescent="0.2">
      <c r="N278" s="23"/>
    </row>
    <row r="279" spans="14:14" x14ac:dyDescent="0.2">
      <c r="N279" s="23"/>
    </row>
    <row r="280" spans="14:14" x14ac:dyDescent="0.2">
      <c r="N280" s="23"/>
    </row>
    <row r="281" spans="14:14" x14ac:dyDescent="0.2">
      <c r="N281" s="23"/>
    </row>
    <row r="282" spans="14:14" x14ac:dyDescent="0.2">
      <c r="N282" s="23"/>
    </row>
    <row r="283" spans="14:14" x14ac:dyDescent="0.2">
      <c r="N283" s="23"/>
    </row>
    <row r="284" spans="14:14" x14ac:dyDescent="0.2">
      <c r="N284" s="23"/>
    </row>
    <row r="285" spans="14:14" x14ac:dyDescent="0.2">
      <c r="N285" s="23"/>
    </row>
    <row r="286" spans="14:14" x14ac:dyDescent="0.2">
      <c r="N286" s="30"/>
    </row>
    <row r="287" spans="14:14" x14ac:dyDescent="0.2">
      <c r="N287" s="30"/>
    </row>
    <row r="288" spans="14:14" x14ac:dyDescent="0.2">
      <c r="N288" s="30"/>
    </row>
    <row r="289" spans="14:14" x14ac:dyDescent="0.2">
      <c r="N289" s="30"/>
    </row>
    <row r="290" spans="14:14" x14ac:dyDescent="0.2">
      <c r="N290" s="30"/>
    </row>
    <row r="291" spans="14:14" x14ac:dyDescent="0.2">
      <c r="N291" s="30"/>
    </row>
    <row r="292" spans="14:14" x14ac:dyDescent="0.2">
      <c r="N292" s="30"/>
    </row>
    <row r="293" spans="14:14" x14ac:dyDescent="0.2">
      <c r="N293" s="30"/>
    </row>
    <row r="294" spans="14:14" x14ac:dyDescent="0.2">
      <c r="N294" s="32"/>
    </row>
    <row r="295" spans="14:14" x14ac:dyDescent="0.2">
      <c r="N295" s="30"/>
    </row>
    <row r="296" spans="14:14" x14ac:dyDescent="0.2">
      <c r="N296" s="30"/>
    </row>
    <row r="297" spans="14:14" x14ac:dyDescent="0.2">
      <c r="N297" s="30"/>
    </row>
    <row r="298" spans="14:14" x14ac:dyDescent="0.2">
      <c r="N298" s="30"/>
    </row>
    <row r="299" spans="14:14" x14ac:dyDescent="0.2">
      <c r="N299" s="30"/>
    </row>
    <row r="300" spans="14:14" x14ac:dyDescent="0.2">
      <c r="N300" s="23"/>
    </row>
    <row r="301" spans="14:14" x14ac:dyDescent="0.2">
      <c r="N301" s="23"/>
    </row>
    <row r="302" spans="14:14" x14ac:dyDescent="0.2">
      <c r="N302" s="23"/>
    </row>
    <row r="303" spans="14:14" x14ac:dyDescent="0.2">
      <c r="N303" s="23"/>
    </row>
    <row r="304" spans="14:14" x14ac:dyDescent="0.2">
      <c r="N304" s="23"/>
    </row>
    <row r="305" spans="14:14" x14ac:dyDescent="0.2">
      <c r="N305" s="23"/>
    </row>
    <row r="306" spans="14:14" x14ac:dyDescent="0.2">
      <c r="N306" s="23"/>
    </row>
    <row r="307" spans="14:14" x14ac:dyDescent="0.2">
      <c r="N307" s="23"/>
    </row>
    <row r="308" spans="14:14" x14ac:dyDescent="0.2">
      <c r="N308" s="23"/>
    </row>
    <row r="309" spans="14:14" x14ac:dyDescent="0.2">
      <c r="N309" s="23"/>
    </row>
    <row r="310" spans="14:14" x14ac:dyDescent="0.2">
      <c r="N310" s="23"/>
    </row>
    <row r="311" spans="14:14" x14ac:dyDescent="0.2">
      <c r="N311" s="23"/>
    </row>
    <row r="312" spans="14:14" x14ac:dyDescent="0.2">
      <c r="N312" s="23"/>
    </row>
    <row r="313" spans="14:14" x14ac:dyDescent="0.2">
      <c r="N313" s="23"/>
    </row>
    <row r="314" spans="14:14" x14ac:dyDescent="0.2">
      <c r="N314" s="23"/>
    </row>
    <row r="315" spans="14:14" x14ac:dyDescent="0.2">
      <c r="N315" s="23"/>
    </row>
    <row r="316" spans="14:14" x14ac:dyDescent="0.2">
      <c r="N316" s="23"/>
    </row>
    <row r="317" spans="14:14" x14ac:dyDescent="0.2">
      <c r="N317" s="23"/>
    </row>
    <row r="318" spans="14:14" x14ac:dyDescent="0.2">
      <c r="N318" s="23"/>
    </row>
    <row r="319" spans="14:14" x14ac:dyDescent="0.2">
      <c r="N319" s="23"/>
    </row>
    <row r="320" spans="14:14" x14ac:dyDescent="0.2">
      <c r="N320" s="23"/>
    </row>
    <row r="321" spans="14:14" x14ac:dyDescent="0.2">
      <c r="N321" s="23"/>
    </row>
    <row r="322" spans="14:14" x14ac:dyDescent="0.2">
      <c r="N322" s="23"/>
    </row>
    <row r="323" spans="14:14" x14ac:dyDescent="0.2">
      <c r="N323" s="23"/>
    </row>
    <row r="324" spans="14:14" x14ac:dyDescent="0.2">
      <c r="N324" s="23"/>
    </row>
    <row r="325" spans="14:14" x14ac:dyDescent="0.2">
      <c r="N325" s="23"/>
    </row>
    <row r="326" spans="14:14" x14ac:dyDescent="0.2">
      <c r="N326" s="23"/>
    </row>
    <row r="327" spans="14:14" x14ac:dyDescent="0.2">
      <c r="N327" s="23"/>
    </row>
    <row r="328" spans="14:14" x14ac:dyDescent="0.2">
      <c r="N328" s="23"/>
    </row>
    <row r="329" spans="14:14" x14ac:dyDescent="0.2">
      <c r="N329" s="23"/>
    </row>
    <row r="330" spans="14:14" x14ac:dyDescent="0.2">
      <c r="N330" s="23"/>
    </row>
    <row r="331" spans="14:14" x14ac:dyDescent="0.2">
      <c r="N331" s="23"/>
    </row>
    <row r="332" spans="14:14" x14ac:dyDescent="0.2">
      <c r="N332" s="23"/>
    </row>
    <row r="333" spans="14:14" x14ac:dyDescent="0.2">
      <c r="N333" s="23"/>
    </row>
    <row r="334" spans="14:14" x14ac:dyDescent="0.2">
      <c r="N334" s="23"/>
    </row>
    <row r="335" spans="14:14" x14ac:dyDescent="0.2">
      <c r="N335" s="23"/>
    </row>
    <row r="336" spans="14:14" x14ac:dyDescent="0.2">
      <c r="N336" s="23"/>
    </row>
    <row r="337" spans="14:14" x14ac:dyDescent="0.2">
      <c r="N337" s="23"/>
    </row>
    <row r="338" spans="14:14" x14ac:dyDescent="0.2">
      <c r="N338" s="23"/>
    </row>
    <row r="339" spans="14:14" x14ac:dyDescent="0.2">
      <c r="N339" s="23"/>
    </row>
    <row r="340" spans="14:14" x14ac:dyDescent="0.2">
      <c r="N340" s="23"/>
    </row>
    <row r="341" spans="14:14" x14ac:dyDescent="0.2">
      <c r="N341" s="23"/>
    </row>
    <row r="342" spans="14:14" x14ac:dyDescent="0.2">
      <c r="N342" s="23"/>
    </row>
    <row r="343" spans="14:14" x14ac:dyDescent="0.2">
      <c r="N343" s="23"/>
    </row>
    <row r="344" spans="14:14" x14ac:dyDescent="0.2">
      <c r="N344" s="23"/>
    </row>
    <row r="345" spans="14:14" x14ac:dyDescent="0.2">
      <c r="N345" s="23"/>
    </row>
    <row r="346" spans="14:14" x14ac:dyDescent="0.2">
      <c r="N346" s="23"/>
    </row>
    <row r="347" spans="14:14" x14ac:dyDescent="0.2">
      <c r="N347" s="23"/>
    </row>
    <row r="348" spans="14:14" x14ac:dyDescent="0.2">
      <c r="N348" s="23"/>
    </row>
    <row r="349" spans="14:14" x14ac:dyDescent="0.2">
      <c r="N349" s="23"/>
    </row>
    <row r="350" spans="14:14" x14ac:dyDescent="0.2">
      <c r="N350" s="23"/>
    </row>
    <row r="351" spans="14:14" x14ac:dyDescent="0.2">
      <c r="N351" s="23"/>
    </row>
    <row r="352" spans="14:14" x14ac:dyDescent="0.2">
      <c r="N352" s="23"/>
    </row>
    <row r="353" spans="14:14" x14ac:dyDescent="0.2">
      <c r="N353" s="23"/>
    </row>
    <row r="354" spans="14:14" x14ac:dyDescent="0.2">
      <c r="N354" s="23"/>
    </row>
    <row r="355" spans="14:14" x14ac:dyDescent="0.2">
      <c r="N355" s="23"/>
    </row>
    <row r="356" spans="14:14" x14ac:dyDescent="0.2">
      <c r="N356" s="23"/>
    </row>
    <row r="357" spans="14:14" x14ac:dyDescent="0.2">
      <c r="N357" s="23"/>
    </row>
    <row r="358" spans="14:14" x14ac:dyDescent="0.2">
      <c r="N358" s="23"/>
    </row>
    <row r="359" spans="14:14" x14ac:dyDescent="0.2">
      <c r="N359" s="23"/>
    </row>
    <row r="360" spans="14:14" x14ac:dyDescent="0.2">
      <c r="N360" s="23"/>
    </row>
    <row r="361" spans="14:14" x14ac:dyDescent="0.2">
      <c r="N361" s="23"/>
    </row>
    <row r="362" spans="14:14" x14ac:dyDescent="0.2">
      <c r="N362" s="23"/>
    </row>
    <row r="363" spans="14:14" x14ac:dyDescent="0.2">
      <c r="N363" s="23"/>
    </row>
    <row r="364" spans="14:14" x14ac:dyDescent="0.2">
      <c r="N364" s="23"/>
    </row>
    <row r="365" spans="14:14" x14ac:dyDescent="0.2">
      <c r="N365" s="23"/>
    </row>
    <row r="366" spans="14:14" x14ac:dyDescent="0.2">
      <c r="N366" s="23"/>
    </row>
    <row r="367" spans="14:14" x14ac:dyDescent="0.2">
      <c r="N367" s="23"/>
    </row>
    <row r="368" spans="14:14" x14ac:dyDescent="0.2">
      <c r="N368" s="23"/>
    </row>
    <row r="369" spans="14:14" x14ac:dyDescent="0.2">
      <c r="N369" s="23"/>
    </row>
    <row r="370" spans="14:14" x14ac:dyDescent="0.2">
      <c r="N370" s="23"/>
    </row>
    <row r="371" spans="14:14" x14ac:dyDescent="0.2">
      <c r="N371" s="23"/>
    </row>
    <row r="372" spans="14:14" x14ac:dyDescent="0.2">
      <c r="N372" s="23"/>
    </row>
    <row r="373" spans="14:14" x14ac:dyDescent="0.2">
      <c r="N373" s="23"/>
    </row>
    <row r="374" spans="14:14" x14ac:dyDescent="0.2">
      <c r="N374" s="23"/>
    </row>
    <row r="375" spans="14:14" x14ac:dyDescent="0.2">
      <c r="N375" s="23"/>
    </row>
    <row r="376" spans="14:14" x14ac:dyDescent="0.2">
      <c r="N376" s="23"/>
    </row>
    <row r="377" spans="14:14" x14ac:dyDescent="0.2">
      <c r="N377" s="23"/>
    </row>
    <row r="378" spans="14:14" x14ac:dyDescent="0.2">
      <c r="N378" s="23"/>
    </row>
    <row r="379" spans="14:14" x14ac:dyDescent="0.2">
      <c r="N379" s="23"/>
    </row>
    <row r="380" spans="14:14" x14ac:dyDescent="0.2">
      <c r="N380" s="23"/>
    </row>
    <row r="381" spans="14:14" x14ac:dyDescent="0.2">
      <c r="N381" s="23"/>
    </row>
    <row r="382" spans="14:14" x14ac:dyDescent="0.2">
      <c r="N382" s="23"/>
    </row>
    <row r="383" spans="14:14" x14ac:dyDescent="0.2">
      <c r="N383" s="23"/>
    </row>
    <row r="384" spans="14:14" x14ac:dyDescent="0.2">
      <c r="N384" s="23"/>
    </row>
    <row r="385" spans="14:14" x14ac:dyDescent="0.2">
      <c r="N385" s="23"/>
    </row>
    <row r="386" spans="14:14" x14ac:dyDescent="0.2">
      <c r="N386" s="23"/>
    </row>
    <row r="387" spans="14:14" x14ac:dyDescent="0.2">
      <c r="N387" s="23"/>
    </row>
    <row r="388" spans="14:14" x14ac:dyDescent="0.2">
      <c r="N388" s="23"/>
    </row>
    <row r="389" spans="14:14" x14ac:dyDescent="0.2">
      <c r="N389" s="23"/>
    </row>
    <row r="390" spans="14:14" x14ac:dyDescent="0.2">
      <c r="N390" s="23"/>
    </row>
    <row r="391" spans="14:14" x14ac:dyDescent="0.2">
      <c r="N391" s="23"/>
    </row>
    <row r="392" spans="14:14" x14ac:dyDescent="0.2">
      <c r="N392" s="23"/>
    </row>
    <row r="393" spans="14:14" x14ac:dyDescent="0.2">
      <c r="N393" s="23"/>
    </row>
    <row r="394" spans="14:14" x14ac:dyDescent="0.2">
      <c r="N394" s="23"/>
    </row>
    <row r="395" spans="14:14" x14ac:dyDescent="0.2">
      <c r="N395" s="23"/>
    </row>
    <row r="396" spans="14:14" x14ac:dyDescent="0.2">
      <c r="N396" s="23"/>
    </row>
    <row r="397" spans="14:14" x14ac:dyDescent="0.2">
      <c r="N397" s="23"/>
    </row>
    <row r="398" spans="14:14" x14ac:dyDescent="0.2">
      <c r="N398" s="23"/>
    </row>
    <row r="399" spans="14:14" x14ac:dyDescent="0.2">
      <c r="N399" s="23"/>
    </row>
    <row r="400" spans="14:14" x14ac:dyDescent="0.2">
      <c r="N400" s="23"/>
    </row>
    <row r="401" spans="14:14" x14ac:dyDescent="0.2">
      <c r="N401" s="23"/>
    </row>
    <row r="402" spans="14:14" x14ac:dyDescent="0.2">
      <c r="N402" s="23"/>
    </row>
    <row r="403" spans="14:14" x14ac:dyDescent="0.2">
      <c r="N403" s="23"/>
    </row>
    <row r="404" spans="14:14" x14ac:dyDescent="0.2">
      <c r="N404" s="23"/>
    </row>
    <row r="405" spans="14:14" x14ac:dyDescent="0.2">
      <c r="N405" s="23"/>
    </row>
    <row r="406" spans="14:14" x14ac:dyDescent="0.2">
      <c r="N406" s="23"/>
    </row>
    <row r="407" spans="14:14" x14ac:dyDescent="0.2">
      <c r="N407" s="23"/>
    </row>
    <row r="408" spans="14:14" x14ac:dyDescent="0.2">
      <c r="N408" s="23"/>
    </row>
    <row r="409" spans="14:14" x14ac:dyDescent="0.2">
      <c r="N409" s="23"/>
    </row>
    <row r="410" spans="14:14" x14ac:dyDescent="0.2">
      <c r="N410" s="23"/>
    </row>
    <row r="411" spans="14:14" x14ac:dyDescent="0.2">
      <c r="N411" s="23"/>
    </row>
    <row r="412" spans="14:14" x14ac:dyDescent="0.2">
      <c r="N412" s="23"/>
    </row>
    <row r="413" spans="14:14" x14ac:dyDescent="0.2">
      <c r="N413" s="23"/>
    </row>
    <row r="414" spans="14:14" x14ac:dyDescent="0.2">
      <c r="N414" s="23"/>
    </row>
    <row r="415" spans="14:14" x14ac:dyDescent="0.2">
      <c r="N415" s="23"/>
    </row>
    <row r="416" spans="14:14" x14ac:dyDescent="0.2">
      <c r="N416" s="23"/>
    </row>
    <row r="417" spans="14:14" x14ac:dyDescent="0.2">
      <c r="N417" s="23"/>
    </row>
    <row r="418" spans="14:14" x14ac:dyDescent="0.2">
      <c r="N418" s="23"/>
    </row>
    <row r="419" spans="14:14" x14ac:dyDescent="0.2">
      <c r="N419" s="23"/>
    </row>
    <row r="420" spans="14:14" x14ac:dyDescent="0.2">
      <c r="N420" s="23"/>
    </row>
    <row r="421" spans="14:14" x14ac:dyDescent="0.2">
      <c r="N421" s="23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85"/>
  <sheetViews>
    <sheetView zoomScale="70" workbookViewId="0">
      <pane xSplit="5" ySplit="5" topLeftCell="F130" activePane="bottomRight" state="frozen"/>
      <selection pane="topRight" activeCell="D1" sqref="D1"/>
      <selection pane="bottomLeft" activeCell="A6" sqref="A6"/>
      <selection pane="bottomRight" activeCell="M172" sqref="M172"/>
    </sheetView>
  </sheetViews>
  <sheetFormatPr defaultRowHeight="12.75" x14ac:dyDescent="0.2"/>
  <cols>
    <col min="1" max="1" width="13.5703125" style="6" customWidth="1"/>
    <col min="2" max="2" width="9.7109375" style="2" customWidth="1"/>
    <col min="3" max="3" width="15.85546875" style="4" customWidth="1"/>
    <col min="4" max="4" width="10.85546875" style="3" customWidth="1"/>
    <col min="5" max="5" width="9.140625" style="3"/>
    <col min="6" max="6" width="9.28515625" style="16" customWidth="1"/>
    <col min="7" max="7" width="9.28515625" style="18" customWidth="1"/>
    <col min="8" max="8" width="15.5703125" style="16" customWidth="1"/>
    <col min="9" max="10" width="9.28515625" style="16" customWidth="1"/>
    <col min="11" max="11" width="9.140625" style="3"/>
    <col min="12" max="12" width="11.42578125" style="23" customWidth="1"/>
    <col min="13" max="13" width="11.5703125" style="39" customWidth="1"/>
    <col min="14" max="14" width="10.85546875" style="16" customWidth="1"/>
    <col min="15" max="15" width="11" style="25" customWidth="1"/>
    <col min="16" max="16" width="14.42578125" style="25" customWidth="1"/>
    <col min="17" max="17" width="12.7109375" style="16" customWidth="1"/>
    <col min="18" max="18" width="10.28515625" style="16" customWidth="1"/>
    <col min="19" max="19" width="12.5703125" style="13" customWidth="1"/>
    <col min="20" max="20" width="11.5703125" style="13" customWidth="1"/>
    <col min="21" max="21" width="12" style="13" customWidth="1"/>
    <col min="22" max="22" width="8.85546875" style="3" customWidth="1"/>
    <col min="25" max="28" width="9.28515625" style="9" customWidth="1"/>
    <col min="31" max="31" width="9.140625" style="3"/>
    <col min="34" max="37" width="9.28515625" style="9" customWidth="1"/>
    <col min="41" max="41" width="9.28515625" style="3" customWidth="1"/>
    <col min="51" max="51" width="11.140625" style="3" customWidth="1"/>
    <col min="52" max="52" width="10.7109375" style="3" customWidth="1"/>
    <col min="53" max="53" width="12.140625" style="3" customWidth="1"/>
    <col min="57" max="59" width="9.140625" style="40"/>
  </cols>
  <sheetData>
    <row r="1" spans="1:59" x14ac:dyDescent="0.2">
      <c r="A1" s="8" t="s">
        <v>185</v>
      </c>
      <c r="I1" s="13"/>
      <c r="K1" s="13"/>
      <c r="S1" s="16"/>
      <c r="T1" s="16"/>
      <c r="U1" s="16"/>
      <c r="V1" s="21" t="s">
        <v>26</v>
      </c>
      <c r="X1" s="9" t="s">
        <v>124</v>
      </c>
      <c r="Y1"/>
      <c r="Z1"/>
      <c r="AC1" s="9"/>
      <c r="AD1" s="9"/>
      <c r="AE1" s="21" t="s">
        <v>26</v>
      </c>
      <c r="AF1" s="9"/>
      <c r="AG1" s="9"/>
      <c r="AH1"/>
      <c r="AI1"/>
      <c r="AL1" s="9"/>
      <c r="AM1" s="9"/>
      <c r="AO1"/>
      <c r="AP1" s="9" t="s">
        <v>26</v>
      </c>
      <c r="AR1" s="9"/>
      <c r="AU1" s="9"/>
      <c r="AV1" s="9"/>
      <c r="AW1" s="9"/>
      <c r="AX1" s="9"/>
      <c r="AY1" s="3">
        <v>140</v>
      </c>
      <c r="AZ1" s="3">
        <v>140</v>
      </c>
      <c r="BA1" s="3">
        <v>140</v>
      </c>
      <c r="BB1" s="3">
        <v>140</v>
      </c>
    </row>
    <row r="2" spans="1:59" x14ac:dyDescent="0.2">
      <c r="A2" s="6" t="s">
        <v>32</v>
      </c>
      <c r="H2" s="16" t="s">
        <v>149</v>
      </c>
      <c r="I2" s="13"/>
      <c r="K2" s="13"/>
      <c r="M2" s="25" t="s">
        <v>51</v>
      </c>
      <c r="N2" s="16" t="s">
        <v>35</v>
      </c>
      <c r="O2" s="25" t="s">
        <v>35</v>
      </c>
      <c r="P2" s="21" t="s">
        <v>50</v>
      </c>
      <c r="S2" s="16"/>
      <c r="T2" s="16"/>
      <c r="U2" s="16"/>
      <c r="V2" s="21" t="s">
        <v>27</v>
      </c>
      <c r="X2" s="9" t="s">
        <v>23</v>
      </c>
      <c r="Y2"/>
      <c r="Z2"/>
      <c r="AC2" s="9"/>
      <c r="AD2" s="9"/>
      <c r="AE2" s="21" t="s">
        <v>27</v>
      </c>
      <c r="AF2" s="9"/>
      <c r="AG2" s="9" t="s">
        <v>23</v>
      </c>
      <c r="AH2"/>
      <c r="AI2"/>
      <c r="AL2" s="9"/>
      <c r="AM2" s="9"/>
      <c r="AO2"/>
      <c r="AP2" s="9" t="s">
        <v>27</v>
      </c>
      <c r="AR2" s="9" t="s">
        <v>74</v>
      </c>
      <c r="AU2" s="9"/>
      <c r="AV2" s="9"/>
      <c r="AW2" s="9"/>
      <c r="AX2" s="9"/>
      <c r="AY2" s="3" t="s">
        <v>75</v>
      </c>
      <c r="AZ2" s="3" t="s">
        <v>75</v>
      </c>
      <c r="BA2" s="3" t="s">
        <v>75</v>
      </c>
      <c r="BB2" s="3" t="s">
        <v>75</v>
      </c>
    </row>
    <row r="3" spans="1:59" x14ac:dyDescent="0.2">
      <c r="A3" s="6" t="s">
        <v>4</v>
      </c>
      <c r="H3" s="16" t="s">
        <v>17</v>
      </c>
      <c r="I3" s="13"/>
      <c r="K3" s="13"/>
      <c r="M3" s="25" t="s">
        <v>44</v>
      </c>
      <c r="N3" s="16" t="s">
        <v>36</v>
      </c>
      <c r="O3" s="25" t="s">
        <v>36</v>
      </c>
      <c r="P3" s="21" t="s">
        <v>45</v>
      </c>
      <c r="R3" s="16" t="s">
        <v>31</v>
      </c>
      <c r="S3" s="16"/>
      <c r="T3" s="16"/>
      <c r="U3" s="16"/>
      <c r="V3" s="21" t="s">
        <v>28</v>
      </c>
      <c r="W3" s="9"/>
      <c r="X3" s="9" t="s">
        <v>29</v>
      </c>
      <c r="AB3" s="9" t="s">
        <v>23</v>
      </c>
      <c r="AC3" s="9"/>
      <c r="AD3" s="9"/>
      <c r="AE3" s="21" t="s">
        <v>28</v>
      </c>
      <c r="AF3" s="9"/>
      <c r="AG3" s="9" t="s">
        <v>29</v>
      </c>
      <c r="AH3"/>
      <c r="AI3"/>
      <c r="AK3" s="9" t="s">
        <v>25</v>
      </c>
      <c r="AL3" s="9"/>
      <c r="AM3" s="9"/>
      <c r="AO3"/>
      <c r="AP3" s="9" t="s">
        <v>28</v>
      </c>
      <c r="AQ3" s="9"/>
      <c r="AR3" s="9" t="s">
        <v>29</v>
      </c>
      <c r="AS3" s="9"/>
      <c r="AT3" s="9"/>
      <c r="AU3" s="9"/>
      <c r="AV3" s="9" t="s">
        <v>74</v>
      </c>
      <c r="AW3" s="9"/>
      <c r="AX3" s="9"/>
      <c r="AY3" s="3" t="s">
        <v>76</v>
      </c>
      <c r="AZ3" s="3" t="s">
        <v>77</v>
      </c>
      <c r="BA3" s="3" t="s">
        <v>78</v>
      </c>
      <c r="BB3" s="3" t="s">
        <v>72</v>
      </c>
    </row>
    <row r="4" spans="1:59" x14ac:dyDescent="0.2">
      <c r="A4" s="6" t="s">
        <v>5</v>
      </c>
      <c r="D4" s="21" t="s">
        <v>41</v>
      </c>
      <c r="H4" s="16" t="s">
        <v>155</v>
      </c>
      <c r="J4" s="16" t="s">
        <v>18</v>
      </c>
      <c r="K4" s="13"/>
      <c r="L4" s="21" t="s">
        <v>148</v>
      </c>
      <c r="M4" s="25" t="s">
        <v>33</v>
      </c>
      <c r="N4" s="16" t="s">
        <v>33</v>
      </c>
      <c r="O4" s="25" t="s">
        <v>33</v>
      </c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  <c r="V4" s="21" t="s">
        <v>29</v>
      </c>
      <c r="W4" s="9"/>
      <c r="X4" s="9" t="s">
        <v>30</v>
      </c>
      <c r="AB4" s="9" t="s">
        <v>24</v>
      </c>
      <c r="AC4" s="9"/>
      <c r="AD4" s="9"/>
      <c r="AE4" s="21" t="s">
        <v>29</v>
      </c>
      <c r="AF4" s="9"/>
      <c r="AG4" s="9" t="s">
        <v>30</v>
      </c>
      <c r="AH4"/>
      <c r="AI4"/>
      <c r="AK4" s="9" t="s">
        <v>24</v>
      </c>
      <c r="AL4" s="9"/>
      <c r="AM4" s="9"/>
      <c r="AO4"/>
      <c r="AP4" s="9" t="s">
        <v>29</v>
      </c>
      <c r="AQ4" s="9"/>
      <c r="AR4" s="9" t="s">
        <v>30</v>
      </c>
      <c r="AS4" s="9"/>
      <c r="AT4" s="9"/>
      <c r="AU4" s="9"/>
      <c r="AV4" s="9" t="s">
        <v>24</v>
      </c>
      <c r="AW4" s="9"/>
      <c r="AX4" s="9"/>
      <c r="AY4" s="21" t="s">
        <v>79</v>
      </c>
      <c r="AZ4" s="21" t="s">
        <v>79</v>
      </c>
      <c r="BA4" s="21" t="s">
        <v>79</v>
      </c>
      <c r="BB4" s="21" t="s">
        <v>79</v>
      </c>
    </row>
    <row r="5" spans="1:59" s="21" customFormat="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25" t="s">
        <v>55</v>
      </c>
      <c r="N5" s="16" t="s">
        <v>39</v>
      </c>
      <c r="O5" s="25" t="s">
        <v>34</v>
      </c>
      <c r="P5" s="25" t="s">
        <v>70</v>
      </c>
      <c r="Q5" s="16" t="s">
        <v>53</v>
      </c>
      <c r="R5" s="16" t="s">
        <v>49</v>
      </c>
      <c r="S5" s="16" t="s">
        <v>71</v>
      </c>
      <c r="T5" s="16" t="s">
        <v>72</v>
      </c>
      <c r="U5" s="16" t="s">
        <v>73</v>
      </c>
      <c r="W5" s="21" t="s">
        <v>19</v>
      </c>
      <c r="X5" s="21" t="s">
        <v>20</v>
      </c>
      <c r="Y5" s="21" t="s">
        <v>21</v>
      </c>
      <c r="Z5" s="21" t="s">
        <v>125</v>
      </c>
      <c r="AA5" s="21" t="s">
        <v>19</v>
      </c>
      <c r="AB5" s="21" t="s">
        <v>20</v>
      </c>
      <c r="AC5" s="21" t="s">
        <v>21</v>
      </c>
      <c r="AD5" s="21" t="s">
        <v>125</v>
      </c>
      <c r="AF5" s="21" t="s">
        <v>19</v>
      </c>
      <c r="AG5" s="21" t="s">
        <v>20</v>
      </c>
      <c r="AH5" s="21" t="s">
        <v>21</v>
      </c>
      <c r="AI5" s="21" t="s">
        <v>125</v>
      </c>
      <c r="AJ5" s="21" t="s">
        <v>19</v>
      </c>
      <c r="AK5" s="21" t="s">
        <v>20</v>
      </c>
      <c r="AL5" s="21" t="s">
        <v>21</v>
      </c>
      <c r="AM5" s="21" t="s">
        <v>125</v>
      </c>
      <c r="AN5" s="21" t="s">
        <v>0</v>
      </c>
      <c r="AQ5" s="21" t="s">
        <v>19</v>
      </c>
      <c r="AR5" s="21" t="s">
        <v>20</v>
      </c>
      <c r="AS5" s="21" t="s">
        <v>21</v>
      </c>
      <c r="AT5" s="21" t="s">
        <v>125</v>
      </c>
      <c r="AU5" s="21" t="s">
        <v>19</v>
      </c>
      <c r="AV5" s="21" t="s">
        <v>20</v>
      </c>
      <c r="AW5" s="21" t="s">
        <v>21</v>
      </c>
      <c r="AX5" s="21" t="s">
        <v>125</v>
      </c>
      <c r="BE5" s="25"/>
      <c r="BF5" s="25"/>
      <c r="BG5" s="25"/>
    </row>
    <row r="6" spans="1:59" x14ac:dyDescent="0.2">
      <c r="A6" s="34">
        <v>40931</v>
      </c>
      <c r="B6" s="2" t="s">
        <v>183</v>
      </c>
      <c r="C6" s="4" t="s">
        <v>100</v>
      </c>
      <c r="D6" s="3">
        <v>306800</v>
      </c>
      <c r="E6" s="3">
        <v>1</v>
      </c>
      <c r="F6" s="16">
        <v>0.84412564285714276</v>
      </c>
      <c r="G6" s="13">
        <v>0.27275273314285703</v>
      </c>
      <c r="H6" s="16">
        <v>46.955537741289191</v>
      </c>
      <c r="I6" s="18">
        <v>30.375472680710804</v>
      </c>
      <c r="J6" s="18">
        <v>37.177296321428564</v>
      </c>
      <c r="K6" s="18">
        <v>17.984998175571427</v>
      </c>
      <c r="L6" s="23">
        <v>23</v>
      </c>
      <c r="M6" s="40">
        <v>91.898409452981468</v>
      </c>
      <c r="N6" s="13">
        <v>6.8710000000000004</v>
      </c>
      <c r="O6" s="40">
        <v>307</v>
      </c>
      <c r="P6" s="3">
        <v>30.946999999999999</v>
      </c>
      <c r="Q6" s="94">
        <v>2.8884999999999996</v>
      </c>
      <c r="R6" s="94">
        <v>3.5525000000000002</v>
      </c>
      <c r="S6" s="94">
        <v>0.53749999999999998</v>
      </c>
      <c r="T6" s="94"/>
      <c r="U6" s="94">
        <v>0.23099999999999998</v>
      </c>
      <c r="V6" s="3">
        <f>($E6)+(0.5*($E7-$E6))</f>
        <v>3</v>
      </c>
      <c r="W6">
        <f t="shared" ref="W6:W69" si="0">($V6*Q6)</f>
        <v>8.665499999999998</v>
      </c>
      <c r="X6">
        <f t="shared" ref="X6:X69" si="1">($V6*R6)</f>
        <v>10.657500000000001</v>
      </c>
      <c r="Y6">
        <f t="shared" ref="Y6:Z69" si="2">($V6*S6)</f>
        <v>1.6124999999999998</v>
      </c>
      <c r="Z6">
        <f t="shared" si="2"/>
        <v>0</v>
      </c>
      <c r="AA6" s="9">
        <f>SUM(W6:W15)</f>
        <v>919.34775000000013</v>
      </c>
      <c r="AB6" s="9">
        <f>SUM(X6:X15)</f>
        <v>954.76224999999999</v>
      </c>
      <c r="AC6" s="9">
        <f>SUM(Y6:Y15)</f>
        <v>102.68049999999999</v>
      </c>
      <c r="AD6" s="9">
        <f>SUM(Z6:Z15)</f>
        <v>0</v>
      </c>
      <c r="AE6" s="3">
        <f>($E6)+(0.5*($E7-$E6))</f>
        <v>3</v>
      </c>
      <c r="AF6">
        <f>($AE6*Q6)</f>
        <v>8.665499999999998</v>
      </c>
      <c r="AG6">
        <f>($AE6*R6)</f>
        <v>10.657500000000001</v>
      </c>
      <c r="AH6">
        <f>($AE6*S6)</f>
        <v>1.6124999999999998</v>
      </c>
      <c r="AI6">
        <f>($AE6*T6)</f>
        <v>0</v>
      </c>
      <c r="AJ6" s="9">
        <f>SUM(AF6:AF12)</f>
        <v>123.54650000000001</v>
      </c>
      <c r="AK6" s="9">
        <f>SUM(AG6:AG12)</f>
        <v>140.81725</v>
      </c>
      <c r="AL6" s="9">
        <f>SUM(AH6:AH12)</f>
        <v>22.829250000000002</v>
      </c>
      <c r="AM6" s="9">
        <f>SUM(AI6:AI12)</f>
        <v>0</v>
      </c>
      <c r="AN6" s="3">
        <v>1</v>
      </c>
      <c r="AO6"/>
      <c r="AP6">
        <f>($AN6)+(0.5*($AN7-$AN6))</f>
        <v>3</v>
      </c>
      <c r="AQ6">
        <f>($AP6*Q6)</f>
        <v>8.665499999999998</v>
      </c>
      <c r="AR6">
        <f>($AP6*R6)</f>
        <v>10.657500000000001</v>
      </c>
      <c r="AS6">
        <f>($AP6*S6)</f>
        <v>1.6124999999999998</v>
      </c>
      <c r="AT6">
        <f>($AP6*T6)</f>
        <v>0</v>
      </c>
      <c r="AU6" s="9">
        <f>SUM(AQ6:AQ15)</f>
        <v>919.34775000000013</v>
      </c>
      <c r="AV6" s="9">
        <f>SUM(AR6:AR15)</f>
        <v>954.76224999999999</v>
      </c>
      <c r="AW6" s="9">
        <f>SUM(AS6:AS15)</f>
        <v>102.68049999999999</v>
      </c>
      <c r="AX6" s="9">
        <f>SUM(AT6:AT15)</f>
        <v>0</v>
      </c>
    </row>
    <row r="7" spans="1:59" x14ac:dyDescent="0.2">
      <c r="A7" s="34"/>
      <c r="D7" s="3">
        <v>306799</v>
      </c>
      <c r="E7" s="3">
        <v>5</v>
      </c>
      <c r="F7" s="16">
        <v>0.88704728571428548</v>
      </c>
      <c r="G7" s="13">
        <v>0.27910513628571443</v>
      </c>
      <c r="I7" s="18"/>
      <c r="K7" s="18"/>
      <c r="Q7" s="94">
        <v>2.9055</v>
      </c>
      <c r="R7" s="94">
        <v>3.5780000000000003</v>
      </c>
      <c r="S7" s="94">
        <v>0.51900000000000002</v>
      </c>
      <c r="T7" s="94"/>
      <c r="U7" s="94">
        <v>0.22800000000000001</v>
      </c>
      <c r="V7" s="3">
        <f>(0.5*($E7-$E6))+(0.5*($E8-$E7))</f>
        <v>4.5</v>
      </c>
      <c r="W7">
        <f t="shared" si="0"/>
        <v>13.07475</v>
      </c>
      <c r="X7">
        <f t="shared" si="1"/>
        <v>16.101000000000003</v>
      </c>
      <c r="Y7">
        <f t="shared" si="2"/>
        <v>2.3355000000000001</v>
      </c>
      <c r="Z7">
        <f t="shared" si="2"/>
        <v>0</v>
      </c>
      <c r="AC7" s="9"/>
      <c r="AD7" s="9"/>
      <c r="AE7" s="3">
        <f>(0.5*($E7-$E6))+(0.5*($E8-$E7))</f>
        <v>4.5</v>
      </c>
      <c r="AF7">
        <f t="shared" ref="AF7:AH12" si="3">($AE7*Q7)</f>
        <v>13.07475</v>
      </c>
      <c r="AG7">
        <f t="shared" si="3"/>
        <v>16.101000000000003</v>
      </c>
      <c r="AH7">
        <f t="shared" si="3"/>
        <v>2.3355000000000001</v>
      </c>
      <c r="AI7">
        <f t="shared" ref="AI7:AI12" si="4">($AE7*T7)</f>
        <v>0</v>
      </c>
      <c r="AL7" s="9"/>
      <c r="AM7" s="9"/>
      <c r="AN7" s="3">
        <v>5</v>
      </c>
      <c r="AO7"/>
      <c r="AP7">
        <f>(0.5*($AN7-$AN6))+(0.5*($AN8-$AN7))</f>
        <v>4.5</v>
      </c>
      <c r="AQ7">
        <f t="shared" ref="AQ7:AQ14" si="5">($AP7*Q7)</f>
        <v>13.07475</v>
      </c>
      <c r="AR7">
        <f t="shared" ref="AR7:AS14" si="6">($AP7*R7)</f>
        <v>16.101000000000003</v>
      </c>
      <c r="AS7">
        <f t="shared" si="6"/>
        <v>2.3355000000000001</v>
      </c>
      <c r="AT7">
        <f t="shared" ref="AT7:AT70" si="7">($AP7*T7)</f>
        <v>0</v>
      </c>
      <c r="AU7" s="9"/>
      <c r="AV7" s="9"/>
      <c r="AW7" s="9"/>
      <c r="AX7" s="9"/>
    </row>
    <row r="8" spans="1:59" x14ac:dyDescent="0.2">
      <c r="A8" s="34"/>
      <c r="D8" s="3">
        <v>306798</v>
      </c>
      <c r="E8" s="3">
        <v>10</v>
      </c>
      <c r="F8" s="16">
        <v>0.84412564285714276</v>
      </c>
      <c r="G8" s="13">
        <v>0.27275273314285703</v>
      </c>
      <c r="Q8" s="94">
        <v>2.8395000000000001</v>
      </c>
      <c r="R8" s="94">
        <v>3.4725000000000001</v>
      </c>
      <c r="S8" s="94">
        <v>0.50649999999999995</v>
      </c>
      <c r="T8" s="94"/>
      <c r="U8" s="94">
        <v>0.2205</v>
      </c>
      <c r="V8" s="3">
        <f t="shared" ref="V8:V14" si="8">(0.5*($E8-$E7))+(0.5*($E9-$E8))</f>
        <v>7.5</v>
      </c>
      <c r="W8">
        <f t="shared" si="0"/>
        <v>21.296250000000001</v>
      </c>
      <c r="X8">
        <f t="shared" si="1"/>
        <v>26.043750000000003</v>
      </c>
      <c r="Y8">
        <f t="shared" si="2"/>
        <v>3.7987499999999996</v>
      </c>
      <c r="Z8">
        <f t="shared" si="2"/>
        <v>0</v>
      </c>
      <c r="AC8" s="9"/>
      <c r="AD8" s="9"/>
      <c r="AE8" s="3">
        <f>(0.5*($E8-$E7))+(0.5*($E9-$E8))</f>
        <v>7.5</v>
      </c>
      <c r="AF8">
        <f t="shared" si="3"/>
        <v>21.296250000000001</v>
      </c>
      <c r="AG8">
        <f t="shared" si="3"/>
        <v>26.043750000000003</v>
      </c>
      <c r="AH8">
        <f t="shared" si="3"/>
        <v>3.7987499999999996</v>
      </c>
      <c r="AI8">
        <f t="shared" si="4"/>
        <v>0</v>
      </c>
      <c r="AL8" s="9"/>
      <c r="AM8" s="9"/>
      <c r="AN8" s="3">
        <v>10</v>
      </c>
      <c r="AO8"/>
      <c r="AP8">
        <f t="shared" ref="AP8:AP14" si="9">(0.5*($AN8-$AN7))+(0.5*($AN9-$AN8))</f>
        <v>7.5</v>
      </c>
      <c r="AQ8">
        <f t="shared" si="5"/>
        <v>21.296250000000001</v>
      </c>
      <c r="AR8">
        <f t="shared" si="6"/>
        <v>26.043750000000003</v>
      </c>
      <c r="AS8">
        <f t="shared" si="6"/>
        <v>3.7987499999999996</v>
      </c>
      <c r="AT8">
        <f t="shared" si="7"/>
        <v>0</v>
      </c>
      <c r="AU8" s="9"/>
      <c r="AV8" s="9"/>
      <c r="AW8" s="9"/>
      <c r="AX8" s="9"/>
    </row>
    <row r="9" spans="1:59" x14ac:dyDescent="0.2">
      <c r="A9" s="34"/>
      <c r="D9" s="3">
        <v>306797</v>
      </c>
      <c r="E9" s="3">
        <v>20</v>
      </c>
      <c r="F9" s="16">
        <v>0.84412564285714276</v>
      </c>
      <c r="G9" s="13">
        <v>0.35487614314285715</v>
      </c>
      <c r="K9" s="23"/>
      <c r="M9" s="40"/>
      <c r="N9" s="13"/>
      <c r="O9" s="40"/>
      <c r="Q9" s="94">
        <v>2.2925</v>
      </c>
      <c r="R9" s="94">
        <v>2.7385000000000002</v>
      </c>
      <c r="S9" s="94">
        <v>0.44350000000000001</v>
      </c>
      <c r="T9" s="94"/>
      <c r="U9" s="94">
        <v>0.20200000000000001</v>
      </c>
      <c r="V9" s="3">
        <f t="shared" si="8"/>
        <v>10</v>
      </c>
      <c r="W9">
        <f t="shared" si="0"/>
        <v>22.925000000000001</v>
      </c>
      <c r="X9">
        <f t="shared" si="1"/>
        <v>27.385000000000002</v>
      </c>
      <c r="Y9">
        <f t="shared" si="2"/>
        <v>4.4350000000000005</v>
      </c>
      <c r="Z9">
        <f t="shared" si="2"/>
        <v>0</v>
      </c>
      <c r="AC9" s="9"/>
      <c r="AD9" s="9"/>
      <c r="AE9" s="3">
        <f>(0.5*($E9-$E8))+(0.5*($E10-$E9))</f>
        <v>10</v>
      </c>
      <c r="AF9">
        <f t="shared" si="3"/>
        <v>22.925000000000001</v>
      </c>
      <c r="AG9">
        <f t="shared" si="3"/>
        <v>27.385000000000002</v>
      </c>
      <c r="AH9">
        <f t="shared" si="3"/>
        <v>4.4350000000000005</v>
      </c>
      <c r="AI9">
        <f t="shared" si="4"/>
        <v>0</v>
      </c>
      <c r="AL9" s="9"/>
      <c r="AM9" s="9"/>
      <c r="AN9" s="3">
        <v>20</v>
      </c>
      <c r="AO9"/>
      <c r="AP9">
        <f t="shared" si="9"/>
        <v>10</v>
      </c>
      <c r="AQ9">
        <f t="shared" si="5"/>
        <v>22.925000000000001</v>
      </c>
      <c r="AR9">
        <f t="shared" si="6"/>
        <v>27.385000000000002</v>
      </c>
      <c r="AS9">
        <f t="shared" si="6"/>
        <v>4.4350000000000005</v>
      </c>
      <c r="AT9">
        <f t="shared" si="7"/>
        <v>0</v>
      </c>
      <c r="AU9" s="9"/>
      <c r="AV9" s="9"/>
      <c r="AW9" s="9"/>
      <c r="AX9" s="9"/>
    </row>
    <row r="10" spans="1:59" x14ac:dyDescent="0.2">
      <c r="A10" s="34"/>
      <c r="D10" s="3">
        <v>306796</v>
      </c>
      <c r="E10" s="3">
        <v>30</v>
      </c>
      <c r="F10" s="16">
        <v>0.75828235714285697</v>
      </c>
      <c r="G10" s="13">
        <v>0.45714411085714279</v>
      </c>
      <c r="M10" s="40"/>
      <c r="N10" s="13"/>
      <c r="O10" s="40"/>
      <c r="P10" s="39"/>
      <c r="Q10" s="94">
        <v>2.302</v>
      </c>
      <c r="R10" s="94">
        <v>2.4329999999999998</v>
      </c>
      <c r="S10" s="94">
        <v>0.4355</v>
      </c>
      <c r="T10" s="94"/>
      <c r="U10" s="94">
        <v>0.26550000000000001</v>
      </c>
      <c r="V10" s="3">
        <f t="shared" si="8"/>
        <v>10</v>
      </c>
      <c r="W10">
        <f t="shared" si="0"/>
        <v>23.02</v>
      </c>
      <c r="X10">
        <f t="shared" si="1"/>
        <v>24.33</v>
      </c>
      <c r="Y10">
        <f t="shared" si="2"/>
        <v>4.3550000000000004</v>
      </c>
      <c r="Z10">
        <f t="shared" si="2"/>
        <v>0</v>
      </c>
      <c r="AC10" s="9"/>
      <c r="AD10" s="9"/>
      <c r="AE10" s="3">
        <f>(0.5*($E10-$E9))+(0.5*($E11-$E10))</f>
        <v>10</v>
      </c>
      <c r="AF10">
        <f t="shared" si="3"/>
        <v>23.02</v>
      </c>
      <c r="AG10">
        <f t="shared" si="3"/>
        <v>24.33</v>
      </c>
      <c r="AH10">
        <f t="shared" si="3"/>
        <v>4.3550000000000004</v>
      </c>
      <c r="AI10">
        <f t="shared" si="4"/>
        <v>0</v>
      </c>
      <c r="AL10" s="9"/>
      <c r="AM10" s="9"/>
      <c r="AN10" s="3">
        <v>30</v>
      </c>
      <c r="AO10"/>
      <c r="AP10">
        <f t="shared" si="9"/>
        <v>10</v>
      </c>
      <c r="AQ10">
        <f t="shared" si="5"/>
        <v>23.02</v>
      </c>
      <c r="AR10">
        <f t="shared" si="6"/>
        <v>24.33</v>
      </c>
      <c r="AS10">
        <f t="shared" si="6"/>
        <v>4.3550000000000004</v>
      </c>
      <c r="AT10">
        <f t="shared" si="7"/>
        <v>0</v>
      </c>
      <c r="AU10" s="9"/>
      <c r="AV10" s="9"/>
      <c r="AW10" s="9"/>
      <c r="AX10" s="9"/>
    </row>
    <row r="11" spans="1:59" x14ac:dyDescent="0.2">
      <c r="A11" s="34"/>
      <c r="D11" s="3">
        <v>306795</v>
      </c>
      <c r="E11" s="3">
        <v>40</v>
      </c>
      <c r="F11" s="16">
        <v>0.57228857142857137</v>
      </c>
      <c r="G11" s="13">
        <v>0.38034298457142868</v>
      </c>
      <c r="I11" s="18"/>
      <c r="K11" s="23"/>
      <c r="M11" s="40">
        <v>87.818262303459107</v>
      </c>
      <c r="N11" s="13">
        <v>6.375</v>
      </c>
      <c r="O11" s="40">
        <v>284.5</v>
      </c>
      <c r="P11" s="3">
        <v>31.893999999999998</v>
      </c>
      <c r="Q11" s="94">
        <v>2.3025000000000002</v>
      </c>
      <c r="R11" s="94">
        <v>2.4394999999999998</v>
      </c>
      <c r="S11" s="94">
        <v>0.41599999999999998</v>
      </c>
      <c r="T11" s="94"/>
      <c r="U11" s="94">
        <v>0.27200000000000002</v>
      </c>
      <c r="V11" s="3">
        <f t="shared" si="8"/>
        <v>10</v>
      </c>
      <c r="W11">
        <f t="shared" si="0"/>
        <v>23.025000000000002</v>
      </c>
      <c r="X11">
        <f t="shared" si="1"/>
        <v>24.394999999999996</v>
      </c>
      <c r="Y11">
        <f t="shared" si="2"/>
        <v>4.16</v>
      </c>
      <c r="Z11">
        <f t="shared" si="2"/>
        <v>0</v>
      </c>
      <c r="AC11" s="9"/>
      <c r="AD11" s="9"/>
      <c r="AE11" s="3">
        <f>(0.5*($E11-$E10))+(0.5*($E12-$E11))</f>
        <v>10</v>
      </c>
      <c r="AF11">
        <f t="shared" si="3"/>
        <v>23.025000000000002</v>
      </c>
      <c r="AG11">
        <f t="shared" si="3"/>
        <v>24.394999999999996</v>
      </c>
      <c r="AH11">
        <f t="shared" si="3"/>
        <v>4.16</v>
      </c>
      <c r="AI11">
        <f t="shared" si="4"/>
        <v>0</v>
      </c>
      <c r="AL11" s="9"/>
      <c r="AM11" s="9"/>
      <c r="AN11" s="3">
        <v>40</v>
      </c>
      <c r="AO11"/>
      <c r="AP11">
        <f t="shared" si="9"/>
        <v>10</v>
      </c>
      <c r="AQ11">
        <f t="shared" si="5"/>
        <v>23.025000000000002</v>
      </c>
      <c r="AR11">
        <f t="shared" si="6"/>
        <v>24.394999999999996</v>
      </c>
      <c r="AS11">
        <f t="shared" si="6"/>
        <v>4.16</v>
      </c>
      <c r="AT11">
        <f t="shared" si="7"/>
        <v>0</v>
      </c>
      <c r="AU11" s="9"/>
      <c r="AV11" s="9"/>
      <c r="AW11" s="9"/>
      <c r="AX11" s="9"/>
    </row>
    <row r="12" spans="1:59" x14ac:dyDescent="0.2">
      <c r="A12" s="34"/>
      <c r="D12" s="3">
        <v>306794</v>
      </c>
      <c r="E12" s="3">
        <v>50</v>
      </c>
      <c r="F12" s="16">
        <v>0.51505971428571418</v>
      </c>
      <c r="G12" s="13">
        <v>0.38829779571428591</v>
      </c>
      <c r="I12" s="18"/>
      <c r="K12" s="23"/>
      <c r="P12" s="39"/>
      <c r="Q12" s="94">
        <v>2.3079999999999998</v>
      </c>
      <c r="R12" s="94">
        <v>2.3810000000000002</v>
      </c>
      <c r="S12" s="94">
        <v>0.42649999999999999</v>
      </c>
      <c r="T12" s="94"/>
      <c r="U12" s="94">
        <v>0.27850000000000003</v>
      </c>
      <c r="V12" s="3">
        <f t="shared" si="8"/>
        <v>17.5</v>
      </c>
      <c r="W12">
        <f t="shared" si="0"/>
        <v>40.39</v>
      </c>
      <c r="X12">
        <f t="shared" si="1"/>
        <v>41.667500000000004</v>
      </c>
      <c r="Y12">
        <f t="shared" si="2"/>
        <v>7.4637500000000001</v>
      </c>
      <c r="Z12">
        <f t="shared" si="2"/>
        <v>0</v>
      </c>
      <c r="AC12" s="9"/>
      <c r="AD12" s="9"/>
      <c r="AE12" s="3">
        <f>(0.5*($E12-$E11))</f>
        <v>5</v>
      </c>
      <c r="AF12">
        <f t="shared" si="3"/>
        <v>11.54</v>
      </c>
      <c r="AG12">
        <f t="shared" si="3"/>
        <v>11.905000000000001</v>
      </c>
      <c r="AH12">
        <f t="shared" si="3"/>
        <v>2.1324999999999998</v>
      </c>
      <c r="AI12">
        <f t="shared" si="4"/>
        <v>0</v>
      </c>
      <c r="AL12" s="9"/>
      <c r="AM12" s="9"/>
      <c r="AN12" s="3">
        <v>50</v>
      </c>
      <c r="AO12"/>
      <c r="AP12">
        <f t="shared" si="9"/>
        <v>17.5</v>
      </c>
      <c r="AQ12">
        <f t="shared" si="5"/>
        <v>40.39</v>
      </c>
      <c r="AR12">
        <f t="shared" si="6"/>
        <v>41.667500000000004</v>
      </c>
      <c r="AS12">
        <f t="shared" si="6"/>
        <v>7.4637500000000001</v>
      </c>
      <c r="AT12">
        <f t="shared" si="7"/>
        <v>0</v>
      </c>
      <c r="AU12" s="9"/>
      <c r="AV12" s="9"/>
      <c r="AW12" s="9"/>
      <c r="AX12" s="9"/>
    </row>
    <row r="13" spans="1:59" x14ac:dyDescent="0.2">
      <c r="A13" s="34"/>
      <c r="D13" s="3">
        <v>306793</v>
      </c>
      <c r="E13" s="3">
        <v>75</v>
      </c>
      <c r="F13" s="16">
        <v>7.9053135888501713E-2</v>
      </c>
      <c r="G13" s="13">
        <v>0.11334322411149832</v>
      </c>
      <c r="I13" s="18"/>
      <c r="K13" s="23"/>
      <c r="P13" s="39"/>
      <c r="Q13" s="94">
        <v>8.4295000000000009</v>
      </c>
      <c r="R13" s="94">
        <v>8.2929999999999993</v>
      </c>
      <c r="S13" s="94">
        <v>0.85</v>
      </c>
      <c r="T13" s="94"/>
      <c r="U13" s="94">
        <v>0.1275</v>
      </c>
      <c r="V13" s="3">
        <f t="shared" si="8"/>
        <v>25</v>
      </c>
      <c r="W13">
        <f t="shared" si="0"/>
        <v>210.73750000000001</v>
      </c>
      <c r="X13">
        <f t="shared" si="1"/>
        <v>207.32499999999999</v>
      </c>
      <c r="Y13">
        <f t="shared" si="2"/>
        <v>21.25</v>
      </c>
      <c r="Z13">
        <f t="shared" si="2"/>
        <v>0</v>
      </c>
      <c r="AC13" s="9"/>
      <c r="AD13" s="9"/>
      <c r="AE13" s="3">
        <v>0</v>
      </c>
      <c r="AH13"/>
      <c r="AI13"/>
      <c r="AL13" s="9"/>
      <c r="AM13" s="9"/>
      <c r="AN13" s="3">
        <v>75</v>
      </c>
      <c r="AO13"/>
      <c r="AP13">
        <f t="shared" si="9"/>
        <v>25</v>
      </c>
      <c r="AQ13">
        <f t="shared" si="5"/>
        <v>210.73750000000001</v>
      </c>
      <c r="AR13">
        <f t="shared" si="6"/>
        <v>207.32499999999999</v>
      </c>
      <c r="AS13">
        <f t="shared" si="6"/>
        <v>21.25</v>
      </c>
      <c r="AT13">
        <f t="shared" si="7"/>
        <v>0</v>
      </c>
      <c r="AU13" s="9"/>
      <c r="AV13" s="9"/>
      <c r="AW13" s="9"/>
      <c r="AX13" s="9"/>
    </row>
    <row r="14" spans="1:59" x14ac:dyDescent="0.2">
      <c r="A14" s="34"/>
      <c r="D14" s="3">
        <v>306792</v>
      </c>
      <c r="E14" s="3">
        <v>100</v>
      </c>
      <c r="F14" s="16">
        <v>3.3202317073170742E-2</v>
      </c>
      <c r="G14" s="13">
        <v>0.10655730292682927</v>
      </c>
      <c r="I14" s="18"/>
      <c r="K14" s="23"/>
      <c r="M14" s="53"/>
      <c r="N14" s="54"/>
      <c r="O14" s="53"/>
      <c r="P14" s="39"/>
      <c r="Q14" s="94">
        <v>8.6475000000000009</v>
      </c>
      <c r="R14" s="94">
        <v>9.3949999999999996</v>
      </c>
      <c r="S14" s="94">
        <v>0.92</v>
      </c>
      <c r="T14" s="94"/>
      <c r="U14" s="94">
        <v>0.125</v>
      </c>
      <c r="V14" s="3">
        <f t="shared" si="8"/>
        <v>32.5</v>
      </c>
      <c r="W14">
        <f t="shared" si="0"/>
        <v>281.04375000000005</v>
      </c>
      <c r="X14">
        <f t="shared" si="1"/>
        <v>305.33749999999998</v>
      </c>
      <c r="Y14">
        <f t="shared" si="2"/>
        <v>29.900000000000002</v>
      </c>
      <c r="Z14">
        <f t="shared" si="2"/>
        <v>0</v>
      </c>
      <c r="AC14" s="9"/>
      <c r="AD14" s="9"/>
      <c r="AE14" s="3">
        <v>0</v>
      </c>
      <c r="AH14"/>
      <c r="AI14"/>
      <c r="AL14" s="9"/>
      <c r="AM14" s="9"/>
      <c r="AN14" s="3">
        <v>100</v>
      </c>
      <c r="AO14"/>
      <c r="AP14">
        <f t="shared" si="9"/>
        <v>32.5</v>
      </c>
      <c r="AQ14">
        <f t="shared" si="5"/>
        <v>281.04375000000005</v>
      </c>
      <c r="AR14">
        <f t="shared" si="6"/>
        <v>305.33749999999998</v>
      </c>
      <c r="AS14">
        <f t="shared" si="6"/>
        <v>29.900000000000002</v>
      </c>
      <c r="AT14">
        <f t="shared" si="7"/>
        <v>0</v>
      </c>
      <c r="AU14" s="9"/>
      <c r="AV14" s="9"/>
      <c r="AW14" s="9"/>
      <c r="AX14" s="9"/>
      <c r="AY14" s="44"/>
    </row>
    <row r="15" spans="1:59" x14ac:dyDescent="0.2">
      <c r="A15" s="34"/>
      <c r="D15" s="3">
        <v>306791</v>
      </c>
      <c r="E15" s="3">
        <v>140</v>
      </c>
      <c r="F15" s="16">
        <v>1.422956445993032E-2</v>
      </c>
      <c r="G15" s="13">
        <v>6.2002955540069682E-2</v>
      </c>
      <c r="I15" s="18"/>
      <c r="M15" s="40">
        <v>65.639162092024932</v>
      </c>
      <c r="N15" s="13">
        <v>4.5309999999999997</v>
      </c>
      <c r="O15" s="40">
        <v>202.5</v>
      </c>
      <c r="P15" s="3">
        <v>33.619</v>
      </c>
      <c r="Q15" s="94">
        <v>13.7585</v>
      </c>
      <c r="R15" s="94">
        <v>13.576000000000001</v>
      </c>
      <c r="S15" s="94">
        <v>1.1684999999999999</v>
      </c>
      <c r="T15" s="94"/>
      <c r="U15" s="94">
        <v>0.13500000000000001</v>
      </c>
      <c r="V15" s="3">
        <f>(0.5*($E15-$E14))</f>
        <v>20</v>
      </c>
      <c r="W15">
        <f t="shared" si="0"/>
        <v>275.17</v>
      </c>
      <c r="X15">
        <f t="shared" si="1"/>
        <v>271.52</v>
      </c>
      <c r="Y15">
        <f t="shared" si="2"/>
        <v>23.369999999999997</v>
      </c>
      <c r="Z15">
        <f t="shared" si="2"/>
        <v>0</v>
      </c>
      <c r="AC15" s="9"/>
      <c r="AD15" s="9"/>
      <c r="AE15" s="3">
        <v>0</v>
      </c>
      <c r="AH15"/>
      <c r="AI15"/>
      <c r="AL15" s="9"/>
      <c r="AM15" s="9"/>
      <c r="AN15" s="3">
        <v>140</v>
      </c>
      <c r="AO15"/>
      <c r="AP15">
        <f>(0.5*($AN15-$AN14))</f>
        <v>20</v>
      </c>
      <c r="AQ15">
        <f>($AP15*AY15)</f>
        <v>275.17</v>
      </c>
      <c r="AR15">
        <f>($AP15*AZ15)</f>
        <v>271.52</v>
      </c>
      <c r="AS15">
        <f>($AP15*BA15)</f>
        <v>23.369999999999997</v>
      </c>
      <c r="AT15">
        <f>($AP15*BB15)</f>
        <v>0</v>
      </c>
      <c r="AU15" s="9"/>
      <c r="AV15" s="9"/>
      <c r="AW15" s="9"/>
      <c r="AX15" s="9"/>
      <c r="AY15" s="60">
        <f>(Q14*($AN15-$AY$1)+Q15*($AY$1-$AN14))/($AN15-$AN14)</f>
        <v>13.758500000000002</v>
      </c>
      <c r="AZ15" s="60">
        <f>(R14*($AN15-$AY$1)+R15*($AY$1-$AN14))/($AN15-$AN14)</f>
        <v>13.575999999999999</v>
      </c>
      <c r="BA15" s="60">
        <f>(S14*($AN15-$AY$1)+S15*($AY$1-$AN14))/($AN15-$AN14)</f>
        <v>1.1684999999999999</v>
      </c>
      <c r="BB15" s="60">
        <f>(T14*($AN15-$AY$1)+T15*($AY$1-$AN14))/($AN15-$AN14)</f>
        <v>0</v>
      </c>
    </row>
    <row r="16" spans="1:59" x14ac:dyDescent="0.2">
      <c r="A16" s="34">
        <v>40950</v>
      </c>
      <c r="B16" s="2" t="s">
        <v>188</v>
      </c>
      <c r="C16" s="4" t="s">
        <v>106</v>
      </c>
      <c r="D16" s="23">
        <v>384440</v>
      </c>
      <c r="E16" s="63">
        <v>2</v>
      </c>
      <c r="F16" s="16">
        <v>0.54658208955223886</v>
      </c>
      <c r="G16" s="18">
        <v>0.16752741044776107</v>
      </c>
      <c r="H16" s="16">
        <v>56.023736473880589</v>
      </c>
      <c r="I16" s="18">
        <v>25.7952702761194</v>
      </c>
      <c r="J16" s="18">
        <v>36.457025373134329</v>
      </c>
      <c r="K16" s="18">
        <v>11.30591387686567</v>
      </c>
      <c r="L16" s="23">
        <v>42</v>
      </c>
      <c r="M16" s="41">
        <v>92.071320112794353</v>
      </c>
      <c r="N16" s="13">
        <v>7.2319999999999993</v>
      </c>
      <c r="O16" s="40">
        <v>323</v>
      </c>
      <c r="P16" s="13">
        <v>30.519628524780273</v>
      </c>
      <c r="Q16" s="94">
        <v>3.7969999999999997</v>
      </c>
      <c r="R16" s="94">
        <v>5.1224999999999996</v>
      </c>
      <c r="S16" s="94">
        <v>0.54350000000000009</v>
      </c>
      <c r="T16" s="94"/>
      <c r="U16" s="94">
        <v>3.2500000000000001E-2</v>
      </c>
      <c r="V16" s="3">
        <f>($E16)+(0.5*($E17-$E16))</f>
        <v>3.5</v>
      </c>
      <c r="W16">
        <f t="shared" si="0"/>
        <v>13.289499999999999</v>
      </c>
      <c r="X16">
        <f t="shared" si="1"/>
        <v>17.928749999999997</v>
      </c>
      <c r="Y16">
        <f t="shared" si="2"/>
        <v>1.9022500000000004</v>
      </c>
      <c r="Z16">
        <f t="shared" si="2"/>
        <v>0</v>
      </c>
      <c r="AA16" s="9">
        <f>SUM(W16:W25)</f>
        <v>1002.2645</v>
      </c>
      <c r="AB16" s="9">
        <f>SUM(X16:X25)</f>
        <v>998.41075000000001</v>
      </c>
      <c r="AC16" s="9">
        <f>SUM(Y16:Y25)</f>
        <v>108.0915</v>
      </c>
      <c r="AD16" s="9">
        <f>SUM(Z16:Z25)</f>
        <v>11.875</v>
      </c>
      <c r="AE16" s="3">
        <f>($E16)+(0.5*($E17-$E16))</f>
        <v>3.5</v>
      </c>
      <c r="AF16">
        <f>($AE16*Q16)</f>
        <v>13.289499999999999</v>
      </c>
      <c r="AG16">
        <f>($AE16*R16)</f>
        <v>17.928749999999997</v>
      </c>
      <c r="AH16">
        <f>($AE16*S16)</f>
        <v>1.9022500000000004</v>
      </c>
      <c r="AI16">
        <f>($AE16*T16)</f>
        <v>0</v>
      </c>
      <c r="AJ16" s="9">
        <f>SUM(AF16:AF22)</f>
        <v>169.39374999999998</v>
      </c>
      <c r="AK16" s="9">
        <f>SUM(AG16:AG22)</f>
        <v>214.08199999999999</v>
      </c>
      <c r="AL16" s="9">
        <f>SUM(AH16:AH22)</f>
        <v>26.770000000000003</v>
      </c>
      <c r="AM16" s="9">
        <f>SUM(AI16:AI22)</f>
        <v>0</v>
      </c>
      <c r="AN16" s="63">
        <v>2</v>
      </c>
      <c r="AO16"/>
      <c r="AP16">
        <f>($AN16)+(0.5*($AN17-$AN16))</f>
        <v>3.5</v>
      </c>
      <c r="AQ16">
        <f>($AP16*Q16)</f>
        <v>13.289499999999999</v>
      </c>
      <c r="AR16">
        <f>($AP16*R16)</f>
        <v>17.928749999999997</v>
      </c>
      <c r="AS16">
        <f>($AP16*S16)</f>
        <v>1.9022500000000004</v>
      </c>
      <c r="AT16">
        <f t="shared" si="7"/>
        <v>0</v>
      </c>
      <c r="AU16" s="9">
        <f>SUM(AQ16:AQ25)</f>
        <v>999.42574999999999</v>
      </c>
      <c r="AV16" s="9">
        <f>SUM(AR16:AR25)</f>
        <v>996.1545000000001</v>
      </c>
      <c r="AW16" s="9">
        <f>SUM(AS16:AS25)</f>
        <v>107.94050000000001</v>
      </c>
      <c r="AX16" s="9">
        <f>SUM(AT16:AT25)</f>
        <v>11.875</v>
      </c>
    </row>
    <row r="17" spans="1:54" x14ac:dyDescent="0.2">
      <c r="A17" s="34"/>
      <c r="D17" s="33">
        <v>384439</v>
      </c>
      <c r="E17" s="63">
        <v>5</v>
      </c>
      <c r="F17" s="16">
        <v>0.60124029850746252</v>
      </c>
      <c r="G17" s="18">
        <v>0.1678007014925374</v>
      </c>
      <c r="P17" s="13"/>
      <c r="Q17" s="94">
        <v>3.8194999999999997</v>
      </c>
      <c r="R17" s="94">
        <v>5.0280000000000005</v>
      </c>
      <c r="S17" s="94">
        <v>0.56850000000000001</v>
      </c>
      <c r="T17" s="94"/>
      <c r="U17" s="94">
        <v>0.04</v>
      </c>
      <c r="V17" s="3">
        <f t="shared" ref="V17:V24" si="10">(0.5*($E17-$E16))+(0.5*($E18-$E17))</f>
        <v>4</v>
      </c>
      <c r="W17">
        <f t="shared" si="0"/>
        <v>15.277999999999999</v>
      </c>
      <c r="X17">
        <f t="shared" si="1"/>
        <v>20.112000000000002</v>
      </c>
      <c r="Y17">
        <f t="shared" si="2"/>
        <v>2.274</v>
      </c>
      <c r="Z17">
        <f t="shared" si="2"/>
        <v>0</v>
      </c>
      <c r="AC17" s="9"/>
      <c r="AD17" s="9"/>
      <c r="AE17" s="3">
        <f>(0.5*($E17-$E16))+(0.5*($E18-$E17))</f>
        <v>4</v>
      </c>
      <c r="AF17">
        <f t="shared" ref="AF17:AH22" si="11">($AE17*Q17)</f>
        <v>15.277999999999999</v>
      </c>
      <c r="AG17">
        <f t="shared" si="11"/>
        <v>20.112000000000002</v>
      </c>
      <c r="AH17">
        <f t="shared" si="11"/>
        <v>2.274</v>
      </c>
      <c r="AI17">
        <f t="shared" ref="AI17:AI22" si="12">($AE17*T17)</f>
        <v>0</v>
      </c>
      <c r="AL17" s="9"/>
      <c r="AM17" s="9"/>
      <c r="AN17" s="63">
        <v>5</v>
      </c>
      <c r="AO17"/>
      <c r="AP17">
        <f>(0.5*($AN17-$AN16))+(0.5*($AN18-$AN17))</f>
        <v>4</v>
      </c>
      <c r="AQ17">
        <f t="shared" ref="AQ17:AQ24" si="13">($AP17*Q17)</f>
        <v>15.277999999999999</v>
      </c>
      <c r="AR17">
        <f t="shared" ref="AR17:AS24" si="14">($AP17*R17)</f>
        <v>20.112000000000002</v>
      </c>
      <c r="AS17">
        <f t="shared" si="14"/>
        <v>2.274</v>
      </c>
      <c r="AT17">
        <f t="shared" si="7"/>
        <v>0</v>
      </c>
      <c r="AU17" s="9"/>
      <c r="AV17" s="9"/>
      <c r="AW17" s="9"/>
      <c r="AX17" s="9"/>
    </row>
    <row r="18" spans="1:54" x14ac:dyDescent="0.2">
      <c r="A18" s="34"/>
      <c r="D18" s="23">
        <v>384438</v>
      </c>
      <c r="E18" s="63">
        <v>10</v>
      </c>
      <c r="F18" s="16">
        <v>0.49192388059701497</v>
      </c>
      <c r="G18" s="13">
        <v>0.22218561940298501</v>
      </c>
      <c r="P18" s="13"/>
      <c r="Q18" s="94">
        <v>3.8285</v>
      </c>
      <c r="R18" s="94">
        <v>5.0555000000000003</v>
      </c>
      <c r="S18" s="94">
        <v>0.5635</v>
      </c>
      <c r="T18" s="94"/>
      <c r="U18" s="94">
        <v>4.2999999999999997E-2</v>
      </c>
      <c r="V18" s="3">
        <f t="shared" si="10"/>
        <v>7.5</v>
      </c>
      <c r="W18">
        <f t="shared" si="0"/>
        <v>28.713750000000001</v>
      </c>
      <c r="X18">
        <f t="shared" si="1"/>
        <v>37.916250000000005</v>
      </c>
      <c r="Y18">
        <f t="shared" si="2"/>
        <v>4.2262500000000003</v>
      </c>
      <c r="Z18">
        <f t="shared" si="2"/>
        <v>0</v>
      </c>
      <c r="AC18" s="9"/>
      <c r="AD18" s="9"/>
      <c r="AE18" s="3">
        <f>(0.5*($E18-$E17))+(0.5*($E19-$E18))</f>
        <v>7.5</v>
      </c>
      <c r="AF18">
        <f t="shared" si="11"/>
        <v>28.713750000000001</v>
      </c>
      <c r="AG18">
        <f t="shared" si="11"/>
        <v>37.916250000000005</v>
      </c>
      <c r="AH18">
        <f t="shared" si="11"/>
        <v>4.2262500000000003</v>
      </c>
      <c r="AI18">
        <f t="shared" si="12"/>
        <v>0</v>
      </c>
      <c r="AL18" s="9"/>
      <c r="AM18" s="9"/>
      <c r="AN18" s="63">
        <v>10</v>
      </c>
      <c r="AO18"/>
      <c r="AP18">
        <f t="shared" ref="AP18:AP24" si="15">(0.5*($AN18-$AN17))+(0.5*($AN19-$AN18))</f>
        <v>7.5</v>
      </c>
      <c r="AQ18">
        <f t="shared" si="13"/>
        <v>28.713750000000001</v>
      </c>
      <c r="AR18">
        <f t="shared" si="14"/>
        <v>37.916250000000005</v>
      </c>
      <c r="AS18">
        <f t="shared" si="14"/>
        <v>4.2262500000000003</v>
      </c>
      <c r="AT18">
        <f t="shared" si="7"/>
        <v>0</v>
      </c>
      <c r="AU18" s="9"/>
      <c r="AV18" s="9"/>
      <c r="AW18" s="9"/>
      <c r="AX18" s="9"/>
    </row>
    <row r="19" spans="1:54" x14ac:dyDescent="0.2">
      <c r="A19" s="34"/>
      <c r="D19" s="33">
        <v>384437</v>
      </c>
      <c r="E19" s="63">
        <v>20</v>
      </c>
      <c r="F19" s="16">
        <v>0.68322761194029846</v>
      </c>
      <c r="G19" s="13">
        <v>0.15905538805970154</v>
      </c>
      <c r="J19" s="13"/>
      <c r="K19" s="23"/>
      <c r="M19" s="40"/>
      <c r="N19" s="13"/>
      <c r="O19" s="40"/>
      <c r="Q19" s="94">
        <v>3.7169999999999996</v>
      </c>
      <c r="R19" s="94">
        <v>4.7805</v>
      </c>
      <c r="S19" s="94">
        <v>0.55800000000000005</v>
      </c>
      <c r="T19" s="94"/>
      <c r="U19" s="94">
        <v>4.8000000000000001E-2</v>
      </c>
      <c r="V19" s="3">
        <f t="shared" si="10"/>
        <v>10</v>
      </c>
      <c r="W19">
        <f t="shared" si="0"/>
        <v>37.169999999999995</v>
      </c>
      <c r="X19">
        <f t="shared" si="1"/>
        <v>47.805</v>
      </c>
      <c r="Y19">
        <f t="shared" si="2"/>
        <v>5.58</v>
      </c>
      <c r="Z19">
        <f t="shared" si="2"/>
        <v>0</v>
      </c>
      <c r="AC19" s="9"/>
      <c r="AD19" s="9"/>
      <c r="AE19" s="3">
        <f>(0.5*($E19-$E18))+(0.5*($E20-$E19))</f>
        <v>10</v>
      </c>
      <c r="AF19">
        <f t="shared" si="11"/>
        <v>37.169999999999995</v>
      </c>
      <c r="AG19">
        <f t="shared" si="11"/>
        <v>47.805</v>
      </c>
      <c r="AH19">
        <f t="shared" si="11"/>
        <v>5.58</v>
      </c>
      <c r="AI19">
        <f t="shared" si="12"/>
        <v>0</v>
      </c>
      <c r="AL19" s="9"/>
      <c r="AM19" s="9"/>
      <c r="AN19" s="63">
        <v>20</v>
      </c>
      <c r="AO19"/>
      <c r="AP19">
        <f t="shared" si="15"/>
        <v>10</v>
      </c>
      <c r="AQ19">
        <f t="shared" si="13"/>
        <v>37.169999999999995</v>
      </c>
      <c r="AR19">
        <f t="shared" si="14"/>
        <v>47.805</v>
      </c>
      <c r="AS19">
        <f t="shared" si="14"/>
        <v>5.58</v>
      </c>
      <c r="AT19">
        <f t="shared" si="7"/>
        <v>0</v>
      </c>
      <c r="AU19" s="9"/>
      <c r="AV19" s="9"/>
      <c r="AW19" s="9"/>
      <c r="AX19" s="9"/>
    </row>
    <row r="20" spans="1:54" x14ac:dyDescent="0.2">
      <c r="A20" s="34"/>
      <c r="D20" s="23">
        <v>384436</v>
      </c>
      <c r="E20" s="63">
        <v>30</v>
      </c>
      <c r="F20" s="16">
        <v>0.73788582089552235</v>
      </c>
      <c r="G20" s="13">
        <v>0.25088117910447755</v>
      </c>
      <c r="J20" s="13"/>
      <c r="K20" s="23"/>
      <c r="M20" s="40"/>
      <c r="N20" s="13"/>
      <c r="O20" s="40"/>
      <c r="P20" s="13"/>
      <c r="Q20" s="94">
        <v>3.278</v>
      </c>
      <c r="R20" s="94">
        <v>4.1894999999999998</v>
      </c>
      <c r="S20" s="94">
        <v>0.54300000000000004</v>
      </c>
      <c r="T20" s="94"/>
      <c r="U20" s="94">
        <v>4.8500000000000001E-2</v>
      </c>
      <c r="V20" s="3">
        <f t="shared" si="10"/>
        <v>10</v>
      </c>
      <c r="W20">
        <f t="shared" si="0"/>
        <v>32.78</v>
      </c>
      <c r="X20">
        <f t="shared" si="1"/>
        <v>41.894999999999996</v>
      </c>
      <c r="Y20">
        <f t="shared" si="2"/>
        <v>5.4300000000000006</v>
      </c>
      <c r="Z20">
        <f t="shared" si="2"/>
        <v>0</v>
      </c>
      <c r="AC20" s="9"/>
      <c r="AD20" s="9"/>
      <c r="AE20" s="3">
        <f>(0.5*($E20-$E19))+(0.5*($E21-$E20))</f>
        <v>10</v>
      </c>
      <c r="AF20">
        <f t="shared" si="11"/>
        <v>32.78</v>
      </c>
      <c r="AG20">
        <f t="shared" si="11"/>
        <v>41.894999999999996</v>
      </c>
      <c r="AH20">
        <f t="shared" si="11"/>
        <v>5.4300000000000006</v>
      </c>
      <c r="AI20">
        <f t="shared" si="12"/>
        <v>0</v>
      </c>
      <c r="AL20" s="9"/>
      <c r="AM20" s="9"/>
      <c r="AN20" s="63">
        <v>30</v>
      </c>
      <c r="AO20"/>
      <c r="AP20">
        <f t="shared" si="15"/>
        <v>10</v>
      </c>
      <c r="AQ20">
        <f t="shared" si="13"/>
        <v>32.78</v>
      </c>
      <c r="AR20">
        <f t="shared" si="14"/>
        <v>41.894999999999996</v>
      </c>
      <c r="AS20">
        <f t="shared" si="14"/>
        <v>5.4300000000000006</v>
      </c>
      <c r="AT20">
        <f t="shared" si="7"/>
        <v>0</v>
      </c>
      <c r="AU20" s="9"/>
      <c r="AV20" s="9"/>
      <c r="AW20" s="9"/>
      <c r="AX20" s="9"/>
    </row>
    <row r="21" spans="1:54" x14ac:dyDescent="0.2">
      <c r="A21" s="34"/>
      <c r="D21" s="33">
        <v>384435</v>
      </c>
      <c r="E21" s="63">
        <v>40</v>
      </c>
      <c r="F21" s="16">
        <v>0.94285410447761198</v>
      </c>
      <c r="G21" s="13">
        <v>0.28394939552238796</v>
      </c>
      <c r="J21" s="13"/>
      <c r="K21" s="23"/>
      <c r="M21" s="41">
        <v>90.21978034819827</v>
      </c>
      <c r="N21" s="13">
        <v>6.7919999999999998</v>
      </c>
      <c r="O21" s="40">
        <v>303</v>
      </c>
      <c r="P21" s="13">
        <v>31.364374160766602</v>
      </c>
      <c r="Q21" s="94">
        <v>3.0259999999999998</v>
      </c>
      <c r="R21" s="94">
        <v>3.6025</v>
      </c>
      <c r="S21" s="94">
        <v>0.4975</v>
      </c>
      <c r="T21" s="94"/>
      <c r="U21" s="94">
        <v>0.104</v>
      </c>
      <c r="V21" s="3">
        <f t="shared" si="10"/>
        <v>10</v>
      </c>
      <c r="W21">
        <f t="shared" si="0"/>
        <v>30.259999999999998</v>
      </c>
      <c r="X21">
        <f t="shared" si="1"/>
        <v>36.024999999999999</v>
      </c>
      <c r="Y21">
        <f t="shared" si="2"/>
        <v>4.9749999999999996</v>
      </c>
      <c r="Z21">
        <f t="shared" si="2"/>
        <v>0</v>
      </c>
      <c r="AC21" s="9"/>
      <c r="AD21" s="9"/>
      <c r="AE21" s="3">
        <f>(0.5*($E21-$E20))+(0.5*($E22-$E21))</f>
        <v>10</v>
      </c>
      <c r="AF21">
        <f t="shared" si="11"/>
        <v>30.259999999999998</v>
      </c>
      <c r="AG21">
        <f t="shared" si="11"/>
        <v>36.024999999999999</v>
      </c>
      <c r="AH21">
        <f t="shared" si="11"/>
        <v>4.9749999999999996</v>
      </c>
      <c r="AI21">
        <f t="shared" si="12"/>
        <v>0</v>
      </c>
      <c r="AL21" s="9"/>
      <c r="AM21" s="9"/>
      <c r="AN21" s="63">
        <v>40</v>
      </c>
      <c r="AO21"/>
      <c r="AP21">
        <f t="shared" si="15"/>
        <v>10</v>
      </c>
      <c r="AQ21">
        <f t="shared" si="13"/>
        <v>30.259999999999998</v>
      </c>
      <c r="AR21">
        <f t="shared" si="14"/>
        <v>36.024999999999999</v>
      </c>
      <c r="AS21">
        <f t="shared" si="14"/>
        <v>4.9749999999999996</v>
      </c>
      <c r="AT21">
        <f t="shared" si="7"/>
        <v>0</v>
      </c>
      <c r="AU21" s="9"/>
      <c r="AV21" s="9"/>
      <c r="AW21" s="9"/>
      <c r="AX21" s="9"/>
    </row>
    <row r="22" spans="1:54" x14ac:dyDescent="0.2">
      <c r="A22" s="34"/>
      <c r="D22" s="23">
        <v>384434</v>
      </c>
      <c r="E22" s="63">
        <v>50</v>
      </c>
      <c r="F22" s="16">
        <v>0.95651865671641778</v>
      </c>
      <c r="G22" s="13">
        <v>0.28859534328358211</v>
      </c>
      <c r="J22" s="13"/>
      <c r="K22" s="23"/>
      <c r="M22" s="40"/>
      <c r="N22" s="13"/>
      <c r="O22" s="40"/>
      <c r="P22" s="13"/>
      <c r="Q22" s="94">
        <v>2.3804999999999996</v>
      </c>
      <c r="R22" s="94">
        <v>2.48</v>
      </c>
      <c r="S22" s="94">
        <v>0.47649999999999998</v>
      </c>
      <c r="T22" s="94"/>
      <c r="U22" s="94">
        <v>0.105</v>
      </c>
      <c r="V22" s="3">
        <f t="shared" si="10"/>
        <v>17.5</v>
      </c>
      <c r="W22">
        <f t="shared" si="0"/>
        <v>41.658749999999991</v>
      </c>
      <c r="X22">
        <f t="shared" si="1"/>
        <v>43.4</v>
      </c>
      <c r="Y22">
        <f t="shared" si="2"/>
        <v>8.3387499999999992</v>
      </c>
      <c r="Z22">
        <f t="shared" si="2"/>
        <v>0</v>
      </c>
      <c r="AC22" s="9"/>
      <c r="AD22" s="9"/>
      <c r="AE22" s="3">
        <f>(0.5*($E22-$E21))</f>
        <v>5</v>
      </c>
      <c r="AF22">
        <f t="shared" si="11"/>
        <v>11.902499999999998</v>
      </c>
      <c r="AG22">
        <f t="shared" si="11"/>
        <v>12.4</v>
      </c>
      <c r="AH22">
        <f t="shared" si="11"/>
        <v>2.3824999999999998</v>
      </c>
      <c r="AI22">
        <f t="shared" si="12"/>
        <v>0</v>
      </c>
      <c r="AL22" s="9"/>
      <c r="AM22" s="9"/>
      <c r="AN22" s="63">
        <v>50</v>
      </c>
      <c r="AO22"/>
      <c r="AP22">
        <f t="shared" si="15"/>
        <v>17.5</v>
      </c>
      <c r="AQ22">
        <f t="shared" si="13"/>
        <v>41.658749999999991</v>
      </c>
      <c r="AR22">
        <f t="shared" si="14"/>
        <v>43.4</v>
      </c>
      <c r="AS22">
        <f t="shared" si="14"/>
        <v>8.3387499999999992</v>
      </c>
      <c r="AT22">
        <f t="shared" si="7"/>
        <v>0</v>
      </c>
      <c r="AU22" s="9"/>
      <c r="AV22" s="9"/>
      <c r="AW22" s="9"/>
      <c r="AX22" s="9"/>
    </row>
    <row r="23" spans="1:54" x14ac:dyDescent="0.2">
      <c r="A23" s="34"/>
      <c r="C23" s="4" t="s">
        <v>189</v>
      </c>
      <c r="D23" s="33">
        <v>384433</v>
      </c>
      <c r="E23" s="63">
        <v>75</v>
      </c>
      <c r="F23" s="5"/>
      <c r="G23"/>
      <c r="J23" s="13"/>
      <c r="K23" s="23"/>
      <c r="M23" s="40"/>
      <c r="N23" s="13"/>
      <c r="O23" s="40"/>
      <c r="P23" s="13"/>
      <c r="Q23" s="94">
        <v>10.532</v>
      </c>
      <c r="R23" s="94">
        <v>7.8470000000000004</v>
      </c>
      <c r="S23" s="94">
        <v>0.97899999999999998</v>
      </c>
      <c r="T23" s="94">
        <v>0.47499999999999998</v>
      </c>
      <c r="U23" s="94">
        <v>0.14799999999999999</v>
      </c>
      <c r="V23" s="3">
        <f t="shared" si="10"/>
        <v>25</v>
      </c>
      <c r="W23">
        <f t="shared" si="0"/>
        <v>263.3</v>
      </c>
      <c r="X23">
        <f t="shared" si="1"/>
        <v>196.17500000000001</v>
      </c>
      <c r="Y23">
        <f t="shared" si="2"/>
        <v>24.474999999999998</v>
      </c>
      <c r="Z23">
        <f t="shared" si="2"/>
        <v>11.875</v>
      </c>
      <c r="AC23" s="9"/>
      <c r="AD23" s="9"/>
      <c r="AE23" s="3">
        <v>0</v>
      </c>
      <c r="AH23"/>
      <c r="AI23"/>
      <c r="AL23" s="9"/>
      <c r="AM23" s="9"/>
      <c r="AN23" s="63">
        <v>75</v>
      </c>
      <c r="AO23"/>
      <c r="AP23">
        <f t="shared" si="15"/>
        <v>25</v>
      </c>
      <c r="AQ23">
        <f t="shared" si="13"/>
        <v>263.3</v>
      </c>
      <c r="AR23">
        <f t="shared" si="14"/>
        <v>196.17500000000001</v>
      </c>
      <c r="AS23">
        <f t="shared" si="14"/>
        <v>24.474999999999998</v>
      </c>
      <c r="AT23">
        <f t="shared" si="7"/>
        <v>11.875</v>
      </c>
      <c r="AU23" s="9"/>
      <c r="AV23" s="9"/>
      <c r="AW23" s="9"/>
      <c r="AX23" s="9"/>
    </row>
    <row r="24" spans="1:54" x14ac:dyDescent="0.2">
      <c r="A24" s="34"/>
      <c r="D24" s="23">
        <v>384432</v>
      </c>
      <c r="E24" s="63">
        <v>100</v>
      </c>
      <c r="F24" s="16">
        <v>4.3565037313432836E-2</v>
      </c>
      <c r="G24" s="13">
        <v>0.10752876268656716</v>
      </c>
      <c r="J24" s="13"/>
      <c r="K24" s="23"/>
      <c r="M24" s="40"/>
      <c r="N24" s="13"/>
      <c r="O24" s="40"/>
      <c r="Q24" s="94">
        <v>7.9145000000000003</v>
      </c>
      <c r="R24" s="94">
        <v>8.6850000000000005</v>
      </c>
      <c r="S24" s="94">
        <v>0.83549999999999991</v>
      </c>
      <c r="T24" s="94"/>
      <c r="U24" s="94">
        <v>5.6000000000000001E-2</v>
      </c>
      <c r="V24" s="3">
        <f t="shared" si="10"/>
        <v>33</v>
      </c>
      <c r="W24">
        <f t="shared" si="0"/>
        <v>261.17849999999999</v>
      </c>
      <c r="X24">
        <f t="shared" si="1"/>
        <v>286.60500000000002</v>
      </c>
      <c r="Y24">
        <f t="shared" si="2"/>
        <v>27.571499999999997</v>
      </c>
      <c r="Z24">
        <f t="shared" si="2"/>
        <v>0</v>
      </c>
      <c r="AC24" s="9"/>
      <c r="AD24" s="9"/>
      <c r="AE24" s="3">
        <v>0</v>
      </c>
      <c r="AH24"/>
      <c r="AI24"/>
      <c r="AL24" s="9"/>
      <c r="AM24" s="9"/>
      <c r="AN24" s="63">
        <v>100</v>
      </c>
      <c r="AO24"/>
      <c r="AP24">
        <f t="shared" si="15"/>
        <v>33</v>
      </c>
      <c r="AQ24">
        <f t="shared" si="13"/>
        <v>261.17849999999999</v>
      </c>
      <c r="AR24">
        <f t="shared" si="14"/>
        <v>286.60500000000002</v>
      </c>
      <c r="AS24">
        <f t="shared" si="14"/>
        <v>27.571499999999997</v>
      </c>
      <c r="AT24">
        <f t="shared" si="7"/>
        <v>0</v>
      </c>
      <c r="AU24" s="9"/>
      <c r="AV24" s="9"/>
      <c r="AW24" s="9"/>
      <c r="AX24" s="9"/>
      <c r="AY24" s="44"/>
    </row>
    <row r="25" spans="1:54" x14ac:dyDescent="0.2">
      <c r="A25" s="34"/>
      <c r="D25" s="33">
        <v>384431</v>
      </c>
      <c r="E25" s="63">
        <v>141</v>
      </c>
      <c r="F25" s="16">
        <v>3.0751791044776128E-2</v>
      </c>
      <c r="G25" s="13">
        <v>5.8530908955223865E-2</v>
      </c>
      <c r="J25" s="13"/>
      <c r="K25" s="23"/>
      <c r="M25" s="41">
        <v>65.456938255131533</v>
      </c>
      <c r="N25" s="13">
        <v>4.4604999999999997</v>
      </c>
      <c r="O25" s="40">
        <v>199.5</v>
      </c>
      <c r="P25" s="13">
        <v>33.590835571289063</v>
      </c>
      <c r="Q25" s="94">
        <v>13.591999999999999</v>
      </c>
      <c r="R25" s="94">
        <v>13.1975</v>
      </c>
      <c r="S25" s="94">
        <v>1.1375</v>
      </c>
      <c r="T25" s="94"/>
      <c r="U25" s="94">
        <v>6.4500000000000002E-2</v>
      </c>
      <c r="V25" s="3">
        <f>(0.5*($E25-$E24))</f>
        <v>20.5</v>
      </c>
      <c r="W25">
        <f t="shared" si="0"/>
        <v>278.63599999999997</v>
      </c>
      <c r="X25">
        <f t="shared" si="1"/>
        <v>270.54874999999998</v>
      </c>
      <c r="Y25">
        <f t="shared" si="2"/>
        <v>23.318749999999998</v>
      </c>
      <c r="Z25">
        <f t="shared" si="2"/>
        <v>0</v>
      </c>
      <c r="AC25" s="9"/>
      <c r="AD25" s="9"/>
      <c r="AE25" s="3">
        <v>0</v>
      </c>
      <c r="AH25"/>
      <c r="AI25"/>
      <c r="AL25" s="9"/>
      <c r="AM25" s="9"/>
      <c r="AN25" s="63">
        <v>141</v>
      </c>
      <c r="AO25"/>
      <c r="AP25">
        <f>(0.5*($AN25-$AN24))</f>
        <v>20.5</v>
      </c>
      <c r="AQ25">
        <f>($AP25*AY25)</f>
        <v>275.79724999999996</v>
      </c>
      <c r="AR25">
        <f>($AP25*AZ25)</f>
        <v>268.29249999999996</v>
      </c>
      <c r="AS25">
        <f>($AP25*BA25)</f>
        <v>23.167750000000005</v>
      </c>
      <c r="AT25">
        <f>($AP25*BB25)</f>
        <v>0</v>
      </c>
      <c r="AU25" s="9"/>
      <c r="AV25" s="9"/>
      <c r="AW25" s="9"/>
      <c r="AX25" s="9"/>
      <c r="AY25" s="60">
        <f>(Q24*($AN25-$AY$1)+Q25*($AY$1-$AN24))/($AN25-$AN24)</f>
        <v>13.453524390243901</v>
      </c>
      <c r="AZ25" s="60">
        <f>(R24*($AN25-$AY$1)+R25*($AY$1-$AN24))/($AN25-$AN24)</f>
        <v>13.087439024390243</v>
      </c>
      <c r="BA25" s="60">
        <f>(S24*($AN25-$AY$1)+S25*($AY$1-$AN24))/($AN25-$AN24)</f>
        <v>1.1301341463414636</v>
      </c>
      <c r="BB25" s="60">
        <f>(T24*($AN25-$AY$1)+T25*($AY$1-$AN24))/($AN25-$AN24)</f>
        <v>0</v>
      </c>
    </row>
    <row r="26" spans="1:54" x14ac:dyDescent="0.2">
      <c r="A26" s="34">
        <v>40958</v>
      </c>
      <c r="B26" s="2" t="s">
        <v>190</v>
      </c>
      <c r="C26" s="4" t="s">
        <v>106</v>
      </c>
      <c r="D26" s="14">
        <v>384490</v>
      </c>
      <c r="E26" s="63">
        <v>2</v>
      </c>
      <c r="F26" s="16">
        <v>0.49192388059701497</v>
      </c>
      <c r="G26" s="13">
        <v>0.1672541194029849</v>
      </c>
      <c r="H26" s="16">
        <v>54.026867350746265</v>
      </c>
      <c r="I26" s="18">
        <v>32.671785274253729</v>
      </c>
      <c r="J26" s="13">
        <v>32.070704104477613</v>
      </c>
      <c r="K26" s="3">
        <v>14.016824395522383</v>
      </c>
      <c r="L26" s="23">
        <v>50</v>
      </c>
      <c r="M26" s="41">
        <v>95.61047114368823</v>
      </c>
      <c r="N26" s="13">
        <v>7.5979999999999999</v>
      </c>
      <c r="O26" s="40">
        <v>339</v>
      </c>
      <c r="P26" s="13">
        <v>30.443672180175781</v>
      </c>
      <c r="Q26" s="94">
        <v>3.4855</v>
      </c>
      <c r="R26" s="94">
        <v>4.7315000000000005</v>
      </c>
      <c r="S26" s="94">
        <v>0.58899999999999997</v>
      </c>
      <c r="T26" s="94"/>
      <c r="U26" s="94">
        <v>7.2499999999999995E-2</v>
      </c>
      <c r="V26" s="3">
        <f>($E26)+(0.5*($E27-$E26))</f>
        <v>3.5</v>
      </c>
      <c r="W26">
        <f t="shared" si="0"/>
        <v>12.199249999999999</v>
      </c>
      <c r="X26">
        <f t="shared" si="1"/>
        <v>16.560250000000003</v>
      </c>
      <c r="Y26">
        <f t="shared" si="2"/>
        <v>2.0614999999999997</v>
      </c>
      <c r="Z26">
        <f t="shared" si="2"/>
        <v>0</v>
      </c>
      <c r="AA26" s="9">
        <f>SUM(W26:W35)</f>
        <v>1230.69425</v>
      </c>
      <c r="AB26" s="9">
        <f>SUM(X26:X35)</f>
        <v>1303.2105000000001</v>
      </c>
      <c r="AC26" s="9">
        <f>SUM(Y26:Y35)</f>
        <v>125.68</v>
      </c>
      <c r="AD26" s="9">
        <f>SUM(Z26:Z35)</f>
        <v>0</v>
      </c>
      <c r="AE26" s="3">
        <f>($E26)+(0.5*($E27-$E26))</f>
        <v>3.5</v>
      </c>
      <c r="AF26">
        <f>($AE26*Q26)</f>
        <v>12.199249999999999</v>
      </c>
      <c r="AG26">
        <f>($AE26*R26)</f>
        <v>16.560250000000003</v>
      </c>
      <c r="AH26">
        <f>($AE26*S26)</f>
        <v>2.0614999999999997</v>
      </c>
      <c r="AI26">
        <f>($AE26*T26)</f>
        <v>0</v>
      </c>
      <c r="AJ26" s="9">
        <f>SUM(AF26:AF32)</f>
        <v>180.33375000000001</v>
      </c>
      <c r="AK26" s="9">
        <f>SUM(AG26:AG32)</f>
        <v>237.91075000000004</v>
      </c>
      <c r="AL26" s="9">
        <f>SUM(AH26:AH32)</f>
        <v>29.249500000000001</v>
      </c>
      <c r="AM26" s="9">
        <f>SUM(AI26:AI32)</f>
        <v>0</v>
      </c>
      <c r="AN26" s="63">
        <v>2</v>
      </c>
      <c r="AP26">
        <f>($AN26)+(0.5*($AN27-$AN26))</f>
        <v>3.5</v>
      </c>
      <c r="AQ26">
        <f t="shared" ref="AQ26:AQ34" si="16">($AP26*Q26)</f>
        <v>12.199249999999999</v>
      </c>
      <c r="AR26">
        <f t="shared" ref="AR26:AR34" si="17">($AP26*R26)</f>
        <v>16.560250000000003</v>
      </c>
      <c r="AS26">
        <f t="shared" ref="AS26:AS34" si="18">($AP26*S26)</f>
        <v>2.0614999999999997</v>
      </c>
      <c r="AT26">
        <f t="shared" si="7"/>
        <v>0</v>
      </c>
      <c r="AU26" s="9">
        <f>SUM(AQ26:AQ35)</f>
        <v>1191.67425</v>
      </c>
      <c r="AV26" s="9">
        <f>SUM(AR26:AR35)</f>
        <v>1287.5985000000001</v>
      </c>
      <c r="AW26" s="9">
        <f>SUM(AS26:AS35)</f>
        <v>123.69200000000001</v>
      </c>
      <c r="AX26" s="9">
        <f>SUM(AT26:AT35)</f>
        <v>0</v>
      </c>
    </row>
    <row r="27" spans="1:54" x14ac:dyDescent="0.2">
      <c r="A27" s="34"/>
      <c r="D27" s="14">
        <v>384489</v>
      </c>
      <c r="E27" s="63">
        <v>5</v>
      </c>
      <c r="F27" s="16">
        <v>0.57391119402985091</v>
      </c>
      <c r="G27" s="13">
        <v>0.19512980597014901</v>
      </c>
      <c r="H27" s="13"/>
      <c r="I27" s="3"/>
      <c r="J27" s="13"/>
      <c r="P27" s="13"/>
      <c r="Q27" s="94">
        <v>3.7854999999999999</v>
      </c>
      <c r="R27" s="94">
        <v>5.117</v>
      </c>
      <c r="S27" s="94">
        <v>0.59450000000000003</v>
      </c>
      <c r="T27" s="94"/>
      <c r="U27" s="94">
        <v>7.9500000000000001E-2</v>
      </c>
      <c r="V27" s="3">
        <f>(0.5*($E27-$E26))+(0.5*($E28-$E27))</f>
        <v>4</v>
      </c>
      <c r="W27">
        <f t="shared" si="0"/>
        <v>15.141999999999999</v>
      </c>
      <c r="X27">
        <f t="shared" si="1"/>
        <v>20.468</v>
      </c>
      <c r="Y27">
        <f t="shared" si="2"/>
        <v>2.3780000000000001</v>
      </c>
      <c r="Z27">
        <f t="shared" si="2"/>
        <v>0</v>
      </c>
      <c r="AC27" s="9"/>
      <c r="AD27" s="9"/>
      <c r="AE27" s="3">
        <f>(0.5*($E27-$E26))+(0.5*($E28-$E27))</f>
        <v>4</v>
      </c>
      <c r="AF27">
        <f t="shared" ref="AF27:AH32" si="19">($AE27*Q27)</f>
        <v>15.141999999999999</v>
      </c>
      <c r="AG27">
        <f t="shared" si="19"/>
        <v>20.468</v>
      </c>
      <c r="AH27">
        <f t="shared" si="19"/>
        <v>2.3780000000000001</v>
      </c>
      <c r="AI27">
        <f t="shared" ref="AI27:AI32" si="20">($AE27*T27)</f>
        <v>0</v>
      </c>
      <c r="AL27" s="9"/>
      <c r="AM27" s="9"/>
      <c r="AN27" s="63">
        <v>5</v>
      </c>
      <c r="AP27">
        <f>(0.5*($AN27-$AN26))+(0.5*($AN28-$AN27))</f>
        <v>4</v>
      </c>
      <c r="AQ27">
        <f t="shared" si="16"/>
        <v>15.141999999999999</v>
      </c>
      <c r="AR27">
        <f t="shared" si="17"/>
        <v>20.468</v>
      </c>
      <c r="AS27">
        <f t="shared" si="18"/>
        <v>2.3780000000000001</v>
      </c>
      <c r="AT27">
        <f t="shared" si="7"/>
        <v>0</v>
      </c>
    </row>
    <row r="28" spans="1:54" x14ac:dyDescent="0.2">
      <c r="A28" s="34"/>
      <c r="D28" s="14">
        <v>384488</v>
      </c>
      <c r="E28" s="63">
        <v>10</v>
      </c>
      <c r="F28" s="16">
        <v>0.54658208955223886</v>
      </c>
      <c r="G28" s="13">
        <v>0.222458910447761</v>
      </c>
      <c r="J28" s="13"/>
      <c r="P28" s="13"/>
      <c r="Q28" s="94">
        <v>3.7770000000000001</v>
      </c>
      <c r="R28" s="94">
        <v>5.5310000000000006</v>
      </c>
      <c r="S28" s="94">
        <v>0.60899999999999999</v>
      </c>
      <c r="T28" s="94"/>
      <c r="U28" s="94">
        <v>7.9000000000000001E-2</v>
      </c>
      <c r="V28" s="3">
        <f t="shared" ref="V28:V34" si="21">(0.5*($E28-$E27))+(0.5*($E29-$E28))</f>
        <v>7.5</v>
      </c>
      <c r="W28">
        <f t="shared" si="0"/>
        <v>28.327500000000001</v>
      </c>
      <c r="X28">
        <f t="shared" si="1"/>
        <v>41.482500000000002</v>
      </c>
      <c r="Y28">
        <f t="shared" si="2"/>
        <v>4.5674999999999999</v>
      </c>
      <c r="Z28">
        <f t="shared" si="2"/>
        <v>0</v>
      </c>
      <c r="AC28" s="9"/>
      <c r="AD28" s="9"/>
      <c r="AE28" s="3">
        <f>(0.5*($E28-$E27))+(0.5*($E29-$E28))</f>
        <v>7.5</v>
      </c>
      <c r="AF28">
        <f t="shared" si="19"/>
        <v>28.327500000000001</v>
      </c>
      <c r="AG28">
        <f t="shared" si="19"/>
        <v>41.482500000000002</v>
      </c>
      <c r="AH28">
        <f t="shared" si="19"/>
        <v>4.5674999999999999</v>
      </c>
      <c r="AI28">
        <f t="shared" si="20"/>
        <v>0</v>
      </c>
      <c r="AL28" s="9"/>
      <c r="AM28" s="9"/>
      <c r="AN28" s="63">
        <v>10</v>
      </c>
      <c r="AP28">
        <f t="shared" ref="AP28:AP34" si="22">(0.5*($AN28-$AN27))+(0.5*($AN29-$AN28))</f>
        <v>7.5</v>
      </c>
      <c r="AQ28">
        <f t="shared" si="16"/>
        <v>28.327500000000001</v>
      </c>
      <c r="AR28">
        <f t="shared" si="17"/>
        <v>41.482500000000002</v>
      </c>
      <c r="AS28">
        <f t="shared" si="18"/>
        <v>4.5674999999999999</v>
      </c>
      <c r="AT28">
        <f t="shared" si="7"/>
        <v>0</v>
      </c>
    </row>
    <row r="29" spans="1:54" x14ac:dyDescent="0.2">
      <c r="A29" s="34"/>
      <c r="D29" s="14">
        <v>384487</v>
      </c>
      <c r="E29" s="63">
        <v>20</v>
      </c>
      <c r="F29" s="16">
        <v>0.56024664179104489</v>
      </c>
      <c r="G29" s="13">
        <v>0.22710485820895507</v>
      </c>
      <c r="J29" s="13"/>
      <c r="Q29" s="94">
        <v>3.8345000000000002</v>
      </c>
      <c r="R29" s="94">
        <v>5.1139999999999999</v>
      </c>
      <c r="S29" s="94">
        <v>0.61799999999999999</v>
      </c>
      <c r="T29" s="94"/>
      <c r="U29" s="94">
        <v>7.6499999999999999E-2</v>
      </c>
      <c r="V29" s="3">
        <f t="shared" si="21"/>
        <v>10</v>
      </c>
      <c r="W29">
        <f t="shared" si="0"/>
        <v>38.344999999999999</v>
      </c>
      <c r="X29">
        <f t="shared" si="1"/>
        <v>51.14</v>
      </c>
      <c r="Y29">
        <f t="shared" si="2"/>
        <v>6.18</v>
      </c>
      <c r="Z29">
        <f t="shared" si="2"/>
        <v>0</v>
      </c>
      <c r="AC29" s="9"/>
      <c r="AD29" s="9"/>
      <c r="AE29" s="3">
        <f>(0.5*($E29-$E28))+(0.5*($E30-$E29))</f>
        <v>10</v>
      </c>
      <c r="AF29">
        <f t="shared" si="19"/>
        <v>38.344999999999999</v>
      </c>
      <c r="AG29">
        <f t="shared" si="19"/>
        <v>51.14</v>
      </c>
      <c r="AH29">
        <f t="shared" si="19"/>
        <v>6.18</v>
      </c>
      <c r="AI29">
        <f t="shared" si="20"/>
        <v>0</v>
      </c>
      <c r="AL29" s="9"/>
      <c r="AM29" s="9"/>
      <c r="AN29" s="63">
        <v>20</v>
      </c>
      <c r="AP29">
        <f t="shared" si="22"/>
        <v>10</v>
      </c>
      <c r="AQ29">
        <f t="shared" si="16"/>
        <v>38.344999999999999</v>
      </c>
      <c r="AR29">
        <f t="shared" si="17"/>
        <v>51.14</v>
      </c>
      <c r="AS29">
        <f t="shared" si="18"/>
        <v>6.18</v>
      </c>
      <c r="AT29">
        <f t="shared" si="7"/>
        <v>0</v>
      </c>
    </row>
    <row r="30" spans="1:54" x14ac:dyDescent="0.2">
      <c r="A30" s="34"/>
      <c r="D30" s="14">
        <v>384486</v>
      </c>
      <c r="E30" s="63">
        <v>30</v>
      </c>
      <c r="F30" s="16">
        <v>0.64223395522388071</v>
      </c>
      <c r="G30" s="13">
        <v>0.27329104477611937</v>
      </c>
      <c r="J30" s="13"/>
      <c r="P30" s="13"/>
      <c r="Q30" s="94">
        <v>3.9169999999999998</v>
      </c>
      <c r="R30" s="94">
        <v>5.2484999999999999</v>
      </c>
      <c r="S30" s="94">
        <v>0.60799999999999998</v>
      </c>
      <c r="T30" s="94"/>
      <c r="U30" s="94">
        <v>7.4999999999999997E-2</v>
      </c>
      <c r="V30" s="3">
        <f t="shared" si="21"/>
        <v>10</v>
      </c>
      <c r="W30">
        <f t="shared" si="0"/>
        <v>39.17</v>
      </c>
      <c r="X30">
        <f t="shared" si="1"/>
        <v>52.484999999999999</v>
      </c>
      <c r="Y30">
        <f t="shared" si="2"/>
        <v>6.08</v>
      </c>
      <c r="Z30">
        <f t="shared" si="2"/>
        <v>0</v>
      </c>
      <c r="AC30" s="9"/>
      <c r="AD30" s="9"/>
      <c r="AE30" s="3">
        <f>(0.5*($E30-$E29))+(0.5*($E31-$E30))</f>
        <v>10</v>
      </c>
      <c r="AF30">
        <f t="shared" si="19"/>
        <v>39.17</v>
      </c>
      <c r="AG30">
        <f t="shared" si="19"/>
        <v>52.484999999999999</v>
      </c>
      <c r="AH30">
        <f t="shared" si="19"/>
        <v>6.08</v>
      </c>
      <c r="AI30">
        <f t="shared" si="20"/>
        <v>0</v>
      </c>
      <c r="AL30" s="9"/>
      <c r="AM30" s="9"/>
      <c r="AN30" s="63">
        <v>30</v>
      </c>
      <c r="AP30">
        <f t="shared" si="22"/>
        <v>10</v>
      </c>
      <c r="AQ30">
        <f t="shared" si="16"/>
        <v>39.17</v>
      </c>
      <c r="AR30">
        <f t="shared" si="17"/>
        <v>52.484999999999999</v>
      </c>
      <c r="AS30">
        <f t="shared" si="18"/>
        <v>6.08</v>
      </c>
      <c r="AT30">
        <f t="shared" si="7"/>
        <v>0</v>
      </c>
    </row>
    <row r="31" spans="1:54" x14ac:dyDescent="0.2">
      <c r="A31" s="34"/>
      <c r="D31" s="14">
        <v>384485</v>
      </c>
      <c r="E31" s="63">
        <v>40</v>
      </c>
      <c r="F31" s="16">
        <v>0.66956305970149255</v>
      </c>
      <c r="G31" s="13">
        <v>0.3192039402985074</v>
      </c>
      <c r="J31" s="13"/>
      <c r="M31" s="41">
        <v>94.70735575807339</v>
      </c>
      <c r="N31" s="13">
        <v>7.3825000000000003</v>
      </c>
      <c r="O31" s="40">
        <v>329.5</v>
      </c>
      <c r="P31" s="13">
        <v>30.779657363891602</v>
      </c>
      <c r="Q31" s="94">
        <v>3.6065</v>
      </c>
      <c r="R31" s="94">
        <v>4.4444999999999997</v>
      </c>
      <c r="S31" s="94">
        <v>0.54400000000000004</v>
      </c>
      <c r="T31" s="94"/>
      <c r="U31" s="94">
        <v>6.6000000000000003E-2</v>
      </c>
      <c r="V31" s="3">
        <f t="shared" si="21"/>
        <v>10</v>
      </c>
      <c r="W31">
        <f t="shared" si="0"/>
        <v>36.064999999999998</v>
      </c>
      <c r="X31">
        <f t="shared" si="1"/>
        <v>44.444999999999993</v>
      </c>
      <c r="Y31">
        <f t="shared" si="2"/>
        <v>5.44</v>
      </c>
      <c r="Z31">
        <f t="shared" si="2"/>
        <v>0</v>
      </c>
      <c r="AC31" s="9"/>
      <c r="AD31" s="9"/>
      <c r="AE31" s="3">
        <f>(0.5*($E31-$E30))+(0.5*($E32-$E31))</f>
        <v>10</v>
      </c>
      <c r="AF31">
        <f t="shared" si="19"/>
        <v>36.064999999999998</v>
      </c>
      <c r="AG31">
        <f t="shared" si="19"/>
        <v>44.444999999999993</v>
      </c>
      <c r="AH31">
        <f t="shared" si="19"/>
        <v>5.44</v>
      </c>
      <c r="AI31">
        <f t="shared" si="20"/>
        <v>0</v>
      </c>
      <c r="AL31" s="9"/>
      <c r="AM31" s="9"/>
      <c r="AN31" s="63">
        <v>40</v>
      </c>
      <c r="AP31">
        <f t="shared" si="22"/>
        <v>10</v>
      </c>
      <c r="AQ31">
        <f t="shared" si="16"/>
        <v>36.064999999999998</v>
      </c>
      <c r="AR31">
        <f t="shared" si="17"/>
        <v>44.444999999999993</v>
      </c>
      <c r="AS31">
        <f t="shared" si="18"/>
        <v>5.44</v>
      </c>
      <c r="AT31">
        <f t="shared" si="7"/>
        <v>0</v>
      </c>
    </row>
    <row r="32" spans="1:54" x14ac:dyDescent="0.2">
      <c r="A32" s="34"/>
      <c r="D32" s="14">
        <v>384484</v>
      </c>
      <c r="E32" s="63">
        <v>50</v>
      </c>
      <c r="F32" s="16">
        <v>1.0385059701492536</v>
      </c>
      <c r="G32" s="13">
        <v>0.55450752985074625</v>
      </c>
      <c r="J32" s="13"/>
      <c r="P32" s="13"/>
      <c r="Q32" s="94">
        <v>2.2170000000000001</v>
      </c>
      <c r="R32" s="94">
        <v>2.266</v>
      </c>
      <c r="S32" s="94">
        <v>0.50849999999999995</v>
      </c>
      <c r="T32" s="94"/>
      <c r="U32" s="94">
        <v>5.3499999999999999E-2</v>
      </c>
      <c r="V32" s="3">
        <f t="shared" si="21"/>
        <v>17.5</v>
      </c>
      <c r="W32">
        <f t="shared" si="0"/>
        <v>38.797499999999999</v>
      </c>
      <c r="X32">
        <f t="shared" si="1"/>
        <v>39.655000000000001</v>
      </c>
      <c r="Y32">
        <f t="shared" si="2"/>
        <v>8.8987499999999997</v>
      </c>
      <c r="Z32">
        <f t="shared" si="2"/>
        <v>0</v>
      </c>
      <c r="AC32" s="9"/>
      <c r="AD32" s="9"/>
      <c r="AE32" s="3">
        <f>(0.5*($E32-$E31))</f>
        <v>5</v>
      </c>
      <c r="AF32">
        <f t="shared" si="19"/>
        <v>11.085000000000001</v>
      </c>
      <c r="AG32">
        <f t="shared" si="19"/>
        <v>11.33</v>
      </c>
      <c r="AH32">
        <f t="shared" si="19"/>
        <v>2.5424999999999995</v>
      </c>
      <c r="AI32">
        <f t="shared" si="20"/>
        <v>0</v>
      </c>
      <c r="AL32" s="9"/>
      <c r="AM32" s="9"/>
      <c r="AN32" s="63">
        <v>50</v>
      </c>
      <c r="AP32">
        <f t="shared" si="22"/>
        <v>17.5</v>
      </c>
      <c r="AQ32">
        <f t="shared" si="16"/>
        <v>38.797499999999999</v>
      </c>
      <c r="AR32">
        <f t="shared" si="17"/>
        <v>39.655000000000001</v>
      </c>
      <c r="AS32">
        <f t="shared" si="18"/>
        <v>8.8987499999999997</v>
      </c>
      <c r="AT32">
        <f t="shared" si="7"/>
        <v>0</v>
      </c>
    </row>
    <row r="33" spans="1:54" x14ac:dyDescent="0.2">
      <c r="A33" s="34"/>
      <c r="D33" s="14">
        <v>384483</v>
      </c>
      <c r="E33" s="63">
        <v>75</v>
      </c>
      <c r="F33" s="16">
        <v>0.22317313432835825</v>
      </c>
      <c r="G33" s="13">
        <v>0.24866446567164174</v>
      </c>
      <c r="J33" s="13"/>
      <c r="M33" s="40"/>
      <c r="N33" s="13"/>
      <c r="O33" s="40"/>
      <c r="P33" s="13"/>
      <c r="Q33" s="94">
        <v>7.0484999999999998</v>
      </c>
      <c r="R33" s="94">
        <v>7.3544999999999998</v>
      </c>
      <c r="S33" s="94">
        <v>0.72850000000000004</v>
      </c>
      <c r="T33" s="94"/>
      <c r="U33" s="94">
        <v>0</v>
      </c>
      <c r="V33" s="3">
        <f t="shared" si="21"/>
        <v>25</v>
      </c>
      <c r="W33">
        <f t="shared" si="0"/>
        <v>176.21250000000001</v>
      </c>
      <c r="X33">
        <f t="shared" si="1"/>
        <v>183.86249999999998</v>
      </c>
      <c r="Y33">
        <f t="shared" si="2"/>
        <v>18.212500000000002</v>
      </c>
      <c r="Z33">
        <f t="shared" si="2"/>
        <v>0</v>
      </c>
      <c r="AC33" s="9"/>
      <c r="AD33" s="9"/>
      <c r="AE33" s="3">
        <v>0</v>
      </c>
      <c r="AH33"/>
      <c r="AI33"/>
      <c r="AL33" s="9"/>
      <c r="AM33" s="9"/>
      <c r="AN33" s="63">
        <v>75</v>
      </c>
      <c r="AP33">
        <f t="shared" si="22"/>
        <v>25</v>
      </c>
      <c r="AQ33">
        <f t="shared" si="16"/>
        <v>176.21250000000001</v>
      </c>
      <c r="AR33">
        <f t="shared" si="17"/>
        <v>183.86249999999998</v>
      </c>
      <c r="AS33">
        <f t="shared" si="18"/>
        <v>18.212500000000002</v>
      </c>
      <c r="AT33">
        <f t="shared" si="7"/>
        <v>0</v>
      </c>
    </row>
    <row r="34" spans="1:54" x14ac:dyDescent="0.2">
      <c r="A34" s="34"/>
      <c r="D34" s="14">
        <v>384482</v>
      </c>
      <c r="E34" s="63">
        <v>100</v>
      </c>
      <c r="F34" s="16">
        <v>6.6628880597014911E-2</v>
      </c>
      <c r="G34" s="13">
        <v>0.11537046940298505</v>
      </c>
      <c r="J34" s="13"/>
      <c r="M34" s="40"/>
      <c r="N34" s="13"/>
      <c r="O34" s="40"/>
      <c r="Q34" s="94">
        <v>10.363</v>
      </c>
      <c r="R34" s="94">
        <v>11.656500000000001</v>
      </c>
      <c r="S34" s="94">
        <v>0.94750000000000001</v>
      </c>
      <c r="T34" s="94"/>
      <c r="U34" s="94">
        <v>0</v>
      </c>
      <c r="V34" s="3">
        <f t="shared" si="21"/>
        <v>40.5</v>
      </c>
      <c r="W34">
        <f t="shared" si="0"/>
        <v>419.70150000000001</v>
      </c>
      <c r="X34">
        <f t="shared" si="1"/>
        <v>472.08825000000007</v>
      </c>
      <c r="Y34">
        <f t="shared" si="2"/>
        <v>38.373750000000001</v>
      </c>
      <c r="Z34">
        <f t="shared" si="2"/>
        <v>0</v>
      </c>
      <c r="AC34" s="9"/>
      <c r="AD34" s="9"/>
      <c r="AE34" s="3">
        <v>0</v>
      </c>
      <c r="AH34"/>
      <c r="AI34"/>
      <c r="AL34" s="9"/>
      <c r="AM34" s="9"/>
      <c r="AN34" s="63">
        <v>100</v>
      </c>
      <c r="AP34">
        <f t="shared" si="22"/>
        <v>40.5</v>
      </c>
      <c r="AQ34">
        <f t="shared" si="16"/>
        <v>419.70150000000001</v>
      </c>
      <c r="AR34">
        <f t="shared" si="17"/>
        <v>472.08825000000007</v>
      </c>
      <c r="AS34">
        <f t="shared" si="18"/>
        <v>38.373750000000001</v>
      </c>
      <c r="AT34">
        <f t="shared" si="7"/>
        <v>0</v>
      </c>
    </row>
    <row r="35" spans="1:54" x14ac:dyDescent="0.2">
      <c r="A35" s="34"/>
      <c r="D35" s="14">
        <v>384481</v>
      </c>
      <c r="E35" s="63">
        <v>156</v>
      </c>
      <c r="F35" s="16">
        <v>6.15035820895522E-2</v>
      </c>
      <c r="G35" s="13">
        <v>8.7873242910447791E-2</v>
      </c>
      <c r="J35" s="18"/>
      <c r="K35" s="23"/>
      <c r="M35" s="41">
        <v>63.124976705586768</v>
      </c>
      <c r="N35" s="13">
        <v>4.2115</v>
      </c>
      <c r="O35" s="40">
        <v>188</v>
      </c>
      <c r="P35" s="3">
        <v>34.125999999999998</v>
      </c>
      <c r="Q35" s="94">
        <v>15.240500000000001</v>
      </c>
      <c r="R35" s="94">
        <v>13.608000000000001</v>
      </c>
      <c r="S35" s="94">
        <v>1.196</v>
      </c>
      <c r="T35" s="94"/>
      <c r="U35" s="94">
        <v>0</v>
      </c>
      <c r="V35" s="3">
        <f>(0.5*($E35-$E34))</f>
        <v>28</v>
      </c>
      <c r="W35">
        <f t="shared" si="0"/>
        <v>426.73400000000004</v>
      </c>
      <c r="X35">
        <f t="shared" si="1"/>
        <v>381.024</v>
      </c>
      <c r="Y35">
        <f t="shared" si="2"/>
        <v>33.488</v>
      </c>
      <c r="Z35">
        <f t="shared" si="2"/>
        <v>0</v>
      </c>
      <c r="AC35" s="9"/>
      <c r="AD35" s="9"/>
      <c r="AE35" s="3">
        <v>0</v>
      </c>
      <c r="AH35"/>
      <c r="AI35"/>
      <c r="AL35" s="9"/>
      <c r="AM35" s="9"/>
      <c r="AN35" s="63">
        <v>156</v>
      </c>
      <c r="AP35">
        <f>(0.5*($AN35-$AN34))</f>
        <v>28</v>
      </c>
      <c r="AQ35">
        <f>($AP35*AY35)</f>
        <v>387.714</v>
      </c>
      <c r="AR35">
        <f>($AP35*AZ35)</f>
        <v>365.41200000000003</v>
      </c>
      <c r="AS35">
        <f>($AP35*BA35)</f>
        <v>31.5</v>
      </c>
      <c r="AT35">
        <f>($AP35*BB35)</f>
        <v>0</v>
      </c>
      <c r="AY35" s="60">
        <f>(Q34*($AN35-$AY$1)+Q35*($AY$1-$AN34))/($AN35-$AN34)</f>
        <v>13.846928571428572</v>
      </c>
      <c r="AZ35" s="60">
        <f>(R34*($AN35-$AY$1)+R35*($AY$1-$AN34))/($AN35-$AN34)</f>
        <v>13.050428571428572</v>
      </c>
      <c r="BA35" s="60">
        <f>(S34*($AN35-$AY$1)+S35*($AY$1-$AN34))/($AN35-$AN34)</f>
        <v>1.125</v>
      </c>
      <c r="BB35" s="60">
        <f>(T34*($AN35-$AY$1)+T35*($AY$1-$AN34))/($AN35-$AN34)</f>
        <v>0</v>
      </c>
    </row>
    <row r="36" spans="1:54" x14ac:dyDescent="0.2">
      <c r="A36" s="34">
        <v>40973</v>
      </c>
      <c r="B36" s="2" t="s">
        <v>196</v>
      </c>
      <c r="C36" s="4" t="s">
        <v>106</v>
      </c>
      <c r="D36" s="3">
        <v>385018</v>
      </c>
      <c r="E36" s="3">
        <v>1</v>
      </c>
      <c r="F36" s="16">
        <v>0.45093022388059711</v>
      </c>
      <c r="G36" s="13">
        <v>0.2998002761194028</v>
      </c>
      <c r="H36" s="16">
        <v>26.989717164179108</v>
      </c>
      <c r="I36" s="18">
        <v>31.015168085820889</v>
      </c>
      <c r="J36" s="18">
        <v>16.227812686567169</v>
      </c>
      <c r="K36" s="18">
        <v>10.77534856343283</v>
      </c>
      <c r="L36" s="23">
        <v>65</v>
      </c>
      <c r="M36" s="41">
        <v>90.21</v>
      </c>
      <c r="N36" s="13">
        <v>7.3739999999999997</v>
      </c>
      <c r="O36" s="40">
        <v>329.5</v>
      </c>
      <c r="P36" s="13">
        <v>30.39691162109375</v>
      </c>
      <c r="Q36" s="94"/>
      <c r="R36" s="94"/>
      <c r="S36" s="94"/>
      <c r="T36" s="94"/>
      <c r="U36" s="94"/>
      <c r="V36" s="3">
        <f>($E36)+(0.5*($E37-$E36))</f>
        <v>3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2"/>
        <v>0</v>
      </c>
      <c r="AA36" s="9">
        <f>SUM(W36:W45)</f>
        <v>1476.47075</v>
      </c>
      <c r="AB36" s="9">
        <f>SUM(X36:X45)</f>
        <v>1755.231</v>
      </c>
      <c r="AC36" s="9">
        <f>SUM(Y36:Y45)</f>
        <v>156.79400000000001</v>
      </c>
      <c r="AD36" s="9">
        <f>SUM(Z36:Z45)</f>
        <v>0</v>
      </c>
      <c r="AE36" s="3">
        <f>($E36)+(0.5*($E37-$E36))</f>
        <v>3</v>
      </c>
      <c r="AF36">
        <f>($AE36*Q36)</f>
        <v>0</v>
      </c>
      <c r="AG36">
        <f>($AE36*R36)</f>
        <v>0</v>
      </c>
      <c r="AH36">
        <f>($AE36*S36)</f>
        <v>0</v>
      </c>
      <c r="AI36">
        <f>($AE36*T36)</f>
        <v>0</v>
      </c>
      <c r="AJ36" s="9">
        <f>SUM(AF36:AF42)</f>
        <v>237.22725</v>
      </c>
      <c r="AK36" s="9">
        <f>SUM(AG36:AG42)</f>
        <v>303.01149999999996</v>
      </c>
      <c r="AL36" s="9">
        <f>SUM(AH36:AH42)</f>
        <v>32.945999999999998</v>
      </c>
      <c r="AM36" s="9">
        <f>SUM(AI36:AI42)</f>
        <v>0</v>
      </c>
      <c r="AN36" s="3">
        <v>1</v>
      </c>
      <c r="AP36">
        <f>($AN36)+(0.5*($AN37-$AN36))</f>
        <v>3</v>
      </c>
      <c r="AQ36">
        <f t="shared" ref="AQ36:AQ44" si="23">($AP36*Q36)</f>
        <v>0</v>
      </c>
      <c r="AR36">
        <f t="shared" ref="AR36:AR44" si="24">($AP36*R36)</f>
        <v>0</v>
      </c>
      <c r="AS36">
        <f t="shared" ref="AS36:AS44" si="25">($AP36*S36)</f>
        <v>0</v>
      </c>
      <c r="AT36">
        <f t="shared" si="7"/>
        <v>0</v>
      </c>
      <c r="AU36" s="9">
        <f>SUM(AQ36:AQ45)</f>
        <v>1409.5107499999999</v>
      </c>
      <c r="AV36" s="9">
        <f>SUM(AR36:AR45)</f>
        <v>1711.7349999999999</v>
      </c>
      <c r="AW36" s="9">
        <f>SUM(AS36:AS45)</f>
        <v>153.45800000000003</v>
      </c>
      <c r="AX36" s="9">
        <f>SUM(AT36:AT45)</f>
        <v>0</v>
      </c>
    </row>
    <row r="37" spans="1:54" x14ac:dyDescent="0.2">
      <c r="A37" s="34"/>
      <c r="D37" s="3">
        <v>385017</v>
      </c>
      <c r="E37" s="3">
        <v>5</v>
      </c>
      <c r="F37" s="16">
        <v>0.43726567164179109</v>
      </c>
      <c r="G37" s="13">
        <v>0.25853332835820897</v>
      </c>
      <c r="J37" s="18"/>
      <c r="K37" s="23"/>
      <c r="M37" s="41"/>
      <c r="N37" s="13"/>
      <c r="O37" s="40"/>
      <c r="Q37" s="94">
        <v>5.1129999999999995</v>
      </c>
      <c r="R37" s="94">
        <v>6.8469999999999995</v>
      </c>
      <c r="S37" s="94">
        <v>0.70799999999999996</v>
      </c>
      <c r="T37" s="94"/>
      <c r="U37" s="94">
        <v>6.0499999999999998E-2</v>
      </c>
      <c r="V37" s="3">
        <f>(0.5*($E37-$E36))+(0.5*($E38-$E37))</f>
        <v>4.5</v>
      </c>
      <c r="W37">
        <f t="shared" si="0"/>
        <v>23.008499999999998</v>
      </c>
      <c r="X37">
        <f t="shared" si="1"/>
        <v>30.811499999999999</v>
      </c>
      <c r="Y37">
        <f t="shared" si="2"/>
        <v>3.1859999999999999</v>
      </c>
      <c r="Z37">
        <f t="shared" si="2"/>
        <v>0</v>
      </c>
      <c r="AC37" s="9"/>
      <c r="AD37" s="9"/>
      <c r="AE37" s="3">
        <f>(0.5*($E37-$E36))+(0.5*($E38-$E37))</f>
        <v>4.5</v>
      </c>
      <c r="AF37">
        <f t="shared" ref="AF37:AH42" si="26">($AE37*Q37)</f>
        <v>23.008499999999998</v>
      </c>
      <c r="AG37">
        <f t="shared" si="26"/>
        <v>30.811499999999999</v>
      </c>
      <c r="AH37">
        <f t="shared" si="26"/>
        <v>3.1859999999999999</v>
      </c>
      <c r="AI37">
        <f t="shared" ref="AI37:AI42" si="27">($AE37*T37)</f>
        <v>0</v>
      </c>
      <c r="AL37" s="9"/>
      <c r="AM37" s="9"/>
      <c r="AN37" s="3">
        <v>5</v>
      </c>
      <c r="AP37">
        <f>(0.5*($AN37-$AN36))+(0.5*($AN38-$AN37))</f>
        <v>4.5</v>
      </c>
      <c r="AQ37">
        <f t="shared" si="23"/>
        <v>23.008499999999998</v>
      </c>
      <c r="AR37">
        <f t="shared" si="24"/>
        <v>30.811499999999999</v>
      </c>
      <c r="AS37">
        <f t="shared" si="25"/>
        <v>3.1859999999999999</v>
      </c>
      <c r="AT37">
        <f t="shared" si="7"/>
        <v>0</v>
      </c>
    </row>
    <row r="38" spans="1:54" x14ac:dyDescent="0.2">
      <c r="A38" s="34"/>
      <c r="D38" s="3">
        <v>385016</v>
      </c>
      <c r="E38" s="3">
        <v>10</v>
      </c>
      <c r="F38" s="16">
        <v>0.46459477611940309</v>
      </c>
      <c r="G38" s="13">
        <v>0.17627272388059681</v>
      </c>
      <c r="J38" s="18"/>
      <c r="K38" s="23"/>
      <c r="M38" s="41"/>
      <c r="N38" s="13"/>
      <c r="O38" s="40"/>
      <c r="P38" s="13"/>
      <c r="Q38" s="94">
        <v>5.2664999999999997</v>
      </c>
      <c r="R38" s="94">
        <v>6.9459999999999997</v>
      </c>
      <c r="S38" s="94">
        <v>0.72499999999999998</v>
      </c>
      <c r="T38" s="94"/>
      <c r="U38" s="94">
        <v>6.1499999999999999E-2</v>
      </c>
      <c r="V38" s="3">
        <f t="shared" ref="V38:V44" si="28">(0.5*($E38-$E37))+(0.5*($E39-$E38))</f>
        <v>7.5</v>
      </c>
      <c r="W38">
        <f t="shared" si="0"/>
        <v>39.498750000000001</v>
      </c>
      <c r="X38">
        <f t="shared" si="1"/>
        <v>52.094999999999999</v>
      </c>
      <c r="Y38">
        <f t="shared" si="2"/>
        <v>5.4375</v>
      </c>
      <c r="Z38">
        <f t="shared" si="2"/>
        <v>0</v>
      </c>
      <c r="AC38" s="9"/>
      <c r="AD38" s="9"/>
      <c r="AE38" s="3">
        <f>(0.5*($E38-$E37))+(0.5*($E39-$E38))</f>
        <v>7.5</v>
      </c>
      <c r="AF38">
        <f t="shared" si="26"/>
        <v>39.498750000000001</v>
      </c>
      <c r="AG38">
        <f t="shared" si="26"/>
        <v>52.094999999999999</v>
      </c>
      <c r="AH38">
        <f t="shared" si="26"/>
        <v>5.4375</v>
      </c>
      <c r="AI38">
        <f t="shared" si="27"/>
        <v>0</v>
      </c>
      <c r="AL38" s="9"/>
      <c r="AM38" s="9"/>
      <c r="AN38" s="3">
        <v>10</v>
      </c>
      <c r="AP38">
        <f t="shared" ref="AP38:AP44" si="29">(0.5*($AN38-$AN37))+(0.5*($AN39-$AN38))</f>
        <v>7.5</v>
      </c>
      <c r="AQ38">
        <f t="shared" si="23"/>
        <v>39.498750000000001</v>
      </c>
      <c r="AR38">
        <f t="shared" si="24"/>
        <v>52.094999999999999</v>
      </c>
      <c r="AS38">
        <f t="shared" si="25"/>
        <v>5.4375</v>
      </c>
      <c r="AT38">
        <f t="shared" si="7"/>
        <v>0</v>
      </c>
    </row>
    <row r="39" spans="1:54" x14ac:dyDescent="0.2">
      <c r="A39" s="34"/>
      <c r="D39" s="3">
        <v>385015</v>
      </c>
      <c r="E39" s="3">
        <v>20</v>
      </c>
      <c r="F39" s="16">
        <v>0.35707701492537325</v>
      </c>
      <c r="G39" s="13">
        <v>0.24102698507462672</v>
      </c>
      <c r="J39" s="7"/>
      <c r="K39" s="101"/>
      <c r="L39" s="92"/>
      <c r="M39" s="41"/>
      <c r="N39" s="13"/>
      <c r="O39" s="40"/>
      <c r="P39" s="13"/>
      <c r="Q39" s="94">
        <v>5.2625000000000002</v>
      </c>
      <c r="R39" s="94">
        <v>6.8955000000000002</v>
      </c>
      <c r="S39" s="94">
        <v>0.72750000000000004</v>
      </c>
      <c r="T39" s="94"/>
      <c r="U39" s="94">
        <v>5.8000000000000003E-2</v>
      </c>
      <c r="V39" s="3">
        <f t="shared" si="28"/>
        <v>10</v>
      </c>
      <c r="W39">
        <f t="shared" si="0"/>
        <v>52.625</v>
      </c>
      <c r="X39">
        <f t="shared" si="1"/>
        <v>68.954999999999998</v>
      </c>
      <c r="Y39">
        <f t="shared" si="2"/>
        <v>7.2750000000000004</v>
      </c>
      <c r="Z39">
        <f t="shared" si="2"/>
        <v>0</v>
      </c>
      <c r="AC39" s="9"/>
      <c r="AD39" s="9"/>
      <c r="AE39" s="3">
        <f>(0.5*($E39-$E38))+(0.5*($E40-$E39))</f>
        <v>10</v>
      </c>
      <c r="AF39">
        <f t="shared" si="26"/>
        <v>52.625</v>
      </c>
      <c r="AG39">
        <f t="shared" si="26"/>
        <v>68.954999999999998</v>
      </c>
      <c r="AH39">
        <f t="shared" si="26"/>
        <v>7.2750000000000004</v>
      </c>
      <c r="AI39">
        <f t="shared" si="27"/>
        <v>0</v>
      </c>
      <c r="AL39" s="9"/>
      <c r="AM39" s="9"/>
      <c r="AN39" s="3">
        <v>20</v>
      </c>
      <c r="AP39">
        <f t="shared" si="29"/>
        <v>10</v>
      </c>
      <c r="AQ39">
        <f t="shared" si="23"/>
        <v>52.625</v>
      </c>
      <c r="AR39">
        <f t="shared" si="24"/>
        <v>68.954999999999998</v>
      </c>
      <c r="AS39">
        <f t="shared" si="25"/>
        <v>7.2750000000000004</v>
      </c>
      <c r="AT39">
        <f t="shared" si="7"/>
        <v>0</v>
      </c>
    </row>
    <row r="40" spans="1:54" x14ac:dyDescent="0.2">
      <c r="A40" s="34"/>
      <c r="D40" s="3">
        <v>385014</v>
      </c>
      <c r="E40" s="3">
        <v>30</v>
      </c>
      <c r="F40" s="16">
        <v>0.26780776119402988</v>
      </c>
      <c r="G40" s="13">
        <v>0.21067543880597006</v>
      </c>
      <c r="J40" s="7"/>
      <c r="K40" s="101"/>
      <c r="L40" s="92"/>
      <c r="Q40" s="94">
        <v>4.6425000000000001</v>
      </c>
      <c r="R40" s="94">
        <v>5.93</v>
      </c>
      <c r="S40" s="94">
        <v>0.65549999999999997</v>
      </c>
      <c r="T40" s="94"/>
      <c r="U40" s="94">
        <v>4.0500000000000001E-2</v>
      </c>
      <c r="V40" s="3">
        <f t="shared" si="28"/>
        <v>10</v>
      </c>
      <c r="W40">
        <f t="shared" si="0"/>
        <v>46.424999999999997</v>
      </c>
      <c r="X40">
        <f t="shared" si="1"/>
        <v>59.3</v>
      </c>
      <c r="Y40">
        <f t="shared" si="2"/>
        <v>6.5549999999999997</v>
      </c>
      <c r="Z40">
        <f t="shared" si="2"/>
        <v>0</v>
      </c>
      <c r="AC40" s="9"/>
      <c r="AD40" s="9"/>
      <c r="AE40" s="3">
        <f>(0.5*($E40-$E39))+(0.5*($E41-$E40))</f>
        <v>10</v>
      </c>
      <c r="AF40">
        <f t="shared" si="26"/>
        <v>46.424999999999997</v>
      </c>
      <c r="AG40">
        <f t="shared" si="26"/>
        <v>59.3</v>
      </c>
      <c r="AH40">
        <f t="shared" si="26"/>
        <v>6.5549999999999997</v>
      </c>
      <c r="AI40">
        <f t="shared" si="27"/>
        <v>0</v>
      </c>
      <c r="AL40" s="9"/>
      <c r="AM40" s="9"/>
      <c r="AN40" s="3">
        <v>30</v>
      </c>
      <c r="AP40">
        <f t="shared" si="29"/>
        <v>10</v>
      </c>
      <c r="AQ40">
        <f t="shared" si="23"/>
        <v>46.424999999999997</v>
      </c>
      <c r="AR40">
        <f t="shared" si="24"/>
        <v>59.3</v>
      </c>
      <c r="AS40">
        <f t="shared" si="25"/>
        <v>6.5549999999999997</v>
      </c>
      <c r="AT40">
        <f t="shared" si="7"/>
        <v>0</v>
      </c>
    </row>
    <row r="41" spans="1:54" x14ac:dyDescent="0.2">
      <c r="A41" s="34"/>
      <c r="D41" s="3">
        <v>385013</v>
      </c>
      <c r="E41" s="3">
        <v>40</v>
      </c>
      <c r="F41" s="16">
        <v>0.19837611940298508</v>
      </c>
      <c r="G41" s="13">
        <v>0.17377748059701492</v>
      </c>
      <c r="J41" s="7"/>
      <c r="K41" s="101"/>
      <c r="L41" s="92"/>
      <c r="M41" s="41">
        <v>89.57</v>
      </c>
      <c r="N41" s="13">
        <v>7.1340000000000003</v>
      </c>
      <c r="O41" s="40">
        <v>318.5</v>
      </c>
      <c r="P41" s="13">
        <v>33.308258056640625</v>
      </c>
      <c r="Q41" s="94">
        <v>5.3064999999999998</v>
      </c>
      <c r="R41" s="94">
        <v>6.4574999999999996</v>
      </c>
      <c r="S41" s="94">
        <v>0.72699999999999998</v>
      </c>
      <c r="T41" s="94"/>
      <c r="U41" s="94">
        <v>4.4499999999999998E-2</v>
      </c>
      <c r="V41" s="3">
        <f t="shared" si="28"/>
        <v>10</v>
      </c>
      <c r="W41">
        <f t="shared" si="0"/>
        <v>53.064999999999998</v>
      </c>
      <c r="X41">
        <f t="shared" si="1"/>
        <v>64.574999999999989</v>
      </c>
      <c r="Y41">
        <f t="shared" si="2"/>
        <v>7.27</v>
      </c>
      <c r="Z41">
        <f t="shared" si="2"/>
        <v>0</v>
      </c>
      <c r="AC41" s="9"/>
      <c r="AD41" s="9"/>
      <c r="AE41" s="3">
        <f>(0.5*($E41-$E40))+(0.5*($E42-$E41))</f>
        <v>10</v>
      </c>
      <c r="AF41">
        <f t="shared" si="26"/>
        <v>53.064999999999998</v>
      </c>
      <c r="AG41">
        <f t="shared" si="26"/>
        <v>64.574999999999989</v>
      </c>
      <c r="AH41">
        <f t="shared" si="26"/>
        <v>7.27</v>
      </c>
      <c r="AI41">
        <f t="shared" si="27"/>
        <v>0</v>
      </c>
      <c r="AL41" s="9"/>
      <c r="AM41" s="9"/>
      <c r="AN41" s="3">
        <v>40</v>
      </c>
      <c r="AP41">
        <f t="shared" si="29"/>
        <v>10</v>
      </c>
      <c r="AQ41">
        <f t="shared" si="23"/>
        <v>53.064999999999998</v>
      </c>
      <c r="AR41">
        <f t="shared" si="24"/>
        <v>64.574999999999989</v>
      </c>
      <c r="AS41">
        <f t="shared" si="25"/>
        <v>7.27</v>
      </c>
      <c r="AT41">
        <f t="shared" si="7"/>
        <v>0</v>
      </c>
    </row>
    <row r="42" spans="1:54" x14ac:dyDescent="0.2">
      <c r="A42" s="34"/>
      <c r="D42" s="3">
        <v>385012</v>
      </c>
      <c r="E42" s="3">
        <v>50</v>
      </c>
      <c r="F42" s="16">
        <v>0.23805134328358213</v>
      </c>
      <c r="G42" s="13">
        <v>0.22714065671641787</v>
      </c>
      <c r="J42" s="39"/>
      <c r="K42" s="23"/>
      <c r="L42" s="25"/>
      <c r="M42" s="41"/>
      <c r="N42" s="13"/>
      <c r="O42" s="40"/>
      <c r="P42" s="13"/>
      <c r="Q42" s="94">
        <v>4.5209999999999999</v>
      </c>
      <c r="R42" s="94">
        <v>5.4550000000000001</v>
      </c>
      <c r="S42" s="94">
        <v>0.64449999999999996</v>
      </c>
      <c r="T42" s="94"/>
      <c r="U42" s="94">
        <v>3.0499999999999999E-2</v>
      </c>
      <c r="V42" s="3">
        <f t="shared" si="28"/>
        <v>18</v>
      </c>
      <c r="W42">
        <f t="shared" si="0"/>
        <v>81.378</v>
      </c>
      <c r="X42">
        <f t="shared" si="1"/>
        <v>98.19</v>
      </c>
      <c r="Y42">
        <f t="shared" si="2"/>
        <v>11.600999999999999</v>
      </c>
      <c r="Z42">
        <f t="shared" si="2"/>
        <v>0</v>
      </c>
      <c r="AC42" s="9"/>
      <c r="AD42" s="9"/>
      <c r="AE42" s="3">
        <f>(0.5*($E42-$E41))</f>
        <v>5</v>
      </c>
      <c r="AF42">
        <f t="shared" si="26"/>
        <v>22.605</v>
      </c>
      <c r="AG42">
        <f t="shared" si="26"/>
        <v>27.274999999999999</v>
      </c>
      <c r="AH42">
        <f t="shared" si="26"/>
        <v>3.2224999999999997</v>
      </c>
      <c r="AI42">
        <f t="shared" si="27"/>
        <v>0</v>
      </c>
      <c r="AL42" s="9"/>
      <c r="AM42" s="9"/>
      <c r="AN42" s="3">
        <v>50</v>
      </c>
      <c r="AP42">
        <f t="shared" si="29"/>
        <v>18</v>
      </c>
      <c r="AQ42">
        <f t="shared" si="23"/>
        <v>81.378</v>
      </c>
      <c r="AR42">
        <f t="shared" si="24"/>
        <v>98.19</v>
      </c>
      <c r="AS42">
        <f t="shared" si="25"/>
        <v>11.600999999999999</v>
      </c>
      <c r="AT42">
        <f t="shared" si="7"/>
        <v>0</v>
      </c>
    </row>
    <row r="43" spans="1:54" x14ac:dyDescent="0.2">
      <c r="A43" s="34"/>
      <c r="D43" s="3">
        <v>385011</v>
      </c>
      <c r="E43" s="3">
        <v>76</v>
      </c>
      <c r="F43" s="16">
        <v>0.20333552238805969</v>
      </c>
      <c r="G43" s="13">
        <v>0.26850207761194034</v>
      </c>
      <c r="J43" s="18"/>
      <c r="K43" s="23"/>
      <c r="M43" s="41"/>
      <c r="N43" s="13"/>
      <c r="O43" s="40"/>
      <c r="P43" s="13"/>
      <c r="Q43" s="94">
        <v>5.7965</v>
      </c>
      <c r="R43" s="94">
        <v>13.154499999999999</v>
      </c>
      <c r="S43" s="94">
        <v>0.74350000000000005</v>
      </c>
      <c r="T43" s="94"/>
      <c r="U43" s="94">
        <v>5.8000000000000003E-2</v>
      </c>
      <c r="V43" s="3">
        <f t="shared" si="28"/>
        <v>25</v>
      </c>
      <c r="W43">
        <f t="shared" si="0"/>
        <v>144.91249999999999</v>
      </c>
      <c r="X43">
        <f t="shared" si="1"/>
        <v>328.86249999999995</v>
      </c>
      <c r="Y43">
        <f t="shared" si="2"/>
        <v>18.587500000000002</v>
      </c>
      <c r="Z43">
        <f t="shared" si="2"/>
        <v>0</v>
      </c>
      <c r="AC43" s="9"/>
      <c r="AD43" s="9"/>
      <c r="AE43" s="3">
        <v>0</v>
      </c>
      <c r="AH43"/>
      <c r="AI43"/>
      <c r="AL43" s="9"/>
      <c r="AM43" s="9"/>
      <c r="AN43" s="3">
        <v>76</v>
      </c>
      <c r="AP43">
        <f t="shared" si="29"/>
        <v>25</v>
      </c>
      <c r="AQ43">
        <f t="shared" si="23"/>
        <v>144.91249999999999</v>
      </c>
      <c r="AR43">
        <f t="shared" si="24"/>
        <v>328.86249999999995</v>
      </c>
      <c r="AS43">
        <f t="shared" si="25"/>
        <v>18.587500000000002</v>
      </c>
      <c r="AT43">
        <f t="shared" si="7"/>
        <v>0</v>
      </c>
    </row>
    <row r="44" spans="1:54" x14ac:dyDescent="0.2">
      <c r="A44" s="34"/>
      <c r="D44" s="3">
        <v>385010</v>
      </c>
      <c r="E44" s="3">
        <v>100</v>
      </c>
      <c r="F44" s="16">
        <v>4.9594029850746284E-2</v>
      </c>
      <c r="G44" s="13">
        <v>0.25610357014925367</v>
      </c>
      <c r="J44" s="18"/>
      <c r="K44" s="23"/>
      <c r="M44" s="41"/>
      <c r="N44" s="13"/>
      <c r="O44" s="40"/>
      <c r="P44" s="13"/>
      <c r="Q44" s="94">
        <v>10.5345</v>
      </c>
      <c r="R44" s="94">
        <v>11.364000000000001</v>
      </c>
      <c r="S44" s="94">
        <v>1.0640000000000001</v>
      </c>
      <c r="T44" s="94"/>
      <c r="U44" s="94">
        <v>8.0000000000000002E-3</v>
      </c>
      <c r="V44" s="3">
        <f t="shared" si="28"/>
        <v>48</v>
      </c>
      <c r="W44">
        <f t="shared" si="0"/>
        <v>505.65599999999995</v>
      </c>
      <c r="X44">
        <f t="shared" si="1"/>
        <v>545.47199999999998</v>
      </c>
      <c r="Y44">
        <f t="shared" si="2"/>
        <v>51.072000000000003</v>
      </c>
      <c r="Z44">
        <f t="shared" si="2"/>
        <v>0</v>
      </c>
      <c r="AC44" s="9"/>
      <c r="AD44" s="9"/>
      <c r="AE44" s="3">
        <v>0</v>
      </c>
      <c r="AH44"/>
      <c r="AI44"/>
      <c r="AL44" s="9"/>
      <c r="AM44" s="9"/>
      <c r="AN44" s="3">
        <v>100</v>
      </c>
      <c r="AP44">
        <f t="shared" si="29"/>
        <v>48</v>
      </c>
      <c r="AQ44">
        <f t="shared" si="23"/>
        <v>505.65599999999995</v>
      </c>
      <c r="AR44">
        <f t="shared" si="24"/>
        <v>545.47199999999998</v>
      </c>
      <c r="AS44">
        <f t="shared" si="25"/>
        <v>51.072000000000003</v>
      </c>
      <c r="AT44">
        <f t="shared" si="7"/>
        <v>0</v>
      </c>
    </row>
    <row r="45" spans="1:54" x14ac:dyDescent="0.2">
      <c r="A45" s="34"/>
      <c r="D45" s="3">
        <v>385009</v>
      </c>
      <c r="E45" s="3">
        <v>172</v>
      </c>
      <c r="F45" s="16">
        <v>5.4553432835820884E-2</v>
      </c>
      <c r="G45" s="13">
        <v>0.1182321671641791</v>
      </c>
      <c r="M45" s="41">
        <v>62.420162115017952</v>
      </c>
      <c r="N45" s="13">
        <v>4.1795</v>
      </c>
      <c r="O45" s="40">
        <v>186.5</v>
      </c>
      <c r="P45" s="13">
        <v>33.985157012939453</v>
      </c>
      <c r="Q45" s="94">
        <v>14.7195</v>
      </c>
      <c r="R45" s="94">
        <v>14.0825</v>
      </c>
      <c r="S45" s="94">
        <v>1.2725</v>
      </c>
      <c r="T45" s="94"/>
      <c r="U45" s="94">
        <v>5.0000000000000001E-3</v>
      </c>
      <c r="V45" s="3">
        <f>(0.5*($E45-$E44))</f>
        <v>36</v>
      </c>
      <c r="W45">
        <f t="shared" si="0"/>
        <v>529.90200000000004</v>
      </c>
      <c r="X45">
        <f t="shared" si="1"/>
        <v>506.96999999999997</v>
      </c>
      <c r="Y45">
        <f t="shared" si="2"/>
        <v>45.81</v>
      </c>
      <c r="Z45">
        <f t="shared" si="2"/>
        <v>0</v>
      </c>
      <c r="AC45" s="9"/>
      <c r="AD45" s="9"/>
      <c r="AE45" s="3">
        <v>0</v>
      </c>
      <c r="AH45"/>
      <c r="AI45"/>
      <c r="AL45" s="9"/>
      <c r="AM45" s="9"/>
      <c r="AN45" s="3">
        <v>172</v>
      </c>
      <c r="AO45" s="47"/>
      <c r="AP45">
        <f>(0.5*($AN45-$AN44))</f>
        <v>36</v>
      </c>
      <c r="AQ45">
        <f>($AP45*AY45)</f>
        <v>462.94200000000001</v>
      </c>
      <c r="AR45">
        <f>($AP45*AZ45)</f>
        <v>463.47399999999999</v>
      </c>
      <c r="AS45">
        <f>($AP45*BA45)</f>
        <v>42.474000000000004</v>
      </c>
      <c r="AT45">
        <f>($AP45*BB45)</f>
        <v>0</v>
      </c>
      <c r="AY45" s="60">
        <f>(Q44*($AN45-$AY$1)+Q45*($AY$1-$AN44))/($AN45-$AN44)</f>
        <v>12.859500000000001</v>
      </c>
      <c r="AZ45" s="60">
        <f>(R44*($AN45-$AY$1)+R45*($AY$1-$AN44))/($AN45-$AN44)</f>
        <v>12.874277777777777</v>
      </c>
      <c r="BA45" s="60">
        <f>(S44*($AN45-$AY$1)+S45*($AY$1-$AN44))/($AN45-$AN44)</f>
        <v>1.1798333333333335</v>
      </c>
      <c r="BB45" s="60">
        <f>(T44*($AN45-$AY$1)+T45*($AY$1-$AN44))/($AN45-$AN44)</f>
        <v>0</v>
      </c>
    </row>
    <row r="46" spans="1:54" x14ac:dyDescent="0.2">
      <c r="A46" s="34">
        <v>40986</v>
      </c>
      <c r="B46" s="2" t="s">
        <v>199</v>
      </c>
      <c r="C46" s="4" t="s">
        <v>106</v>
      </c>
      <c r="D46" s="3">
        <v>384538</v>
      </c>
      <c r="E46" s="63">
        <v>1</v>
      </c>
      <c r="F46" s="99">
        <v>1.6820757857142858</v>
      </c>
      <c r="G46" s="100">
        <v>0.39024158228571443</v>
      </c>
      <c r="H46" s="16">
        <v>83.532751347560961</v>
      </c>
      <c r="I46" s="18">
        <v>38.78834830443904</v>
      </c>
      <c r="J46" s="18">
        <v>72.531980027874553</v>
      </c>
      <c r="K46" s="23">
        <v>23.094306249125449</v>
      </c>
      <c r="L46" s="23">
        <v>78</v>
      </c>
      <c r="M46" s="41">
        <v>95.98762649680036</v>
      </c>
      <c r="N46" s="13">
        <v>7.3789999999999996</v>
      </c>
      <c r="O46" s="40">
        <v>329.5</v>
      </c>
      <c r="P46" s="3">
        <v>31.062000000000001</v>
      </c>
      <c r="Q46" s="94">
        <v>2.2960000000000003</v>
      </c>
      <c r="R46" s="94">
        <v>3.6684999999999999</v>
      </c>
      <c r="S46" s="94">
        <v>0.50049999999999994</v>
      </c>
      <c r="T46" s="94">
        <v>0.47199999999999998</v>
      </c>
      <c r="U46" s="94">
        <v>0.188</v>
      </c>
      <c r="V46" s="3">
        <f>($E46)+(0.5*($E47-$E46))</f>
        <v>3</v>
      </c>
      <c r="W46">
        <f t="shared" ref="W46:W65" si="30">($V46*Q46)</f>
        <v>6.8880000000000008</v>
      </c>
      <c r="X46">
        <f t="shared" ref="X46:X65" si="31">($V46*R46)</f>
        <v>11.0055</v>
      </c>
      <c r="Y46">
        <f t="shared" ref="Y46:Y65" si="32">($V46*S46)</f>
        <v>1.5014999999999998</v>
      </c>
      <c r="Z46">
        <f t="shared" si="2"/>
        <v>1.4159999999999999</v>
      </c>
      <c r="AA46" s="9">
        <f>SUM(W46:W55)</f>
        <v>1487.93975</v>
      </c>
      <c r="AB46" s="9">
        <f>SUM(X46:X55)</f>
        <v>1522.1592499999999</v>
      </c>
      <c r="AC46" s="9">
        <f>SUM(Y46:Y55)</f>
        <v>148.49199999999999</v>
      </c>
      <c r="AD46" s="9">
        <f>SUM(Z46:Z55)</f>
        <v>75.481999999999999</v>
      </c>
      <c r="AE46" s="3">
        <f>($E46)+(0.5*($E47-$E46))</f>
        <v>3</v>
      </c>
      <c r="AF46">
        <f>($AE46*Q46)</f>
        <v>6.8880000000000008</v>
      </c>
      <c r="AG46">
        <f>($AE46*R46)</f>
        <v>11.0055</v>
      </c>
      <c r="AH46">
        <f>($AE46*S46)</f>
        <v>1.5014999999999998</v>
      </c>
      <c r="AI46">
        <f>($AE46*T46)</f>
        <v>1.4159999999999999</v>
      </c>
      <c r="AJ46" s="9">
        <f>SUM(AF46:AF52)</f>
        <v>131.67099999999999</v>
      </c>
      <c r="AK46" s="9">
        <f>SUM(AG46:AG52)</f>
        <v>162.69049999999999</v>
      </c>
      <c r="AL46" s="9">
        <f>SUM(AH46:AH52)</f>
        <v>25.729500000000005</v>
      </c>
      <c r="AM46" s="9">
        <f>SUM(AI46:AI52)</f>
        <v>26.700750000000003</v>
      </c>
      <c r="AN46" s="63">
        <v>1</v>
      </c>
      <c r="AO46" s="47"/>
      <c r="AP46">
        <f>($AN46)+(0.5*($AN47-$AN46))</f>
        <v>3</v>
      </c>
      <c r="AQ46">
        <f t="shared" ref="AQ46:AQ54" si="33">($AP46*Q46)</f>
        <v>6.8880000000000008</v>
      </c>
      <c r="AR46">
        <f t="shared" ref="AR46:AR54" si="34">($AP46*R46)</f>
        <v>11.0055</v>
      </c>
      <c r="AS46">
        <f t="shared" ref="AS46:AS54" si="35">($AP46*S46)</f>
        <v>1.5014999999999998</v>
      </c>
      <c r="AT46">
        <f t="shared" si="7"/>
        <v>1.4159999999999999</v>
      </c>
      <c r="AU46" s="9">
        <f>SUM(AQ46:AQ55)</f>
        <v>1407.816</v>
      </c>
      <c r="AV46" s="9">
        <f>SUM(AR46:AR55)</f>
        <v>1469.1079999999999</v>
      </c>
      <c r="AW46" s="9">
        <f>SUM(AS46:AS55)</f>
        <v>145.92824999999999</v>
      </c>
      <c r="AX46" s="9">
        <f>SUM(AT46:AT55)</f>
        <v>78.089500000000001</v>
      </c>
    </row>
    <row r="47" spans="1:54" x14ac:dyDescent="0.2">
      <c r="A47" s="34"/>
      <c r="D47" s="3">
        <v>384537</v>
      </c>
      <c r="E47" s="63">
        <v>5</v>
      </c>
      <c r="F47" s="99">
        <v>3.2410728554006969</v>
      </c>
      <c r="G47" s="100">
        <v>0.38548253859930381</v>
      </c>
      <c r="M47" s="41"/>
      <c r="N47" s="13"/>
      <c r="O47" s="40"/>
      <c r="P47" s="3"/>
      <c r="Q47" s="94">
        <v>2.0315000000000003</v>
      </c>
      <c r="R47" s="94">
        <v>3.0425</v>
      </c>
      <c r="S47" s="94">
        <v>0.45650000000000002</v>
      </c>
      <c r="T47" s="94">
        <v>0.47299999999999998</v>
      </c>
      <c r="U47" s="94">
        <v>0.16849999999999998</v>
      </c>
      <c r="V47" s="3">
        <f>(0.5*($E47-$E46))+(0.5*($E48-$E47))</f>
        <v>4.5</v>
      </c>
      <c r="W47">
        <f t="shared" si="30"/>
        <v>9.1417500000000018</v>
      </c>
      <c r="X47">
        <f t="shared" si="31"/>
        <v>13.69125</v>
      </c>
      <c r="Y47">
        <f t="shared" si="32"/>
        <v>2.0542500000000001</v>
      </c>
      <c r="Z47">
        <f t="shared" si="2"/>
        <v>2.1284999999999998</v>
      </c>
      <c r="AC47" s="9"/>
      <c r="AD47" s="9"/>
      <c r="AE47" s="3">
        <f>(0.5*($E47-$E46))+(0.5*($E48-$E47))</f>
        <v>4.5</v>
      </c>
      <c r="AF47">
        <f t="shared" ref="AF47:AH52" si="36">($AE47*Q47)</f>
        <v>9.1417500000000018</v>
      </c>
      <c r="AG47">
        <f t="shared" si="36"/>
        <v>13.69125</v>
      </c>
      <c r="AH47">
        <f t="shared" si="36"/>
        <v>2.0542500000000001</v>
      </c>
      <c r="AI47">
        <f t="shared" ref="AI47:AI52" si="37">($AE47*T47)</f>
        <v>2.1284999999999998</v>
      </c>
      <c r="AL47" s="9"/>
      <c r="AM47" s="9"/>
      <c r="AN47" s="63">
        <v>5</v>
      </c>
      <c r="AP47">
        <f>(0.5*($AN47-$AN46))+(0.5*($AN48-$AN47))</f>
        <v>4.5</v>
      </c>
      <c r="AQ47">
        <f t="shared" si="33"/>
        <v>9.1417500000000018</v>
      </c>
      <c r="AR47">
        <f t="shared" si="34"/>
        <v>13.69125</v>
      </c>
      <c r="AS47">
        <f t="shared" si="35"/>
        <v>2.0542500000000001</v>
      </c>
      <c r="AT47">
        <f t="shared" si="7"/>
        <v>2.1284999999999998</v>
      </c>
    </row>
    <row r="48" spans="1:54" x14ac:dyDescent="0.2">
      <c r="A48" s="34"/>
      <c r="D48" s="3">
        <v>384536</v>
      </c>
      <c r="E48" s="63">
        <v>10</v>
      </c>
      <c r="F48" s="99">
        <v>1.8742450714285712</v>
      </c>
      <c r="G48" s="100">
        <v>0.5237585005714287</v>
      </c>
      <c r="M48" s="41"/>
      <c r="N48" s="13"/>
      <c r="O48" s="40"/>
      <c r="P48" s="3"/>
      <c r="Q48" s="94">
        <v>2.1855000000000002</v>
      </c>
      <c r="R48" s="94">
        <v>3.4245000000000001</v>
      </c>
      <c r="S48" s="94">
        <v>0.46150000000000002</v>
      </c>
      <c r="T48" s="94">
        <v>0.48049999999999998</v>
      </c>
      <c r="U48" s="94">
        <v>0.19600000000000001</v>
      </c>
      <c r="V48" s="3">
        <f t="shared" ref="V48:V54" si="38">(0.5*($E48-$E47))+(0.5*($E49-$E48))</f>
        <v>7.5</v>
      </c>
      <c r="W48">
        <f t="shared" si="30"/>
        <v>16.391250000000003</v>
      </c>
      <c r="X48">
        <f t="shared" si="31"/>
        <v>25.68375</v>
      </c>
      <c r="Y48">
        <f t="shared" si="32"/>
        <v>3.4612500000000002</v>
      </c>
      <c r="Z48">
        <f t="shared" si="2"/>
        <v>3.6037499999999998</v>
      </c>
      <c r="AC48" s="9"/>
      <c r="AD48" s="9"/>
      <c r="AE48" s="3">
        <f>(0.5*($E48-$E47))+(0.5*($E49-$E48))</f>
        <v>7.5</v>
      </c>
      <c r="AF48">
        <f t="shared" si="36"/>
        <v>16.391250000000003</v>
      </c>
      <c r="AG48">
        <f t="shared" si="36"/>
        <v>25.68375</v>
      </c>
      <c r="AH48">
        <f t="shared" si="36"/>
        <v>3.4612500000000002</v>
      </c>
      <c r="AI48">
        <f t="shared" si="37"/>
        <v>3.6037499999999998</v>
      </c>
      <c r="AL48" s="9"/>
      <c r="AM48" s="9"/>
      <c r="AN48" s="63">
        <v>10</v>
      </c>
      <c r="AO48" s="47"/>
      <c r="AP48">
        <f t="shared" ref="AP48:AP54" si="39">(0.5*($AN48-$AN47))+(0.5*($AN49-$AN48))</f>
        <v>7.5</v>
      </c>
      <c r="AQ48">
        <f t="shared" si="33"/>
        <v>16.391250000000003</v>
      </c>
      <c r="AR48">
        <f t="shared" si="34"/>
        <v>25.68375</v>
      </c>
      <c r="AS48">
        <f t="shared" si="35"/>
        <v>3.4612500000000002</v>
      </c>
      <c r="AT48">
        <f t="shared" si="7"/>
        <v>3.6037499999999998</v>
      </c>
    </row>
    <row r="49" spans="1:54" x14ac:dyDescent="0.2">
      <c r="A49" s="34"/>
      <c r="D49" s="3">
        <v>384535</v>
      </c>
      <c r="E49" s="63">
        <v>20</v>
      </c>
      <c r="F49" s="99">
        <v>2.1031604999999995</v>
      </c>
      <c r="G49" s="100">
        <v>0.59048734800000058</v>
      </c>
      <c r="M49" s="41"/>
      <c r="N49" s="13"/>
      <c r="O49" s="40"/>
      <c r="P49" s="3"/>
      <c r="Q49" s="94">
        <v>1.8785000000000001</v>
      </c>
      <c r="R49" s="94">
        <v>2.6985000000000001</v>
      </c>
      <c r="S49" s="94">
        <v>0.46</v>
      </c>
      <c r="T49" s="94">
        <v>0.48599999999999999</v>
      </c>
      <c r="U49" s="94">
        <v>0.1915</v>
      </c>
      <c r="V49" s="3">
        <f t="shared" si="38"/>
        <v>10</v>
      </c>
      <c r="W49">
        <f t="shared" si="30"/>
        <v>18.785</v>
      </c>
      <c r="X49">
        <f t="shared" si="31"/>
        <v>26.984999999999999</v>
      </c>
      <c r="Y49">
        <f t="shared" si="32"/>
        <v>4.6000000000000005</v>
      </c>
      <c r="Z49">
        <f t="shared" si="2"/>
        <v>4.8599999999999994</v>
      </c>
      <c r="AC49" s="9"/>
      <c r="AD49" s="9"/>
      <c r="AE49" s="3">
        <f>(0.5*($E49-$E48))+(0.5*($E50-$E49))</f>
        <v>10</v>
      </c>
      <c r="AF49">
        <f t="shared" si="36"/>
        <v>18.785</v>
      </c>
      <c r="AG49">
        <f t="shared" si="36"/>
        <v>26.984999999999999</v>
      </c>
      <c r="AH49">
        <f t="shared" si="36"/>
        <v>4.6000000000000005</v>
      </c>
      <c r="AI49">
        <f t="shared" si="37"/>
        <v>4.8599999999999994</v>
      </c>
      <c r="AL49" s="9"/>
      <c r="AM49" s="9"/>
      <c r="AN49" s="63">
        <v>20</v>
      </c>
      <c r="AO49" s="47"/>
      <c r="AP49">
        <f t="shared" si="39"/>
        <v>10</v>
      </c>
      <c r="AQ49">
        <f t="shared" si="33"/>
        <v>18.785</v>
      </c>
      <c r="AR49">
        <f t="shared" si="34"/>
        <v>26.984999999999999</v>
      </c>
      <c r="AS49">
        <f t="shared" si="35"/>
        <v>4.6000000000000005</v>
      </c>
      <c r="AT49">
        <f t="shared" si="7"/>
        <v>4.8599999999999994</v>
      </c>
    </row>
    <row r="50" spans="1:54" x14ac:dyDescent="0.2">
      <c r="A50" s="34"/>
      <c r="D50" s="3">
        <v>384534</v>
      </c>
      <c r="E50" s="63">
        <v>30</v>
      </c>
      <c r="F50" s="99">
        <v>1.0730410714285712</v>
      </c>
      <c r="G50" s="100">
        <v>0.27378285257142876</v>
      </c>
      <c r="M50" s="41"/>
      <c r="N50" s="13"/>
      <c r="O50" s="40"/>
      <c r="P50" s="3"/>
      <c r="Q50" s="94">
        <v>2.9154999999999998</v>
      </c>
      <c r="R50" s="94">
        <v>3.4295</v>
      </c>
      <c r="S50" s="94">
        <v>0.5455000000000001</v>
      </c>
      <c r="T50" s="94">
        <v>0.57350000000000001</v>
      </c>
      <c r="U50" s="94">
        <v>0.21199999999999999</v>
      </c>
      <c r="V50" s="3">
        <f t="shared" si="38"/>
        <v>10</v>
      </c>
      <c r="W50">
        <f t="shared" si="30"/>
        <v>29.154999999999998</v>
      </c>
      <c r="X50">
        <f t="shared" si="31"/>
        <v>34.295000000000002</v>
      </c>
      <c r="Y50">
        <f t="shared" si="32"/>
        <v>5.455000000000001</v>
      </c>
      <c r="Z50">
        <f t="shared" si="2"/>
        <v>5.7350000000000003</v>
      </c>
      <c r="AC50" s="9"/>
      <c r="AD50" s="9"/>
      <c r="AE50" s="3">
        <f>(0.5*($E50-$E49))+(0.5*($E51-$E50))</f>
        <v>10</v>
      </c>
      <c r="AF50">
        <f t="shared" si="36"/>
        <v>29.154999999999998</v>
      </c>
      <c r="AG50">
        <f t="shared" si="36"/>
        <v>34.295000000000002</v>
      </c>
      <c r="AH50">
        <f t="shared" si="36"/>
        <v>5.455000000000001</v>
      </c>
      <c r="AI50">
        <f t="shared" si="37"/>
        <v>5.7350000000000003</v>
      </c>
      <c r="AL50" s="9"/>
      <c r="AM50" s="9"/>
      <c r="AN50" s="63">
        <v>30</v>
      </c>
      <c r="AO50" s="47"/>
      <c r="AP50">
        <f t="shared" si="39"/>
        <v>10</v>
      </c>
      <c r="AQ50">
        <f t="shared" si="33"/>
        <v>29.154999999999998</v>
      </c>
      <c r="AR50">
        <f t="shared" si="34"/>
        <v>34.295000000000002</v>
      </c>
      <c r="AS50">
        <f t="shared" si="35"/>
        <v>5.455000000000001</v>
      </c>
      <c r="AT50">
        <f t="shared" si="7"/>
        <v>5.7350000000000003</v>
      </c>
    </row>
    <row r="51" spans="1:54" x14ac:dyDescent="0.2">
      <c r="A51" s="34"/>
      <c r="D51" s="3">
        <v>384533</v>
      </c>
      <c r="E51" s="63">
        <v>40</v>
      </c>
      <c r="F51" s="99">
        <v>0.52936692857142864</v>
      </c>
      <c r="G51" s="100">
        <v>0.48896335542857139</v>
      </c>
      <c r="M51" s="41">
        <v>90.89516025156027</v>
      </c>
      <c r="N51" s="13">
        <v>6.7095000000000002</v>
      </c>
      <c r="O51" s="40">
        <v>300</v>
      </c>
      <c r="P51" s="3">
        <v>31.65</v>
      </c>
      <c r="Q51" s="94">
        <v>3.5534999999999997</v>
      </c>
      <c r="R51" s="94">
        <v>3.4515000000000002</v>
      </c>
      <c r="S51" s="94">
        <v>0.58650000000000002</v>
      </c>
      <c r="T51" s="94">
        <v>0.60400000000000009</v>
      </c>
      <c r="U51" s="94">
        <v>0.26650000000000001</v>
      </c>
      <c r="V51" s="3">
        <f t="shared" si="38"/>
        <v>10</v>
      </c>
      <c r="W51">
        <f t="shared" si="30"/>
        <v>35.534999999999997</v>
      </c>
      <c r="X51">
        <f t="shared" si="31"/>
        <v>34.515000000000001</v>
      </c>
      <c r="Y51">
        <f t="shared" si="32"/>
        <v>5.8650000000000002</v>
      </c>
      <c r="Z51">
        <f t="shared" si="2"/>
        <v>6.0400000000000009</v>
      </c>
      <c r="AC51" s="9"/>
      <c r="AD51" s="9"/>
      <c r="AE51" s="3">
        <f>(0.5*($E51-$E50))+(0.5*($E52-$E51))</f>
        <v>10</v>
      </c>
      <c r="AF51">
        <f t="shared" si="36"/>
        <v>35.534999999999997</v>
      </c>
      <c r="AG51">
        <f t="shared" si="36"/>
        <v>34.515000000000001</v>
      </c>
      <c r="AH51">
        <f t="shared" si="36"/>
        <v>5.8650000000000002</v>
      </c>
      <c r="AI51">
        <f t="shared" si="37"/>
        <v>6.0400000000000009</v>
      </c>
      <c r="AL51" s="9"/>
      <c r="AM51" s="9"/>
      <c r="AN51" s="63">
        <v>40</v>
      </c>
      <c r="AO51" s="47"/>
      <c r="AP51">
        <f t="shared" si="39"/>
        <v>10</v>
      </c>
      <c r="AQ51">
        <f t="shared" si="33"/>
        <v>35.534999999999997</v>
      </c>
      <c r="AR51">
        <f t="shared" si="34"/>
        <v>34.515000000000001</v>
      </c>
      <c r="AS51">
        <f t="shared" si="35"/>
        <v>5.8650000000000002</v>
      </c>
      <c r="AT51">
        <f t="shared" si="7"/>
        <v>6.0400000000000009</v>
      </c>
    </row>
    <row r="52" spans="1:54" x14ac:dyDescent="0.2">
      <c r="A52" s="34"/>
      <c r="D52" s="3">
        <v>384532</v>
      </c>
      <c r="E52" s="63">
        <v>50</v>
      </c>
      <c r="F52" s="99">
        <v>0.35768035714285701</v>
      </c>
      <c r="G52" s="100">
        <v>0.54567715285714291</v>
      </c>
      <c r="M52" s="41"/>
      <c r="N52" s="13"/>
      <c r="O52" s="40"/>
      <c r="P52" s="3"/>
      <c r="Q52" s="94">
        <v>3.1549999999999998</v>
      </c>
      <c r="R52" s="94">
        <v>3.3029999999999999</v>
      </c>
      <c r="S52" s="94">
        <v>0.5585</v>
      </c>
      <c r="T52" s="94">
        <v>0.58350000000000002</v>
      </c>
      <c r="U52" s="94">
        <v>0.27600000000000002</v>
      </c>
      <c r="V52" s="3">
        <f t="shared" si="38"/>
        <v>17.5</v>
      </c>
      <c r="W52">
        <f t="shared" si="30"/>
        <v>55.212499999999999</v>
      </c>
      <c r="X52">
        <f t="shared" si="31"/>
        <v>57.802500000000002</v>
      </c>
      <c r="Y52">
        <f t="shared" si="32"/>
        <v>9.7737499999999997</v>
      </c>
      <c r="Z52">
        <f t="shared" si="2"/>
        <v>10.21125</v>
      </c>
      <c r="AC52" s="9"/>
      <c r="AD52" s="9"/>
      <c r="AE52" s="3">
        <f>(0.5*($E52-$E51))</f>
        <v>5</v>
      </c>
      <c r="AF52">
        <f t="shared" si="36"/>
        <v>15.774999999999999</v>
      </c>
      <c r="AG52">
        <f t="shared" si="36"/>
        <v>16.515000000000001</v>
      </c>
      <c r="AH52">
        <f t="shared" si="36"/>
        <v>2.7925</v>
      </c>
      <c r="AI52">
        <f t="shared" si="37"/>
        <v>2.9175</v>
      </c>
      <c r="AL52" s="9"/>
      <c r="AM52" s="9"/>
      <c r="AN52" s="63">
        <v>50</v>
      </c>
      <c r="AO52" s="47"/>
      <c r="AP52">
        <f t="shared" si="39"/>
        <v>17.5</v>
      </c>
      <c r="AQ52">
        <f t="shared" si="33"/>
        <v>55.212499999999999</v>
      </c>
      <c r="AR52">
        <f t="shared" si="34"/>
        <v>57.802500000000002</v>
      </c>
      <c r="AS52">
        <f t="shared" si="35"/>
        <v>9.7737499999999997</v>
      </c>
      <c r="AT52">
        <f t="shared" si="7"/>
        <v>10.21125</v>
      </c>
    </row>
    <row r="53" spans="1:54" x14ac:dyDescent="0.2">
      <c r="A53" s="34"/>
      <c r="D53" s="3">
        <v>384531</v>
      </c>
      <c r="E53" s="63">
        <v>75</v>
      </c>
      <c r="F53" s="99">
        <v>0.13280926829268294</v>
      </c>
      <c r="G53" s="100">
        <v>0.17575093170731704</v>
      </c>
      <c r="M53" s="41"/>
      <c r="N53" s="13"/>
      <c r="O53" s="40"/>
      <c r="P53" s="3"/>
      <c r="Q53" s="94">
        <v>8.6180000000000003</v>
      </c>
      <c r="R53" s="94">
        <v>9.2040000000000006</v>
      </c>
      <c r="S53" s="94">
        <v>0.89399999999999991</v>
      </c>
      <c r="T53" s="94">
        <v>0.33950000000000002</v>
      </c>
      <c r="U53" s="94">
        <v>0.11600000000000001</v>
      </c>
      <c r="V53" s="3">
        <f t="shared" si="38"/>
        <v>25</v>
      </c>
      <c r="W53">
        <f t="shared" si="30"/>
        <v>215.45000000000002</v>
      </c>
      <c r="X53">
        <f t="shared" si="31"/>
        <v>230.10000000000002</v>
      </c>
      <c r="Y53">
        <f t="shared" si="32"/>
        <v>22.349999999999998</v>
      </c>
      <c r="Z53">
        <f t="shared" si="2"/>
        <v>8.4875000000000007</v>
      </c>
      <c r="AC53" s="9"/>
      <c r="AD53" s="9"/>
      <c r="AE53" s="3">
        <v>0</v>
      </c>
      <c r="AH53"/>
      <c r="AI53"/>
      <c r="AL53" s="9"/>
      <c r="AM53" s="9"/>
      <c r="AN53" s="63">
        <v>75</v>
      </c>
      <c r="AO53" s="47"/>
      <c r="AP53">
        <f t="shared" si="39"/>
        <v>25</v>
      </c>
      <c r="AQ53">
        <f t="shared" si="33"/>
        <v>215.45000000000002</v>
      </c>
      <c r="AR53">
        <f t="shared" si="34"/>
        <v>230.10000000000002</v>
      </c>
      <c r="AS53">
        <f t="shared" si="35"/>
        <v>22.349999999999998</v>
      </c>
      <c r="AT53">
        <f t="shared" si="7"/>
        <v>8.4875000000000007</v>
      </c>
    </row>
    <row r="54" spans="1:54" x14ac:dyDescent="0.2">
      <c r="A54" s="34"/>
      <c r="D54" s="3">
        <v>384530</v>
      </c>
      <c r="E54" s="63">
        <v>100</v>
      </c>
      <c r="F54" s="99">
        <v>6.7985696864111489E-2</v>
      </c>
      <c r="G54" s="100">
        <v>0.13167090313588853</v>
      </c>
      <c r="P54" s="3"/>
      <c r="Q54" s="94">
        <v>10.625</v>
      </c>
      <c r="R54" s="94">
        <v>11.135999999999999</v>
      </c>
      <c r="S54" s="94">
        <v>1.0049999999999999</v>
      </c>
      <c r="T54" s="94">
        <v>0.441</v>
      </c>
      <c r="U54" s="94">
        <v>0.10450000000000001</v>
      </c>
      <c r="V54" s="3">
        <f t="shared" si="38"/>
        <v>50</v>
      </c>
      <c r="W54">
        <f t="shared" si="30"/>
        <v>531.25</v>
      </c>
      <c r="X54">
        <f t="shared" si="31"/>
        <v>556.79999999999995</v>
      </c>
      <c r="Y54">
        <f t="shared" si="32"/>
        <v>50.249999999999993</v>
      </c>
      <c r="Z54">
        <f t="shared" si="2"/>
        <v>22.05</v>
      </c>
      <c r="AC54" s="9"/>
      <c r="AD54" s="9"/>
      <c r="AE54" s="3">
        <v>0</v>
      </c>
      <c r="AH54"/>
      <c r="AI54"/>
      <c r="AL54" s="9"/>
      <c r="AM54" s="9"/>
      <c r="AN54" s="63">
        <v>100</v>
      </c>
      <c r="AO54" s="47"/>
      <c r="AP54">
        <f t="shared" si="39"/>
        <v>50</v>
      </c>
      <c r="AQ54">
        <f t="shared" si="33"/>
        <v>531.25</v>
      </c>
      <c r="AR54">
        <f t="shared" si="34"/>
        <v>556.79999999999995</v>
      </c>
      <c r="AS54">
        <f t="shared" si="35"/>
        <v>50.249999999999993</v>
      </c>
      <c r="AT54">
        <f t="shared" si="7"/>
        <v>22.05</v>
      </c>
    </row>
    <row r="55" spans="1:54" x14ac:dyDescent="0.2">
      <c r="A55" s="34"/>
      <c r="D55" s="3">
        <v>384529</v>
      </c>
      <c r="E55" s="91">
        <v>175</v>
      </c>
      <c r="G55" s="13"/>
      <c r="M55" s="41">
        <v>63.037325750638047</v>
      </c>
      <c r="N55" s="13">
        <v>4.202</v>
      </c>
      <c r="O55" s="40">
        <v>187.5</v>
      </c>
      <c r="P55" s="3">
        <v>34.036999999999999</v>
      </c>
      <c r="Q55" s="94">
        <v>15.2035</v>
      </c>
      <c r="R55" s="94">
        <v>14.1675</v>
      </c>
      <c r="S55" s="94">
        <v>1.1515</v>
      </c>
      <c r="T55" s="94">
        <v>0.29199999999999998</v>
      </c>
      <c r="U55" s="94">
        <v>0.1235</v>
      </c>
      <c r="V55" s="3">
        <f>(0.5*($E55-$E54))</f>
        <v>37.5</v>
      </c>
      <c r="W55">
        <f t="shared" si="30"/>
        <v>570.13125000000002</v>
      </c>
      <c r="X55">
        <f t="shared" si="31"/>
        <v>531.28125</v>
      </c>
      <c r="Y55">
        <f t="shared" si="32"/>
        <v>43.181249999999999</v>
      </c>
      <c r="Z55">
        <f t="shared" si="2"/>
        <v>10.95</v>
      </c>
      <c r="AC55" s="9"/>
      <c r="AD55" s="9"/>
      <c r="AE55" s="3">
        <v>0</v>
      </c>
      <c r="AH55"/>
      <c r="AI55"/>
      <c r="AL55" s="9"/>
      <c r="AM55" s="9"/>
      <c r="AN55" s="91">
        <v>175</v>
      </c>
      <c r="AO55" s="47"/>
      <c r="AP55">
        <f>(0.5*($AN55-$AN54))</f>
        <v>37.5</v>
      </c>
      <c r="AQ55">
        <f>($AP55*AY55)</f>
        <v>490.00749999999999</v>
      </c>
      <c r="AR55">
        <f>($AP55*AZ55)</f>
        <v>478.23</v>
      </c>
      <c r="AS55">
        <f>($AP55*BA55)</f>
        <v>40.6175</v>
      </c>
      <c r="AT55">
        <f>($AP55*BB55)</f>
        <v>13.557500000000001</v>
      </c>
      <c r="AY55" s="60">
        <f>(Q54*($AN55-$AY$1)+Q55*($AY$1-$AN54))/($AN55-$AN54)</f>
        <v>13.066866666666666</v>
      </c>
      <c r="AZ55" s="60">
        <f>(R54*($AN55-$AY$1)+R55*($AY$1-$AN54))/($AN55-$AN54)</f>
        <v>12.752800000000001</v>
      </c>
      <c r="BA55" s="60">
        <f>(S54*($AN55-$AY$1)+S55*($AY$1-$AN54))/($AN55-$AN54)</f>
        <v>1.0831333333333333</v>
      </c>
      <c r="BB55" s="60">
        <f>(T54*($AN55-$AY$1)+T55*($AY$1-$AN54))/($AN55-$AN54)</f>
        <v>0.36153333333333337</v>
      </c>
    </row>
    <row r="56" spans="1:54" x14ac:dyDescent="0.2">
      <c r="A56" s="34">
        <v>40997</v>
      </c>
      <c r="B56" s="2" t="s">
        <v>202</v>
      </c>
      <c r="C56" s="4" t="s">
        <v>100</v>
      </c>
      <c r="D56" s="33">
        <v>306810</v>
      </c>
      <c r="E56" s="63">
        <v>1</v>
      </c>
      <c r="F56" s="16">
        <v>7.5753247500000001</v>
      </c>
      <c r="G56" s="13">
        <v>1.6535851739999998</v>
      </c>
      <c r="H56" s="16">
        <v>402.67157858754354</v>
      </c>
      <c r="I56" s="73">
        <v>92.863704893456458</v>
      </c>
      <c r="J56" s="18">
        <v>367.28266814764805</v>
      </c>
      <c r="K56" s="18">
        <v>61.97149606585193</v>
      </c>
      <c r="L56" s="32">
        <v>89</v>
      </c>
      <c r="M56" s="40">
        <v>103.22124780736539</v>
      </c>
      <c r="N56" s="13">
        <v>8.173</v>
      </c>
      <c r="O56" s="40">
        <v>365</v>
      </c>
      <c r="P56" s="3">
        <v>30.678999999999998</v>
      </c>
      <c r="Q56" s="94">
        <v>0</v>
      </c>
      <c r="R56" s="94">
        <v>1.1145</v>
      </c>
      <c r="S56" s="94">
        <v>0.35849999999999999</v>
      </c>
      <c r="T56" s="94"/>
      <c r="U56" s="94">
        <v>0.10349999999999999</v>
      </c>
      <c r="V56" s="3">
        <f>($E56)+(0.5*($E57-$E56))</f>
        <v>3</v>
      </c>
      <c r="W56">
        <f t="shared" si="30"/>
        <v>0</v>
      </c>
      <c r="X56">
        <f t="shared" si="31"/>
        <v>3.3435000000000001</v>
      </c>
      <c r="Y56">
        <f t="shared" si="32"/>
        <v>1.0754999999999999</v>
      </c>
      <c r="Z56">
        <f t="shared" si="2"/>
        <v>0</v>
      </c>
      <c r="AA56" s="9">
        <f>SUM(W56:W65)</f>
        <v>552.93375000000003</v>
      </c>
      <c r="AB56" s="9">
        <f>SUM(X56:X65)</f>
        <v>678.16875000000005</v>
      </c>
      <c r="AC56" s="9">
        <f>SUM(Y56:Y65)</f>
        <v>92.266250000000014</v>
      </c>
      <c r="AD56" s="9">
        <f>SUM(Z56:Z65)</f>
        <v>0</v>
      </c>
      <c r="AE56" s="3">
        <f>($E56)+(0.5*($E57-$E56))</f>
        <v>3</v>
      </c>
      <c r="AF56">
        <f>($AE56*Q56)</f>
        <v>0</v>
      </c>
      <c r="AG56">
        <f>($AE56*R56)</f>
        <v>3.3435000000000001</v>
      </c>
      <c r="AH56">
        <f>($AE56*S56)</f>
        <v>1.0754999999999999</v>
      </c>
      <c r="AI56">
        <f>($AE56*T56)</f>
        <v>0</v>
      </c>
      <c r="AJ56" s="9">
        <f>SUM(AF56:AF62)</f>
        <v>5.3862500000000004</v>
      </c>
      <c r="AK56" s="9">
        <f>SUM(AG56:AG62)</f>
        <v>53.404999999999994</v>
      </c>
      <c r="AL56" s="9">
        <f>SUM(AH56:AH62)</f>
        <v>15.611249999999998</v>
      </c>
      <c r="AM56" s="9">
        <f>SUM(AI56:AI62)</f>
        <v>0</v>
      </c>
      <c r="AN56" s="63">
        <v>1</v>
      </c>
      <c r="AO56" s="47"/>
      <c r="AP56">
        <f>($AN56)+(0.5*($AN57-$AN56))</f>
        <v>3</v>
      </c>
      <c r="AQ56">
        <f t="shared" ref="AQ56:AQ64" si="40">($AP56*Q56)</f>
        <v>0</v>
      </c>
      <c r="AR56">
        <f t="shared" ref="AR56:AR64" si="41">($AP56*R56)</f>
        <v>3.3435000000000001</v>
      </c>
      <c r="AS56">
        <f t="shared" ref="AS56:AS64" si="42">($AP56*S56)</f>
        <v>1.0754999999999999</v>
      </c>
      <c r="AT56">
        <f t="shared" si="7"/>
        <v>0</v>
      </c>
      <c r="AU56" s="9">
        <f>SUM(AQ56:AQ65)</f>
        <v>565.70624999999995</v>
      </c>
      <c r="AV56" s="9">
        <f>SUM(AR56:AR65)</f>
        <v>706.11125000000004</v>
      </c>
      <c r="AW56" s="9">
        <f>SUM(AS56:AS65)</f>
        <v>97.101249999999993</v>
      </c>
      <c r="AX56" s="9">
        <f>SUM(AT56:AT65)</f>
        <v>0</v>
      </c>
    </row>
    <row r="57" spans="1:54" x14ac:dyDescent="0.2">
      <c r="A57" s="34"/>
      <c r="D57" s="33">
        <v>306809</v>
      </c>
      <c r="E57" s="63">
        <v>5</v>
      </c>
      <c r="F57" s="16">
        <v>8.1937186071428556</v>
      </c>
      <c r="G57" s="13">
        <v>1.745107464857147</v>
      </c>
      <c r="I57" s="73"/>
      <c r="K57" s="73"/>
      <c r="L57" s="74"/>
      <c r="Q57" s="94">
        <v>0</v>
      </c>
      <c r="R57" s="94">
        <v>1.1545000000000001</v>
      </c>
      <c r="S57" s="94">
        <v>0.38600000000000001</v>
      </c>
      <c r="T57" s="94"/>
      <c r="U57" s="94">
        <v>0.105</v>
      </c>
      <c r="V57" s="3">
        <f>(0.5*($E57-$E56))+(0.5*($E58-$E57))</f>
        <v>4.5</v>
      </c>
      <c r="W57">
        <f t="shared" si="30"/>
        <v>0</v>
      </c>
      <c r="X57">
        <f t="shared" si="31"/>
        <v>5.1952500000000006</v>
      </c>
      <c r="Y57">
        <f t="shared" si="32"/>
        <v>1.7370000000000001</v>
      </c>
      <c r="Z57">
        <f t="shared" si="2"/>
        <v>0</v>
      </c>
      <c r="AC57" s="9"/>
      <c r="AD57" s="9"/>
      <c r="AE57" s="3">
        <f>(0.5*($E57-$E56))+(0.5*($E58-$E57))</f>
        <v>4.5</v>
      </c>
      <c r="AF57">
        <f t="shared" ref="AF57:AH62" si="43">($AE57*Q57)</f>
        <v>0</v>
      </c>
      <c r="AG57">
        <f t="shared" si="43"/>
        <v>5.1952500000000006</v>
      </c>
      <c r="AH57">
        <f t="shared" si="43"/>
        <v>1.7370000000000001</v>
      </c>
      <c r="AI57">
        <f t="shared" ref="AI57:AI62" si="44">($AE57*T57)</f>
        <v>0</v>
      </c>
      <c r="AL57" s="9"/>
      <c r="AM57" s="9"/>
      <c r="AN57" s="63">
        <v>5</v>
      </c>
      <c r="AP57">
        <f>(0.5*($AN57-$AN56))+(0.5*($AN58-$AN57))</f>
        <v>4.5</v>
      </c>
      <c r="AQ57">
        <f t="shared" si="40"/>
        <v>0</v>
      </c>
      <c r="AR57">
        <f t="shared" si="41"/>
        <v>5.1952500000000006</v>
      </c>
      <c r="AS57">
        <f t="shared" si="42"/>
        <v>1.7370000000000001</v>
      </c>
      <c r="AT57">
        <f t="shared" si="7"/>
        <v>0</v>
      </c>
    </row>
    <row r="58" spans="1:54" x14ac:dyDescent="0.2">
      <c r="A58" s="34"/>
      <c r="D58" s="33">
        <v>306808</v>
      </c>
      <c r="E58" s="63">
        <v>10</v>
      </c>
      <c r="F58" s="16">
        <v>8.657513999999999</v>
      </c>
      <c r="G58" s="13">
        <v>1.4587911090000008</v>
      </c>
      <c r="J58" s="18"/>
      <c r="L58" s="32"/>
      <c r="Q58" s="94">
        <v>6.25E-2</v>
      </c>
      <c r="R58" s="94">
        <v>1.1875</v>
      </c>
      <c r="S58" s="94">
        <v>0.38850000000000001</v>
      </c>
      <c r="T58" s="94"/>
      <c r="U58" s="94">
        <v>0.109</v>
      </c>
      <c r="V58" s="3">
        <f t="shared" ref="V58:V64" si="45">(0.5*($E58-$E57))+(0.5*($E59-$E58))</f>
        <v>7.5</v>
      </c>
      <c r="W58">
        <f t="shared" si="30"/>
        <v>0.46875</v>
      </c>
      <c r="X58">
        <f t="shared" si="31"/>
        <v>8.90625</v>
      </c>
      <c r="Y58">
        <f t="shared" si="32"/>
        <v>2.9137500000000003</v>
      </c>
      <c r="Z58">
        <f t="shared" si="2"/>
        <v>0</v>
      </c>
      <c r="AC58" s="9"/>
      <c r="AD58" s="9"/>
      <c r="AE58" s="3">
        <f>(0.5*($E58-$E57))+(0.5*($E59-$E58))</f>
        <v>7.5</v>
      </c>
      <c r="AF58">
        <f t="shared" si="43"/>
        <v>0.46875</v>
      </c>
      <c r="AG58">
        <f t="shared" si="43"/>
        <v>8.90625</v>
      </c>
      <c r="AH58">
        <f t="shared" si="43"/>
        <v>2.9137500000000003</v>
      </c>
      <c r="AI58">
        <f t="shared" si="44"/>
        <v>0</v>
      </c>
      <c r="AL58" s="9"/>
      <c r="AM58" s="9"/>
      <c r="AN58" s="63">
        <v>10</v>
      </c>
      <c r="AO58" s="47"/>
      <c r="AP58">
        <f t="shared" ref="AP58:AP64" si="46">(0.5*($AN58-$AN57))+(0.5*($AN59-$AN58))</f>
        <v>7.5</v>
      </c>
      <c r="AQ58">
        <f t="shared" si="40"/>
        <v>0.46875</v>
      </c>
      <c r="AR58">
        <f t="shared" si="41"/>
        <v>8.90625</v>
      </c>
      <c r="AS58">
        <f t="shared" si="42"/>
        <v>2.9137500000000003</v>
      </c>
      <c r="AT58">
        <f t="shared" si="7"/>
        <v>0</v>
      </c>
    </row>
    <row r="59" spans="1:54" x14ac:dyDescent="0.2">
      <c r="A59" s="34"/>
      <c r="D59" s="33">
        <v>306807</v>
      </c>
      <c r="E59" s="63">
        <v>20</v>
      </c>
      <c r="F59" s="16">
        <v>8.3483170714285713</v>
      </c>
      <c r="G59" s="13">
        <v>1.2355509265714293</v>
      </c>
      <c r="L59" s="32"/>
      <c r="Q59" s="94">
        <v>0.10050000000000001</v>
      </c>
      <c r="R59" s="94">
        <v>1.2854999999999999</v>
      </c>
      <c r="S59" s="94">
        <v>0.38250000000000001</v>
      </c>
      <c r="T59" s="94"/>
      <c r="U59" s="94">
        <v>0.108</v>
      </c>
      <c r="V59" s="3">
        <f t="shared" si="45"/>
        <v>10</v>
      </c>
      <c r="W59">
        <f t="shared" si="30"/>
        <v>1.0050000000000001</v>
      </c>
      <c r="X59">
        <f t="shared" si="31"/>
        <v>12.854999999999999</v>
      </c>
      <c r="Y59">
        <f t="shared" si="32"/>
        <v>3.8250000000000002</v>
      </c>
      <c r="Z59">
        <f t="shared" si="2"/>
        <v>0</v>
      </c>
      <c r="AC59" s="9"/>
      <c r="AD59" s="9"/>
      <c r="AE59" s="3">
        <f>(0.5*($E59-$E58))+(0.5*($E60-$E59))</f>
        <v>10</v>
      </c>
      <c r="AF59">
        <f t="shared" si="43"/>
        <v>1.0050000000000001</v>
      </c>
      <c r="AG59">
        <f t="shared" si="43"/>
        <v>12.854999999999999</v>
      </c>
      <c r="AH59">
        <f t="shared" si="43"/>
        <v>3.8250000000000002</v>
      </c>
      <c r="AI59">
        <f t="shared" si="44"/>
        <v>0</v>
      </c>
      <c r="AL59" s="9"/>
      <c r="AM59" s="9"/>
      <c r="AN59" s="63">
        <v>20</v>
      </c>
      <c r="AO59" s="47"/>
      <c r="AP59">
        <f t="shared" si="46"/>
        <v>10</v>
      </c>
      <c r="AQ59">
        <f t="shared" si="40"/>
        <v>1.0050000000000001</v>
      </c>
      <c r="AR59">
        <f t="shared" si="41"/>
        <v>12.854999999999999</v>
      </c>
      <c r="AS59">
        <f t="shared" si="42"/>
        <v>3.8250000000000002</v>
      </c>
      <c r="AT59">
        <f t="shared" si="7"/>
        <v>0</v>
      </c>
    </row>
    <row r="60" spans="1:54" x14ac:dyDescent="0.2">
      <c r="A60" s="34"/>
      <c r="D60" s="33">
        <v>306806</v>
      </c>
      <c r="E60" s="63">
        <v>30</v>
      </c>
      <c r="F60" s="16">
        <v>8.3483170714285713</v>
      </c>
      <c r="G60" s="13">
        <v>1.4130299635714287</v>
      </c>
      <c r="I60" s="73"/>
      <c r="J60" s="18"/>
      <c r="K60" s="31"/>
      <c r="L60" s="32"/>
      <c r="M60" s="40"/>
      <c r="N60" s="13"/>
      <c r="O60" s="40"/>
      <c r="Q60" s="94">
        <v>0.127</v>
      </c>
      <c r="R60" s="94">
        <v>1.3674999999999999</v>
      </c>
      <c r="S60" s="94">
        <v>0.38500000000000001</v>
      </c>
      <c r="T60" s="94"/>
      <c r="U60" s="94">
        <v>0.11699999999999999</v>
      </c>
      <c r="V60" s="3">
        <f t="shared" si="45"/>
        <v>10</v>
      </c>
      <c r="W60">
        <f t="shared" si="30"/>
        <v>1.27</v>
      </c>
      <c r="X60">
        <f t="shared" si="31"/>
        <v>13.674999999999999</v>
      </c>
      <c r="Y60">
        <f t="shared" si="32"/>
        <v>3.85</v>
      </c>
      <c r="Z60">
        <f t="shared" si="2"/>
        <v>0</v>
      </c>
      <c r="AC60" s="9"/>
      <c r="AD60" s="9"/>
      <c r="AE60" s="3">
        <f>(0.5*($E60-$E59))+(0.5*($E61-$E60))</f>
        <v>10</v>
      </c>
      <c r="AF60">
        <f t="shared" si="43"/>
        <v>1.27</v>
      </c>
      <c r="AG60">
        <f t="shared" si="43"/>
        <v>13.674999999999999</v>
      </c>
      <c r="AH60">
        <f t="shared" si="43"/>
        <v>3.85</v>
      </c>
      <c r="AI60">
        <f t="shared" si="44"/>
        <v>0</v>
      </c>
      <c r="AL60" s="9"/>
      <c r="AM60" s="9"/>
      <c r="AN60" s="63">
        <v>30</v>
      </c>
      <c r="AO60" s="47"/>
      <c r="AP60">
        <f>(0.5*($AN60-$AN59))+(0.5*($AN62-$AN60))</f>
        <v>15</v>
      </c>
      <c r="AQ60">
        <f t="shared" si="40"/>
        <v>1.905</v>
      </c>
      <c r="AR60">
        <f t="shared" si="41"/>
        <v>20.512499999999999</v>
      </c>
      <c r="AS60">
        <f t="shared" si="42"/>
        <v>5.7750000000000004</v>
      </c>
      <c r="AT60">
        <f t="shared" si="7"/>
        <v>0</v>
      </c>
    </row>
    <row r="61" spans="1:54" x14ac:dyDescent="0.2">
      <c r="A61" s="34"/>
      <c r="D61" s="33">
        <v>306805</v>
      </c>
      <c r="E61" s="63">
        <v>40</v>
      </c>
      <c r="F61" s="16">
        <v>7.0565130522648092</v>
      </c>
      <c r="G61" s="13">
        <v>0.99726580973519052</v>
      </c>
      <c r="L61" s="32"/>
      <c r="M61" s="40">
        <v>93.98880642449862</v>
      </c>
      <c r="N61" s="13">
        <v>7.2940000000000005</v>
      </c>
      <c r="O61" s="40">
        <v>325.5</v>
      </c>
      <c r="P61" s="3">
        <v>30.692</v>
      </c>
      <c r="Q61" s="94">
        <v>0.52849999999999997</v>
      </c>
      <c r="R61" s="94">
        <v>1.8860000000000001</v>
      </c>
      <c r="S61" s="94">
        <v>0.442</v>
      </c>
      <c r="T61" s="94"/>
      <c r="U61" s="94">
        <v>0.125</v>
      </c>
      <c r="V61" s="3">
        <f t="shared" si="45"/>
        <v>10</v>
      </c>
      <c r="W61">
        <f t="shared" si="30"/>
        <v>5.2850000000000001</v>
      </c>
      <c r="X61">
        <f t="shared" si="31"/>
        <v>18.86</v>
      </c>
      <c r="Y61">
        <f t="shared" si="32"/>
        <v>4.42</v>
      </c>
      <c r="Z61">
        <f t="shared" si="2"/>
        <v>0</v>
      </c>
      <c r="AC61" s="9"/>
      <c r="AD61" s="9"/>
      <c r="AE61" s="3">
        <f>(0.5*($E61-$E60))</f>
        <v>5</v>
      </c>
      <c r="AF61">
        <f t="shared" si="43"/>
        <v>2.6425000000000001</v>
      </c>
      <c r="AG61">
        <f t="shared" si="43"/>
        <v>9.43</v>
      </c>
      <c r="AH61">
        <f t="shared" si="43"/>
        <v>2.21</v>
      </c>
      <c r="AI61">
        <f t="shared" si="44"/>
        <v>0</v>
      </c>
      <c r="AL61" s="9"/>
      <c r="AM61" s="9"/>
      <c r="AN61" s="63">
        <v>40</v>
      </c>
      <c r="AO61" s="47"/>
      <c r="AP61">
        <f t="shared" si="46"/>
        <v>10</v>
      </c>
      <c r="AQ61">
        <f t="shared" si="40"/>
        <v>5.2850000000000001</v>
      </c>
      <c r="AR61">
        <f t="shared" si="41"/>
        <v>18.86</v>
      </c>
      <c r="AS61">
        <f t="shared" si="42"/>
        <v>4.42</v>
      </c>
      <c r="AT61">
        <f t="shared" si="7"/>
        <v>0</v>
      </c>
    </row>
    <row r="62" spans="1:54" x14ac:dyDescent="0.2">
      <c r="A62" s="34"/>
      <c r="D62" s="33">
        <v>306804</v>
      </c>
      <c r="E62" s="63">
        <v>50</v>
      </c>
      <c r="F62" s="16">
        <v>1.0444266428571427</v>
      </c>
      <c r="G62" s="13">
        <v>0.35167132714285743</v>
      </c>
      <c r="J62" s="18"/>
      <c r="K62" s="31"/>
      <c r="L62" s="32"/>
      <c r="Q62" s="94">
        <v>2.4275000000000002</v>
      </c>
      <c r="R62" s="94">
        <v>4.2210000000000001</v>
      </c>
      <c r="S62" s="94">
        <v>0.58199999999999996</v>
      </c>
      <c r="T62" s="94"/>
      <c r="U62" s="94">
        <v>0.1865</v>
      </c>
      <c r="V62" s="3">
        <f t="shared" si="45"/>
        <v>17.5</v>
      </c>
      <c r="W62">
        <f t="shared" si="30"/>
        <v>42.481250000000003</v>
      </c>
      <c r="X62">
        <f t="shared" si="31"/>
        <v>73.867500000000007</v>
      </c>
      <c r="Y62">
        <f t="shared" si="32"/>
        <v>10.184999999999999</v>
      </c>
      <c r="Z62">
        <f t="shared" si="2"/>
        <v>0</v>
      </c>
      <c r="AC62" s="9"/>
      <c r="AD62" s="9"/>
      <c r="AE62" s="3">
        <v>0</v>
      </c>
      <c r="AF62">
        <f t="shared" si="43"/>
        <v>0</v>
      </c>
      <c r="AG62">
        <f t="shared" si="43"/>
        <v>0</v>
      </c>
      <c r="AH62">
        <f t="shared" si="43"/>
        <v>0</v>
      </c>
      <c r="AI62">
        <f t="shared" si="44"/>
        <v>0</v>
      </c>
      <c r="AL62" s="9"/>
      <c r="AM62" s="9"/>
      <c r="AN62" s="63">
        <v>50</v>
      </c>
      <c r="AO62" s="47"/>
      <c r="AP62">
        <f>(0.5*($AN62-$AN60))+(0.5*($AN63-$AN62))</f>
        <v>22.5</v>
      </c>
      <c r="AQ62">
        <f t="shared" si="40"/>
        <v>54.618750000000006</v>
      </c>
      <c r="AR62">
        <f t="shared" si="41"/>
        <v>94.972499999999997</v>
      </c>
      <c r="AS62">
        <f t="shared" si="42"/>
        <v>13.094999999999999</v>
      </c>
      <c r="AT62">
        <f t="shared" si="7"/>
        <v>0</v>
      </c>
    </row>
    <row r="63" spans="1:54" x14ac:dyDescent="0.2">
      <c r="A63" s="34"/>
      <c r="D63" s="33">
        <v>306803</v>
      </c>
      <c r="E63" s="63">
        <v>75</v>
      </c>
      <c r="F63" s="16">
        <v>0.53567621080139383</v>
      </c>
      <c r="G63" s="13">
        <v>0.50501904919860641</v>
      </c>
      <c r="I63" s="73"/>
      <c r="J63" s="18"/>
      <c r="K63" s="31"/>
      <c r="L63" s="32"/>
      <c r="M63" s="79"/>
      <c r="N63" s="105"/>
      <c r="O63" s="77"/>
      <c r="Q63" s="94">
        <v>3.734</v>
      </c>
      <c r="R63" s="94">
        <v>4.05</v>
      </c>
      <c r="S63" s="94">
        <v>0.65400000000000003</v>
      </c>
      <c r="T63" s="94"/>
      <c r="U63" s="94">
        <v>0.23150000000000001</v>
      </c>
      <c r="V63" s="3">
        <f t="shared" si="45"/>
        <v>25</v>
      </c>
      <c r="W63">
        <f t="shared" si="30"/>
        <v>93.35</v>
      </c>
      <c r="X63">
        <f t="shared" si="31"/>
        <v>101.25</v>
      </c>
      <c r="Y63">
        <f t="shared" si="32"/>
        <v>16.350000000000001</v>
      </c>
      <c r="Z63">
        <f t="shared" si="2"/>
        <v>0</v>
      </c>
      <c r="AC63" s="9"/>
      <c r="AD63" s="9"/>
      <c r="AE63" s="3">
        <v>0</v>
      </c>
      <c r="AH63"/>
      <c r="AI63"/>
      <c r="AL63" s="9"/>
      <c r="AM63" s="9"/>
      <c r="AN63" s="63">
        <v>75</v>
      </c>
      <c r="AO63" s="47"/>
      <c r="AP63">
        <f t="shared" si="46"/>
        <v>25</v>
      </c>
      <c r="AQ63">
        <f t="shared" si="40"/>
        <v>93.35</v>
      </c>
      <c r="AR63">
        <f t="shared" si="41"/>
        <v>101.25</v>
      </c>
      <c r="AS63">
        <f t="shared" si="42"/>
        <v>16.350000000000001</v>
      </c>
      <c r="AT63">
        <f t="shared" si="7"/>
        <v>0</v>
      </c>
    </row>
    <row r="64" spans="1:54" x14ac:dyDescent="0.2">
      <c r="A64" s="34"/>
      <c r="D64" s="33">
        <v>306802</v>
      </c>
      <c r="E64" s="63">
        <v>100</v>
      </c>
      <c r="F64" s="16">
        <v>0.18130579442508712</v>
      </c>
      <c r="G64" s="13">
        <v>0.25862447457491289</v>
      </c>
      <c r="I64" s="73"/>
      <c r="J64" s="18"/>
      <c r="K64" s="31"/>
      <c r="L64" s="32"/>
      <c r="M64" s="78"/>
      <c r="N64" s="82"/>
      <c r="O64" s="78"/>
      <c r="Q64" s="94">
        <v>7.2835000000000001</v>
      </c>
      <c r="R64" s="94">
        <v>7.7725</v>
      </c>
      <c r="S64" s="94">
        <v>0.86</v>
      </c>
      <c r="T64" s="94"/>
      <c r="U64" s="94">
        <v>0.18099999999999999</v>
      </c>
      <c r="V64" s="3">
        <f t="shared" si="45"/>
        <v>32.5</v>
      </c>
      <c r="W64">
        <f t="shared" si="30"/>
        <v>236.71375</v>
      </c>
      <c r="X64">
        <f t="shared" si="31"/>
        <v>252.60624999999999</v>
      </c>
      <c r="Y64">
        <f t="shared" si="32"/>
        <v>27.95</v>
      </c>
      <c r="Z64">
        <f t="shared" si="2"/>
        <v>0</v>
      </c>
      <c r="AC64" s="9"/>
      <c r="AD64" s="9"/>
      <c r="AE64" s="3">
        <v>0</v>
      </c>
      <c r="AH64"/>
      <c r="AI64"/>
      <c r="AL64" s="9"/>
      <c r="AM64" s="9"/>
      <c r="AN64" s="63">
        <v>100</v>
      </c>
      <c r="AO64" s="47"/>
      <c r="AP64">
        <f t="shared" si="46"/>
        <v>32.5</v>
      </c>
      <c r="AQ64">
        <f t="shared" si="40"/>
        <v>236.71375</v>
      </c>
      <c r="AR64">
        <f t="shared" si="41"/>
        <v>252.60624999999999</v>
      </c>
      <c r="AS64">
        <f t="shared" si="42"/>
        <v>27.95</v>
      </c>
      <c r="AT64">
        <f t="shared" si="7"/>
        <v>0</v>
      </c>
    </row>
    <row r="65" spans="1:59" x14ac:dyDescent="0.2">
      <c r="A65" s="34"/>
      <c r="D65" s="33">
        <v>306801</v>
      </c>
      <c r="E65" s="91">
        <v>140</v>
      </c>
      <c r="F65" s="16">
        <v>0.15246169076655053</v>
      </c>
      <c r="G65" s="13">
        <v>0.27327727923344952</v>
      </c>
      <c r="I65" s="73"/>
      <c r="J65" s="18"/>
      <c r="K65" s="31"/>
      <c r="L65" s="32"/>
      <c r="M65" s="40">
        <v>79.282524018578513</v>
      </c>
      <c r="N65" s="13">
        <v>5.6829999999999998</v>
      </c>
      <c r="O65" s="40">
        <v>254</v>
      </c>
      <c r="P65" s="3">
        <v>32.573999999999998</v>
      </c>
      <c r="Q65" s="94">
        <v>8.6180000000000003</v>
      </c>
      <c r="R65" s="94">
        <v>9.3805000000000014</v>
      </c>
      <c r="S65" s="94">
        <v>0.998</v>
      </c>
      <c r="T65" s="94"/>
      <c r="U65" s="94">
        <v>0.17949999999999999</v>
      </c>
      <c r="V65" s="3">
        <f>(0.5*($E65-$E64))</f>
        <v>20</v>
      </c>
      <c r="W65">
        <f t="shared" si="30"/>
        <v>172.36</v>
      </c>
      <c r="X65">
        <f t="shared" si="31"/>
        <v>187.61</v>
      </c>
      <c r="Y65">
        <f t="shared" si="32"/>
        <v>19.96</v>
      </c>
      <c r="Z65">
        <f t="shared" si="2"/>
        <v>0</v>
      </c>
      <c r="AC65" s="9"/>
      <c r="AD65" s="9"/>
      <c r="AE65" s="3">
        <v>0</v>
      </c>
      <c r="AH65"/>
      <c r="AI65"/>
      <c r="AL65" s="9"/>
      <c r="AM65" s="9"/>
      <c r="AN65" s="91">
        <v>140</v>
      </c>
      <c r="AO65" s="47"/>
      <c r="AP65">
        <f>(0.5*($AN65-$AN64))</f>
        <v>20</v>
      </c>
      <c r="AQ65">
        <f>($AP65*AY65)</f>
        <v>172.36</v>
      </c>
      <c r="AR65">
        <f>($AP65*AZ65)</f>
        <v>187.61</v>
      </c>
      <c r="AS65">
        <f>($AP65*BA65)</f>
        <v>19.96</v>
      </c>
      <c r="AT65">
        <f>($AP65*BB65)</f>
        <v>0</v>
      </c>
      <c r="AY65" s="60">
        <f>(Q64*($AN65-$AY$1)+Q65*($AY$1-$AN64))/($AN65-$AN64)</f>
        <v>8.6180000000000003</v>
      </c>
      <c r="AZ65" s="60">
        <f>(R64*($AN65-$AY$1)+R65*($AY$1-$AN64))/($AN65-$AN64)</f>
        <v>9.3805000000000014</v>
      </c>
      <c r="BA65" s="60">
        <f>(S64*($AN65-$AY$1)+S65*($AY$1-$AN64))/($AN65-$AN64)</f>
        <v>0.998</v>
      </c>
      <c r="BB65" s="60">
        <f>(T64*($AN65-$AY$1)+T65*($AY$1-$AN64))/($AN65-$AN64)</f>
        <v>0</v>
      </c>
      <c r="BE65" s="40">
        <v>1147.7180000000001</v>
      </c>
      <c r="BF65" s="40">
        <v>1068.47075</v>
      </c>
      <c r="BG65" s="40">
        <v>202.25550000000001</v>
      </c>
    </row>
    <row r="66" spans="1:59" x14ac:dyDescent="0.2">
      <c r="A66" s="34">
        <v>41017</v>
      </c>
      <c r="B66" s="2" t="s">
        <v>205</v>
      </c>
      <c r="C66" s="4" t="s">
        <v>100</v>
      </c>
      <c r="D66" s="33">
        <v>306820</v>
      </c>
      <c r="E66" s="63">
        <v>1</v>
      </c>
      <c r="F66" s="16">
        <v>0.13651491456468673</v>
      </c>
      <c r="G66" s="13">
        <v>-3.1538445646867507E-3</v>
      </c>
      <c r="H66" s="16">
        <v>23.110772799532139</v>
      </c>
      <c r="I66" s="3">
        <v>31.821129496717862</v>
      </c>
      <c r="J66" s="18">
        <v>9.8875964340927567</v>
      </c>
      <c r="K66" s="18">
        <v>5.0005994871572446</v>
      </c>
      <c r="L66" s="32">
        <v>109</v>
      </c>
      <c r="M66" s="39">
        <v>107.03593442668848</v>
      </c>
      <c r="N66" s="18">
        <v>8.0009999999999994</v>
      </c>
      <c r="O66" s="39">
        <v>357</v>
      </c>
      <c r="P66" s="3">
        <v>30.577999999999999</v>
      </c>
      <c r="Q66" s="94">
        <v>0</v>
      </c>
      <c r="R66" s="94">
        <v>0.1195</v>
      </c>
      <c r="S66" s="94">
        <v>0.31950000000000001</v>
      </c>
      <c r="T66" s="94"/>
      <c r="U66" s="94">
        <v>9.2999999999999999E-2</v>
      </c>
      <c r="V66" s="3">
        <f>($E66)+(0.5*($E67-$E66))</f>
        <v>3</v>
      </c>
      <c r="W66">
        <f t="shared" si="0"/>
        <v>0</v>
      </c>
      <c r="X66">
        <f t="shared" si="1"/>
        <v>0.35849999999999999</v>
      </c>
      <c r="Y66">
        <f t="shared" si="2"/>
        <v>0.95850000000000002</v>
      </c>
      <c r="Z66">
        <f t="shared" si="2"/>
        <v>0</v>
      </c>
      <c r="AA66" s="9">
        <f>SUM(W66:W75)</f>
        <v>728.87</v>
      </c>
      <c r="AB66" s="9">
        <f>SUM(X66:X75)</f>
        <v>602.08124999999995</v>
      </c>
      <c r="AC66" s="9">
        <f>SUM(Y66:Y75)</f>
        <v>99.872500000000002</v>
      </c>
      <c r="AD66" s="9">
        <f>SUM(Z66:Z75)</f>
        <v>0</v>
      </c>
      <c r="AE66" s="3">
        <f>($E66)+(0.5*($E68-$E66))</f>
        <v>5.5</v>
      </c>
      <c r="AF66">
        <f>($AE66*Q66)</f>
        <v>0</v>
      </c>
      <c r="AG66">
        <f>($AE66*R66)</f>
        <v>0.65725</v>
      </c>
      <c r="AH66">
        <f>($AE66*S66)</f>
        <v>1.75725</v>
      </c>
      <c r="AI66">
        <f>($AE66*T66)</f>
        <v>0</v>
      </c>
      <c r="AJ66" s="9">
        <f>SUM(AF66:AF72)</f>
        <v>21.011249999999997</v>
      </c>
      <c r="AK66" s="9">
        <f>SUM(AG66:AG72)</f>
        <v>33.557500000000005</v>
      </c>
      <c r="AL66" s="9">
        <f>SUM(AH66:AH72)</f>
        <v>30.402500000000003</v>
      </c>
      <c r="AM66" s="9">
        <f>SUM(AI66:AI72)</f>
        <v>0</v>
      </c>
      <c r="AN66" s="63">
        <v>1</v>
      </c>
      <c r="AP66">
        <f>($AN66)+(0.5*($AN67-$AN66))</f>
        <v>3</v>
      </c>
      <c r="AQ66">
        <f t="shared" ref="AQ66:AQ74" si="47">($AP66*Q66)</f>
        <v>0</v>
      </c>
      <c r="AR66">
        <f t="shared" ref="AR66:AR74" si="48">($AP66*R66)</f>
        <v>0.35849999999999999</v>
      </c>
      <c r="AS66">
        <f t="shared" ref="AS66:AS74" si="49">($AP66*S66)</f>
        <v>0.95850000000000002</v>
      </c>
      <c r="AT66">
        <f t="shared" si="7"/>
        <v>0</v>
      </c>
      <c r="AU66" s="9">
        <f>SUM(AQ66:AQ75)</f>
        <v>728.87</v>
      </c>
      <c r="AV66" s="9">
        <f>SUM(AR66:AR75)</f>
        <v>602.08124999999995</v>
      </c>
      <c r="AW66" s="9">
        <f>SUM(AS66:AS75)</f>
        <v>99.872500000000002</v>
      </c>
      <c r="AX66" s="9">
        <f>SUM(AT66:AT75)</f>
        <v>0</v>
      </c>
      <c r="BE66" s="40">
        <v>863.04349999999999</v>
      </c>
      <c r="BF66" s="40">
        <v>761.90750000000003</v>
      </c>
      <c r="BG66" s="40">
        <v>156.32825</v>
      </c>
    </row>
    <row r="67" spans="1:59" x14ac:dyDescent="0.2">
      <c r="A67" s="34"/>
      <c r="D67" s="33">
        <v>306819</v>
      </c>
      <c r="E67" s="63">
        <v>5</v>
      </c>
      <c r="F67" s="16">
        <v>0.16864860659072417</v>
      </c>
      <c r="G67" s="13">
        <v>1.7893617159275867E-2</v>
      </c>
      <c r="I67" s="18"/>
      <c r="N67" s="18"/>
      <c r="O67" s="39"/>
      <c r="P67" s="82"/>
      <c r="Q67" s="94">
        <v>0</v>
      </c>
      <c r="R67" s="94">
        <v>0.16700000000000001</v>
      </c>
      <c r="S67" s="94">
        <v>0.34950000000000003</v>
      </c>
      <c r="T67" s="94"/>
      <c r="U67" s="94">
        <v>8.9499999999999996E-2</v>
      </c>
      <c r="V67" s="3">
        <f t="shared" ref="V67:V74" si="50">(0.5*($E67-$E66))+(0.5*($E68-$E67))</f>
        <v>4.5</v>
      </c>
      <c r="W67">
        <f t="shared" si="0"/>
        <v>0</v>
      </c>
      <c r="X67">
        <f t="shared" si="1"/>
        <v>0.75150000000000006</v>
      </c>
      <c r="Y67">
        <f t="shared" si="2"/>
        <v>1.5727500000000001</v>
      </c>
      <c r="Z67">
        <f t="shared" si="2"/>
        <v>0</v>
      </c>
      <c r="AC67" s="9"/>
      <c r="AD67" s="9"/>
      <c r="AE67" s="3">
        <f>(0.5*($E68-$E66))+(0.5*($E69-$E68))</f>
        <v>9.5</v>
      </c>
      <c r="AF67">
        <f t="shared" ref="AF67:AH72" si="51">($AE67*Q67)</f>
        <v>0</v>
      </c>
      <c r="AG67">
        <f t="shared" si="51"/>
        <v>1.5865</v>
      </c>
      <c r="AH67">
        <f t="shared" si="51"/>
        <v>3.3202500000000001</v>
      </c>
      <c r="AI67">
        <f t="shared" ref="AI67:AI72" si="52">($AE67*T67)</f>
        <v>0</v>
      </c>
      <c r="AL67" s="9"/>
      <c r="AM67" s="9"/>
      <c r="AN67" s="63">
        <v>5</v>
      </c>
      <c r="AP67">
        <f>(0.5*($AN67-$AN66))+(0.5*($AN68-$AN67))</f>
        <v>4.5</v>
      </c>
      <c r="AQ67">
        <f t="shared" si="47"/>
        <v>0</v>
      </c>
      <c r="AR67">
        <f t="shared" si="48"/>
        <v>0.75150000000000006</v>
      </c>
      <c r="AS67">
        <f t="shared" si="49"/>
        <v>1.5727500000000001</v>
      </c>
      <c r="AT67">
        <f t="shared" si="7"/>
        <v>0</v>
      </c>
      <c r="BE67" s="40">
        <v>902.76050000000009</v>
      </c>
      <c r="BF67" s="40">
        <v>775.90750000000003</v>
      </c>
      <c r="BG67" s="40">
        <v>144.989</v>
      </c>
    </row>
    <row r="68" spans="1:59" x14ac:dyDescent="0.2">
      <c r="A68" s="34"/>
      <c r="D68" s="33">
        <v>306818</v>
      </c>
      <c r="E68" s="63">
        <v>10</v>
      </c>
      <c r="F68" s="16">
        <v>0.20237832790886903</v>
      </c>
      <c r="G68" s="13">
        <v>9.0361923411310385E-3</v>
      </c>
      <c r="L68" s="65"/>
      <c r="N68" s="18"/>
      <c r="O68" s="39"/>
      <c r="P68" s="82"/>
      <c r="Q68" s="94">
        <v>0.06</v>
      </c>
      <c r="R68" s="94">
        <v>0.1925</v>
      </c>
      <c r="S68" s="94">
        <v>0.42049999999999998</v>
      </c>
      <c r="T68" s="94"/>
      <c r="U68" s="94">
        <v>0.10249999999999999</v>
      </c>
      <c r="V68" s="3">
        <f t="shared" si="50"/>
        <v>7.5</v>
      </c>
      <c r="W68">
        <f t="shared" si="0"/>
        <v>0.44999999999999996</v>
      </c>
      <c r="X68">
        <f t="shared" si="1"/>
        <v>1.4437500000000001</v>
      </c>
      <c r="Y68">
        <f t="shared" si="2"/>
        <v>3.1537500000000001</v>
      </c>
      <c r="Z68">
        <f t="shared" si="2"/>
        <v>0</v>
      </c>
      <c r="AC68" s="9"/>
      <c r="AD68" s="9"/>
      <c r="AE68" s="3">
        <f>(0.5*($E69-$E68))+(0.5*($E70-$E69))</f>
        <v>10</v>
      </c>
      <c r="AF68">
        <f t="shared" si="51"/>
        <v>0.6</v>
      </c>
      <c r="AG68">
        <f t="shared" si="51"/>
        <v>1.925</v>
      </c>
      <c r="AH68">
        <f t="shared" si="51"/>
        <v>4.2050000000000001</v>
      </c>
      <c r="AI68">
        <f t="shared" si="52"/>
        <v>0</v>
      </c>
      <c r="AL68" s="9"/>
      <c r="AM68" s="9"/>
      <c r="AN68" s="63">
        <v>10</v>
      </c>
      <c r="AP68">
        <f t="shared" ref="AP68:AP74" si="53">(0.5*($AN68-$AN67))+(0.5*($AN69-$AN68))</f>
        <v>7.5</v>
      </c>
      <c r="AQ68">
        <f t="shared" si="47"/>
        <v>0.44999999999999996</v>
      </c>
      <c r="AR68">
        <f t="shared" si="48"/>
        <v>1.4437500000000001</v>
      </c>
      <c r="AS68">
        <f t="shared" si="49"/>
        <v>3.1537500000000001</v>
      </c>
      <c r="AT68">
        <f t="shared" si="7"/>
        <v>0</v>
      </c>
    </row>
    <row r="69" spans="1:59" x14ac:dyDescent="0.2">
      <c r="A69" s="34"/>
      <c r="D69" s="33">
        <v>306817</v>
      </c>
      <c r="E69" s="63">
        <v>20</v>
      </c>
      <c r="F69" s="16">
        <v>0.1079351082180635</v>
      </c>
      <c r="G69" s="13">
        <v>4.1298670781936539E-2</v>
      </c>
      <c r="I69" s="31"/>
      <c r="L69" s="65"/>
      <c r="N69" s="18"/>
      <c r="O69" s="39"/>
      <c r="P69" s="82"/>
      <c r="Q69" s="94">
        <v>0</v>
      </c>
      <c r="R69" s="94">
        <v>0.28349999999999997</v>
      </c>
      <c r="S69" s="94">
        <v>0.33850000000000002</v>
      </c>
      <c r="T69" s="94"/>
      <c r="U69" s="94">
        <v>9.2999999999999999E-2</v>
      </c>
      <c r="V69" s="3">
        <f t="shared" si="50"/>
        <v>10</v>
      </c>
      <c r="W69">
        <f t="shared" si="0"/>
        <v>0</v>
      </c>
      <c r="X69">
        <f t="shared" si="1"/>
        <v>2.835</v>
      </c>
      <c r="Y69">
        <f t="shared" si="2"/>
        <v>3.3850000000000002</v>
      </c>
      <c r="Z69">
        <f t="shared" si="2"/>
        <v>0</v>
      </c>
      <c r="AC69" s="9"/>
      <c r="AD69" s="9"/>
      <c r="AE69" s="3">
        <f>(0.5*($E70-$E69))+(0.5*($E71-$E70))</f>
        <v>10</v>
      </c>
      <c r="AF69">
        <f t="shared" si="51"/>
        <v>0</v>
      </c>
      <c r="AG69">
        <f t="shared" si="51"/>
        <v>2.835</v>
      </c>
      <c r="AH69">
        <f t="shared" si="51"/>
        <v>3.3850000000000002</v>
      </c>
      <c r="AI69">
        <f t="shared" si="52"/>
        <v>0</v>
      </c>
      <c r="AL69" s="9"/>
      <c r="AM69" s="9"/>
      <c r="AN69" s="63">
        <v>20</v>
      </c>
      <c r="AP69">
        <f t="shared" si="53"/>
        <v>10</v>
      </c>
      <c r="AQ69">
        <f t="shared" si="47"/>
        <v>0</v>
      </c>
      <c r="AR69">
        <f t="shared" si="48"/>
        <v>2.835</v>
      </c>
      <c r="AS69">
        <f t="shared" si="49"/>
        <v>3.3850000000000002</v>
      </c>
      <c r="AT69">
        <f t="shared" si="7"/>
        <v>0</v>
      </c>
    </row>
    <row r="70" spans="1:59" x14ac:dyDescent="0.2">
      <c r="A70" s="34"/>
      <c r="D70" s="33">
        <v>306816</v>
      </c>
      <c r="E70" s="63">
        <v>30</v>
      </c>
      <c r="F70" s="16">
        <v>0.12142699674532141</v>
      </c>
      <c r="G70" s="13">
        <v>6.5115227004678644E-2</v>
      </c>
      <c r="H70" s="33"/>
      <c r="I70" s="23"/>
      <c r="L70" s="65"/>
      <c r="N70" s="18"/>
      <c r="O70" s="39"/>
      <c r="Q70" s="94">
        <v>0</v>
      </c>
      <c r="R70" s="94">
        <v>0.24399999999999999</v>
      </c>
      <c r="S70" s="94">
        <v>0.32700000000000001</v>
      </c>
      <c r="T70" s="94"/>
      <c r="U70" s="94">
        <v>9.7000000000000003E-2</v>
      </c>
      <c r="V70" s="3">
        <f t="shared" si="50"/>
        <v>10</v>
      </c>
      <c r="W70">
        <f t="shared" ref="W70:W104" si="54">($V70*Q70)</f>
        <v>0</v>
      </c>
      <c r="X70">
        <f t="shared" ref="X70:X104" si="55">($V70*R70)</f>
        <v>2.44</v>
      </c>
      <c r="Y70">
        <f t="shared" ref="Y70:Z104" si="56">($V70*S70)</f>
        <v>3.27</v>
      </c>
      <c r="Z70">
        <f t="shared" si="56"/>
        <v>0</v>
      </c>
      <c r="AC70" s="9"/>
      <c r="AD70" s="9"/>
      <c r="AE70" s="3">
        <f>(0.5*($E71-$E70))+(0.5*($E72-$E71))</f>
        <v>10</v>
      </c>
      <c r="AF70">
        <f t="shared" si="51"/>
        <v>0</v>
      </c>
      <c r="AG70">
        <f t="shared" si="51"/>
        <v>2.44</v>
      </c>
      <c r="AH70">
        <f t="shared" si="51"/>
        <v>3.27</v>
      </c>
      <c r="AI70">
        <f t="shared" si="52"/>
        <v>0</v>
      </c>
      <c r="AL70" s="9"/>
      <c r="AM70" s="9"/>
      <c r="AN70" s="63">
        <v>30</v>
      </c>
      <c r="AP70">
        <f t="shared" si="53"/>
        <v>10</v>
      </c>
      <c r="AQ70">
        <f t="shared" si="47"/>
        <v>0</v>
      </c>
      <c r="AR70">
        <f t="shared" si="48"/>
        <v>2.44</v>
      </c>
      <c r="AS70">
        <f t="shared" si="49"/>
        <v>3.27</v>
      </c>
      <c r="AT70">
        <f t="shared" si="7"/>
        <v>0</v>
      </c>
    </row>
    <row r="71" spans="1:59" x14ac:dyDescent="0.2">
      <c r="A71" s="34"/>
      <c r="D71" s="33">
        <v>306815</v>
      </c>
      <c r="E71" s="63">
        <v>40</v>
      </c>
      <c r="F71" s="16">
        <v>0.3271782967860048</v>
      </c>
      <c r="G71" s="13">
        <v>0.16197686771399533</v>
      </c>
      <c r="H71" s="33"/>
      <c r="I71" s="23"/>
      <c r="L71" s="65"/>
      <c r="M71" s="39">
        <v>102.06958408364164</v>
      </c>
      <c r="N71" s="18">
        <v>7.9424999999999999</v>
      </c>
      <c r="O71" s="39">
        <v>355</v>
      </c>
      <c r="P71" s="3">
        <v>31.062999999999999</v>
      </c>
      <c r="Q71" s="94">
        <v>0.26350000000000001</v>
      </c>
      <c r="R71" s="94">
        <v>0.71150000000000002</v>
      </c>
      <c r="S71" s="94">
        <v>0.42799999999999999</v>
      </c>
      <c r="T71" s="94"/>
      <c r="U71" s="94">
        <v>0.10600000000000001</v>
      </c>
      <c r="V71" s="3">
        <f t="shared" si="50"/>
        <v>10</v>
      </c>
      <c r="W71">
        <f t="shared" si="54"/>
        <v>2.6350000000000002</v>
      </c>
      <c r="X71">
        <f t="shared" si="55"/>
        <v>7.1150000000000002</v>
      </c>
      <c r="Y71">
        <f t="shared" si="56"/>
        <v>4.28</v>
      </c>
      <c r="Z71">
        <f t="shared" si="56"/>
        <v>0</v>
      </c>
      <c r="AC71" s="9"/>
      <c r="AD71" s="9"/>
      <c r="AE71" s="3">
        <f>(0.5*($E72-$E71))+(0.5*($E73-$E72))</f>
        <v>17.5</v>
      </c>
      <c r="AF71">
        <f t="shared" si="51"/>
        <v>4.6112500000000001</v>
      </c>
      <c r="AG71">
        <f t="shared" si="51"/>
        <v>12.45125</v>
      </c>
      <c r="AH71">
        <f t="shared" si="51"/>
        <v>7.49</v>
      </c>
      <c r="AI71">
        <f t="shared" si="52"/>
        <v>0</v>
      </c>
      <c r="AL71" s="9"/>
      <c r="AM71" s="9"/>
      <c r="AN71" s="63">
        <v>40</v>
      </c>
      <c r="AP71">
        <f t="shared" si="53"/>
        <v>10</v>
      </c>
      <c r="AQ71">
        <f t="shared" si="47"/>
        <v>2.6350000000000002</v>
      </c>
      <c r="AR71">
        <f t="shared" si="48"/>
        <v>7.1150000000000002</v>
      </c>
      <c r="AS71">
        <f t="shared" si="49"/>
        <v>4.28</v>
      </c>
      <c r="AT71">
        <f>($AP71*T71)</f>
        <v>0</v>
      </c>
    </row>
    <row r="72" spans="1:59" x14ac:dyDescent="0.2">
      <c r="A72" s="34"/>
      <c r="D72" s="33">
        <v>306814</v>
      </c>
      <c r="E72" s="63">
        <v>50</v>
      </c>
      <c r="F72" s="16">
        <v>0.32717829678600491</v>
      </c>
      <c r="G72" s="13">
        <v>0.43557212921399502</v>
      </c>
      <c r="H72" s="33"/>
      <c r="I72" s="23"/>
      <c r="N72" s="18"/>
      <c r="O72" s="39"/>
      <c r="Q72" s="94">
        <v>1.2639999999999998</v>
      </c>
      <c r="R72" s="94">
        <v>0.93300000000000005</v>
      </c>
      <c r="S72" s="94">
        <v>0.55800000000000005</v>
      </c>
      <c r="T72" s="94"/>
      <c r="U72" s="94">
        <v>0.13900000000000001</v>
      </c>
      <c r="V72" s="3">
        <f t="shared" si="50"/>
        <v>17.5</v>
      </c>
      <c r="W72">
        <f t="shared" si="54"/>
        <v>22.119999999999997</v>
      </c>
      <c r="X72">
        <f t="shared" si="55"/>
        <v>16.327500000000001</v>
      </c>
      <c r="Y72">
        <f t="shared" si="56"/>
        <v>9.7650000000000006</v>
      </c>
      <c r="Z72">
        <f t="shared" si="56"/>
        <v>0</v>
      </c>
      <c r="AC72" s="9"/>
      <c r="AD72" s="9"/>
      <c r="AE72" s="3">
        <f>(0.5*($E73-$E72))</f>
        <v>12.5</v>
      </c>
      <c r="AF72">
        <f t="shared" si="51"/>
        <v>15.799999999999997</v>
      </c>
      <c r="AG72">
        <f t="shared" si="51"/>
        <v>11.662500000000001</v>
      </c>
      <c r="AH72">
        <f t="shared" si="51"/>
        <v>6.9750000000000005</v>
      </c>
      <c r="AI72">
        <f t="shared" si="52"/>
        <v>0</v>
      </c>
      <c r="AL72" s="9"/>
      <c r="AM72" s="9"/>
      <c r="AN72" s="63">
        <v>50</v>
      </c>
      <c r="AP72">
        <f t="shared" si="53"/>
        <v>17.5</v>
      </c>
      <c r="AQ72">
        <f t="shared" si="47"/>
        <v>22.119999999999997</v>
      </c>
      <c r="AR72">
        <f t="shared" si="48"/>
        <v>16.327500000000001</v>
      </c>
      <c r="AS72">
        <f t="shared" si="49"/>
        <v>9.7650000000000006</v>
      </c>
      <c r="AT72">
        <f>($AP72*T72)</f>
        <v>0</v>
      </c>
    </row>
    <row r="73" spans="1:59" x14ac:dyDescent="0.2">
      <c r="A73" s="34"/>
      <c r="D73" s="33">
        <v>306813</v>
      </c>
      <c r="E73" s="63">
        <v>75</v>
      </c>
      <c r="F73" s="16">
        <v>0.17876752298616755</v>
      </c>
      <c r="G73" s="13">
        <v>0.30209687601383245</v>
      </c>
      <c r="H73" s="33"/>
      <c r="I73" s="23"/>
      <c r="L73" s="65"/>
      <c r="N73" s="18"/>
      <c r="O73" s="39"/>
      <c r="P73" s="82"/>
      <c r="Q73" s="94">
        <v>4.4894999999999996</v>
      </c>
      <c r="R73" s="94">
        <v>2.5470000000000002</v>
      </c>
      <c r="S73" s="94">
        <v>0.78150000000000008</v>
      </c>
      <c r="T73" s="94"/>
      <c r="U73" s="94">
        <v>0.19800000000000001</v>
      </c>
      <c r="V73" s="3">
        <f t="shared" si="50"/>
        <v>25</v>
      </c>
      <c r="W73">
        <f t="shared" si="54"/>
        <v>112.23749999999998</v>
      </c>
      <c r="X73">
        <f t="shared" si="55"/>
        <v>63.675000000000004</v>
      </c>
      <c r="Y73">
        <f t="shared" si="56"/>
        <v>19.537500000000001</v>
      </c>
      <c r="Z73">
        <f t="shared" si="56"/>
        <v>0</v>
      </c>
      <c r="AC73" s="9"/>
      <c r="AD73" s="9"/>
      <c r="AE73" s="3">
        <v>0</v>
      </c>
      <c r="AH73"/>
      <c r="AI73"/>
      <c r="AL73" s="9"/>
      <c r="AM73" s="9"/>
      <c r="AN73" s="63">
        <v>75</v>
      </c>
      <c r="AP73">
        <f t="shared" si="53"/>
        <v>25</v>
      </c>
      <c r="AQ73">
        <f t="shared" si="47"/>
        <v>112.23749999999998</v>
      </c>
      <c r="AR73">
        <f t="shared" si="48"/>
        <v>63.675000000000004</v>
      </c>
      <c r="AS73">
        <f t="shared" si="49"/>
        <v>19.537500000000001</v>
      </c>
      <c r="AT73">
        <f>($AP73*T73)</f>
        <v>0</v>
      </c>
    </row>
    <row r="74" spans="1:59" x14ac:dyDescent="0.2">
      <c r="A74" s="34"/>
      <c r="D74" s="33">
        <v>306812</v>
      </c>
      <c r="E74" s="63">
        <v>100</v>
      </c>
      <c r="F74" s="16">
        <v>0.10151109031733117</v>
      </c>
      <c r="G74" s="13">
        <v>0.27276029968266891</v>
      </c>
      <c r="H74" s="33"/>
      <c r="I74" s="23"/>
      <c r="L74" s="65"/>
      <c r="M74" s="80"/>
      <c r="N74" s="106"/>
      <c r="O74" s="103"/>
      <c r="P74" s="77"/>
      <c r="Q74" s="94">
        <v>7.859</v>
      </c>
      <c r="R74" s="94">
        <v>5.5739999999999998</v>
      </c>
      <c r="S74" s="94">
        <v>0.80800000000000005</v>
      </c>
      <c r="T74" s="94"/>
      <c r="U74" s="94">
        <v>0.14050000000000001</v>
      </c>
      <c r="V74" s="3">
        <f t="shared" si="50"/>
        <v>32.5</v>
      </c>
      <c r="W74">
        <f t="shared" si="54"/>
        <v>255.41749999999999</v>
      </c>
      <c r="X74">
        <f t="shared" si="55"/>
        <v>181.155</v>
      </c>
      <c r="Y74">
        <f t="shared" si="56"/>
        <v>26.26</v>
      </c>
      <c r="Z74">
        <f t="shared" si="56"/>
        <v>0</v>
      </c>
      <c r="AC74" s="9"/>
      <c r="AD74" s="9"/>
      <c r="AE74" s="3">
        <v>0</v>
      </c>
      <c r="AH74"/>
      <c r="AI74"/>
      <c r="AL74" s="9"/>
      <c r="AM74" s="9"/>
      <c r="AN74" s="63">
        <v>100</v>
      </c>
      <c r="AP74">
        <f t="shared" si="53"/>
        <v>32.5</v>
      </c>
      <c r="AQ74">
        <f t="shared" si="47"/>
        <v>255.41749999999999</v>
      </c>
      <c r="AR74">
        <f t="shared" si="48"/>
        <v>181.155</v>
      </c>
      <c r="AS74">
        <f t="shared" si="49"/>
        <v>26.26</v>
      </c>
      <c r="AT74">
        <f>($AP74*T74)</f>
        <v>0</v>
      </c>
    </row>
    <row r="75" spans="1:59" x14ac:dyDescent="0.2">
      <c r="A75" s="34"/>
      <c r="D75" s="33">
        <v>306811</v>
      </c>
      <c r="E75" s="91">
        <v>140</v>
      </c>
      <c r="F75" s="16">
        <v>6.8257457282343351E-2</v>
      </c>
      <c r="G75" s="13">
        <v>0.24793733771765661</v>
      </c>
      <c r="H75" s="33"/>
      <c r="I75" s="23"/>
      <c r="K75" s="18"/>
      <c r="L75" s="65"/>
      <c r="M75" s="39">
        <v>57.306578290340418</v>
      </c>
      <c r="N75" s="18">
        <v>3.7174999999999998</v>
      </c>
      <c r="O75" s="39">
        <v>166</v>
      </c>
      <c r="P75" s="3">
        <v>34.514000000000003</v>
      </c>
      <c r="Q75" s="94">
        <v>16.8005</v>
      </c>
      <c r="R75" s="94">
        <v>16.298999999999999</v>
      </c>
      <c r="S75" s="94">
        <v>1.3845000000000001</v>
      </c>
      <c r="T75" s="94"/>
      <c r="U75" s="94">
        <v>0.19350000000000001</v>
      </c>
      <c r="V75" s="3">
        <f>(0.5*($E75-$E74))</f>
        <v>20</v>
      </c>
      <c r="W75">
        <f t="shared" si="54"/>
        <v>336.01</v>
      </c>
      <c r="X75">
        <f t="shared" si="55"/>
        <v>325.98</v>
      </c>
      <c r="Y75">
        <f t="shared" si="56"/>
        <v>27.69</v>
      </c>
      <c r="Z75">
        <f t="shared" si="56"/>
        <v>0</v>
      </c>
      <c r="AC75" s="9"/>
      <c r="AD75" s="9"/>
      <c r="AE75" s="3">
        <v>0</v>
      </c>
      <c r="AH75"/>
      <c r="AI75"/>
      <c r="AL75" s="9"/>
      <c r="AM75" s="9"/>
      <c r="AN75" s="91">
        <v>140</v>
      </c>
      <c r="AP75">
        <f>(0.5*($AN75-$AN74))</f>
        <v>20</v>
      </c>
      <c r="AQ75">
        <f>($AP75*AY75)</f>
        <v>336.01</v>
      </c>
      <c r="AR75">
        <f>($AP75*AZ75)</f>
        <v>325.98</v>
      </c>
      <c r="AS75">
        <f>($AP75*BA75)</f>
        <v>27.69</v>
      </c>
      <c r="AT75">
        <f>($AP75*BB75)</f>
        <v>0</v>
      </c>
      <c r="AY75" s="60">
        <f>(Q74*($AN75-$AY$1)+Q75*($AY$1-$AN74))/($AN75-$AN74)</f>
        <v>16.8005</v>
      </c>
      <c r="AZ75" s="60">
        <f>(R74*($AN75-$AY$1)+R75*($AY$1-$AN74))/($AN75-$AN74)</f>
        <v>16.298999999999999</v>
      </c>
      <c r="BA75" s="60">
        <f>(S74*($AN75-$AY$1)+S75*($AY$1-$AN74))/($AN75-$AN74)</f>
        <v>1.3845000000000001</v>
      </c>
      <c r="BB75" s="60">
        <f>(T74*($AN75-$AY$1)+T75*($AY$1-$AN74))/($AN75-$AN74)</f>
        <v>0</v>
      </c>
    </row>
    <row r="76" spans="1:59" x14ac:dyDescent="0.2">
      <c r="A76" s="34">
        <v>41031</v>
      </c>
      <c r="B76" s="2" t="s">
        <v>209</v>
      </c>
      <c r="C76" s="4" t="s">
        <v>100</v>
      </c>
      <c r="D76" s="33">
        <v>306830</v>
      </c>
      <c r="E76" s="63">
        <v>1</v>
      </c>
      <c r="F76" s="16">
        <v>0.13651491456468673</v>
      </c>
      <c r="G76" s="13">
        <v>-3.1538445646867507E-3</v>
      </c>
      <c r="H76" s="16">
        <v>25.645837487794957</v>
      </c>
      <c r="I76" s="3">
        <v>33.160380261580052</v>
      </c>
      <c r="J76" s="18">
        <v>19.754199641985355</v>
      </c>
      <c r="K76" s="18">
        <v>14.656720641764649</v>
      </c>
      <c r="L76" s="32">
        <v>123</v>
      </c>
      <c r="M76" s="40">
        <v>98.730293055533991</v>
      </c>
      <c r="N76" s="13">
        <v>7.1464999999999996</v>
      </c>
      <c r="O76" s="40">
        <v>319</v>
      </c>
      <c r="P76" s="3">
        <v>30.603000000000002</v>
      </c>
      <c r="Q76" s="94">
        <v>0.21099999999999999</v>
      </c>
      <c r="R76" s="94">
        <v>1.032</v>
      </c>
      <c r="S76" s="94">
        <v>0.3705</v>
      </c>
      <c r="T76" s="94">
        <v>0.36749999999999999</v>
      </c>
      <c r="U76" s="94">
        <v>0.12</v>
      </c>
      <c r="V76" s="3">
        <f>($E76)+(0.5*($E77-$E76))</f>
        <v>3</v>
      </c>
      <c r="W76">
        <f t="shared" si="54"/>
        <v>0.63300000000000001</v>
      </c>
      <c r="X76">
        <f t="shared" si="55"/>
        <v>3.0960000000000001</v>
      </c>
      <c r="Y76">
        <f t="shared" si="56"/>
        <v>1.1114999999999999</v>
      </c>
      <c r="Z76">
        <f t="shared" si="56"/>
        <v>1.1025</v>
      </c>
      <c r="AA76" s="9">
        <f>SUM(W76:W85)</f>
        <v>1083.0320000000002</v>
      </c>
      <c r="AB76" s="9">
        <f>SUM(X76:X85)</f>
        <v>999.88999999999987</v>
      </c>
      <c r="AC76" s="9">
        <f>SUM(Y76:Y85)</f>
        <v>114.5115</v>
      </c>
      <c r="AD76" s="9">
        <f>SUM(Z76:Z85)</f>
        <v>89.521250000000009</v>
      </c>
      <c r="AE76" s="3">
        <f>($E76)+(0.5*($E77-$E76))</f>
        <v>3</v>
      </c>
      <c r="AF76">
        <f>($AE76*Q76)</f>
        <v>0.63300000000000001</v>
      </c>
      <c r="AG76">
        <f>($AE76*R76)</f>
        <v>3.0960000000000001</v>
      </c>
      <c r="AH76">
        <f>($AE76*S76)</f>
        <v>1.1114999999999999</v>
      </c>
      <c r="AI76">
        <f>($AE76*T76)</f>
        <v>1.1025</v>
      </c>
      <c r="AJ76" s="9">
        <f>SUM(AF76:AF82)</f>
        <v>24.370749999999997</v>
      </c>
      <c r="AK76" s="9">
        <f>SUM(AG76:AG82)</f>
        <v>31.301249999999996</v>
      </c>
      <c r="AL76" s="9">
        <f>SUM(AH76:AH82)</f>
        <v>16.235250000000001</v>
      </c>
      <c r="AM76" s="9">
        <f>SUM(AI76:AI82)</f>
        <v>32.721249999999998</v>
      </c>
      <c r="AN76" s="63">
        <v>1</v>
      </c>
      <c r="AP76">
        <f>($AN76)+(0.5*($AN77-$AN76))</f>
        <v>3</v>
      </c>
      <c r="AQ76">
        <f t="shared" ref="AQ76:AQ84" si="57">($AP76*Q76)</f>
        <v>0.63300000000000001</v>
      </c>
      <c r="AR76">
        <f t="shared" ref="AR76:AR84" si="58">($AP76*R76)</f>
        <v>3.0960000000000001</v>
      </c>
      <c r="AS76">
        <f t="shared" ref="AS76:AS84" si="59">($AP76*S76)</f>
        <v>1.1114999999999999</v>
      </c>
      <c r="AT76">
        <f t="shared" ref="AT76:AT84" si="60">($AP76*T76)</f>
        <v>1.1025</v>
      </c>
      <c r="AU76" s="9">
        <f>SUM(AQ76:AQ85)</f>
        <v>1083.0320000000002</v>
      </c>
      <c r="AV76" s="9">
        <f>SUM(AR76:AR85)</f>
        <v>999.88999999999987</v>
      </c>
      <c r="AW76" s="9">
        <f>SUM(AS76:AS85)</f>
        <v>114.5115</v>
      </c>
      <c r="AX76" s="9">
        <f>SUM(AT76:AT85)</f>
        <v>89.521250000000009</v>
      </c>
    </row>
    <row r="77" spans="1:59" x14ac:dyDescent="0.2">
      <c r="A77" s="34"/>
      <c r="D77" s="23">
        <v>306829</v>
      </c>
      <c r="E77" s="63">
        <v>5</v>
      </c>
      <c r="F77" s="16">
        <v>0.44697888527257934</v>
      </c>
      <c r="G77" s="13">
        <v>0.35871545472742072</v>
      </c>
      <c r="J77" s="18"/>
      <c r="K77" s="23"/>
      <c r="P77" s="49"/>
      <c r="Q77" s="94">
        <v>0.17199999999999999</v>
      </c>
      <c r="R77" s="94">
        <v>0.72699999999999998</v>
      </c>
      <c r="S77" s="94">
        <v>0.35</v>
      </c>
      <c r="T77" s="94">
        <v>0.40250000000000002</v>
      </c>
      <c r="U77" s="94">
        <v>0.11799999999999999</v>
      </c>
      <c r="V77" s="3">
        <f>(0.5*($E77-$E76))+(0.5*($E78-$E77))</f>
        <v>4.5</v>
      </c>
      <c r="W77">
        <f t="shared" si="54"/>
        <v>0.77399999999999991</v>
      </c>
      <c r="X77">
        <f t="shared" si="55"/>
        <v>3.2715000000000001</v>
      </c>
      <c r="Y77">
        <f t="shared" si="56"/>
        <v>1.575</v>
      </c>
      <c r="Z77">
        <f t="shared" si="56"/>
        <v>1.81125</v>
      </c>
      <c r="AC77" s="9"/>
      <c r="AD77" s="9"/>
      <c r="AE77" s="3">
        <f>(0.5*($E77-$E76))+(0.5*($E78-$E77))</f>
        <v>4.5</v>
      </c>
      <c r="AF77">
        <f t="shared" ref="AF77:AH82" si="61">($AE77*Q77)</f>
        <v>0.77399999999999991</v>
      </c>
      <c r="AG77">
        <f t="shared" si="61"/>
        <v>3.2715000000000001</v>
      </c>
      <c r="AH77">
        <f t="shared" si="61"/>
        <v>1.575</v>
      </c>
      <c r="AI77">
        <f t="shared" ref="AI77:AI82" si="62">($AE77*T77)</f>
        <v>1.81125</v>
      </c>
      <c r="AL77" s="9"/>
      <c r="AM77" s="9"/>
      <c r="AN77" s="63">
        <v>5</v>
      </c>
      <c r="AP77">
        <f>(0.5*($AN77-$AN76))+(0.5*($AN78-$AN77))</f>
        <v>4.5</v>
      </c>
      <c r="AQ77">
        <f t="shared" si="57"/>
        <v>0.77399999999999991</v>
      </c>
      <c r="AR77">
        <f t="shared" si="58"/>
        <v>3.2715000000000001</v>
      </c>
      <c r="AS77">
        <f t="shared" si="59"/>
        <v>1.575</v>
      </c>
      <c r="AT77">
        <f t="shared" si="60"/>
        <v>1.81125</v>
      </c>
    </row>
    <row r="78" spans="1:59" x14ac:dyDescent="0.2">
      <c r="A78" s="34"/>
      <c r="C78" s="66"/>
      <c r="D78" s="33">
        <v>306828</v>
      </c>
      <c r="E78" s="63">
        <v>10</v>
      </c>
      <c r="F78" s="16">
        <v>0.59597184703010575</v>
      </c>
      <c r="G78" s="13">
        <v>0.41114607796989422</v>
      </c>
      <c r="P78" s="16"/>
      <c r="Q78" s="94">
        <v>0.30399999999999999</v>
      </c>
      <c r="R78" s="94">
        <v>0.77649999999999997</v>
      </c>
      <c r="S78" s="94">
        <v>0.40500000000000003</v>
      </c>
      <c r="T78" s="94">
        <v>0.57999999999999996</v>
      </c>
      <c r="U78" s="94">
        <v>0.128</v>
      </c>
      <c r="V78" s="3">
        <f t="shared" ref="V78:V83" si="63">(0.5*($E78-$E77))+(0.5*($E79-$E78))</f>
        <v>7.5</v>
      </c>
      <c r="W78">
        <f t="shared" si="54"/>
        <v>2.2799999999999998</v>
      </c>
      <c r="X78">
        <f t="shared" si="55"/>
        <v>5.8237499999999995</v>
      </c>
      <c r="Y78">
        <f t="shared" si="56"/>
        <v>3.0375000000000001</v>
      </c>
      <c r="Z78">
        <f t="shared" si="56"/>
        <v>4.3499999999999996</v>
      </c>
      <c r="AC78" s="9"/>
      <c r="AD78" s="9"/>
      <c r="AE78" s="3">
        <f>(0.5*($E78-$E77))+(0.5*($E79-$E78))</f>
        <v>7.5</v>
      </c>
      <c r="AF78">
        <f t="shared" si="61"/>
        <v>2.2799999999999998</v>
      </c>
      <c r="AG78">
        <f t="shared" si="61"/>
        <v>5.8237499999999995</v>
      </c>
      <c r="AH78">
        <f t="shared" si="61"/>
        <v>3.0375000000000001</v>
      </c>
      <c r="AI78">
        <f t="shared" si="62"/>
        <v>4.3499999999999996</v>
      </c>
      <c r="AL78" s="9"/>
      <c r="AM78" s="9"/>
      <c r="AN78" s="63">
        <v>10</v>
      </c>
      <c r="AP78">
        <f t="shared" ref="AP78:AP84" si="64">(0.5*($AN78-$AN77))+(0.5*($AN79-$AN78))</f>
        <v>7.5</v>
      </c>
      <c r="AQ78">
        <f t="shared" si="57"/>
        <v>2.2799999999999998</v>
      </c>
      <c r="AR78">
        <f t="shared" si="58"/>
        <v>5.8237499999999995</v>
      </c>
      <c r="AS78">
        <f t="shared" si="59"/>
        <v>3.0375000000000001</v>
      </c>
      <c r="AT78">
        <f t="shared" si="60"/>
        <v>4.3499999999999996</v>
      </c>
    </row>
    <row r="79" spans="1:59" x14ac:dyDescent="0.2">
      <c r="A79" s="34"/>
      <c r="C79" s="66"/>
      <c r="D79" s="23">
        <v>306827</v>
      </c>
      <c r="E79" s="63">
        <v>20</v>
      </c>
      <c r="F79" s="16">
        <v>0.6853676240846216</v>
      </c>
      <c r="G79" s="13">
        <v>0.54148512091537837</v>
      </c>
      <c r="J79" s="48"/>
      <c r="K79" s="48"/>
      <c r="L79" s="48"/>
      <c r="M79" s="102"/>
      <c r="N79" s="47"/>
      <c r="O79" s="64"/>
      <c r="Q79" s="94">
        <v>0.96750000000000003</v>
      </c>
      <c r="R79" s="94">
        <v>0.83299999999999996</v>
      </c>
      <c r="S79" s="94">
        <v>0.48449999999999999</v>
      </c>
      <c r="T79" s="94">
        <v>1.228</v>
      </c>
      <c r="U79" s="94">
        <v>0.14899999999999999</v>
      </c>
      <c r="V79" s="3">
        <f t="shared" si="63"/>
        <v>10</v>
      </c>
      <c r="W79">
        <f t="shared" si="54"/>
        <v>9.6750000000000007</v>
      </c>
      <c r="X79">
        <f t="shared" si="55"/>
        <v>8.33</v>
      </c>
      <c r="Y79">
        <f t="shared" si="56"/>
        <v>4.8449999999999998</v>
      </c>
      <c r="Z79">
        <f t="shared" si="56"/>
        <v>12.28</v>
      </c>
      <c r="AC79" s="9"/>
      <c r="AD79" s="9"/>
      <c r="AE79" s="3">
        <f>(0.5*($E78-$E77))+(0.5*($E79-$E78))</f>
        <v>7.5</v>
      </c>
      <c r="AF79">
        <f t="shared" si="61"/>
        <v>7.2562500000000005</v>
      </c>
      <c r="AG79">
        <f t="shared" si="61"/>
        <v>6.2474999999999996</v>
      </c>
      <c r="AH79">
        <f t="shared" si="61"/>
        <v>3.63375</v>
      </c>
      <c r="AI79">
        <f t="shared" si="62"/>
        <v>9.2099999999999991</v>
      </c>
      <c r="AL79" s="9"/>
      <c r="AM79" s="9"/>
      <c r="AN79" s="63">
        <v>20</v>
      </c>
      <c r="AP79">
        <f t="shared" si="64"/>
        <v>10</v>
      </c>
      <c r="AQ79">
        <f t="shared" si="57"/>
        <v>9.6750000000000007</v>
      </c>
      <c r="AR79">
        <f t="shared" si="58"/>
        <v>8.33</v>
      </c>
      <c r="AS79">
        <f t="shared" si="59"/>
        <v>4.8449999999999998</v>
      </c>
      <c r="AT79">
        <f t="shared" si="60"/>
        <v>12.28</v>
      </c>
    </row>
    <row r="80" spans="1:59" x14ac:dyDescent="0.2">
      <c r="A80" s="34"/>
      <c r="C80" s="66"/>
      <c r="D80" s="33">
        <v>306826</v>
      </c>
      <c r="E80" s="63">
        <v>30</v>
      </c>
      <c r="F80" s="16">
        <v>0.32380532465419043</v>
      </c>
      <c r="G80" s="13">
        <v>0.18193137084580965</v>
      </c>
      <c r="H80" s="46"/>
      <c r="I80" s="47"/>
      <c r="M80" s="40">
        <v>94.630964419569835</v>
      </c>
      <c r="N80" s="13">
        <v>6.968</v>
      </c>
      <c r="O80" s="40">
        <v>311.5</v>
      </c>
      <c r="P80" s="3">
        <v>31.53</v>
      </c>
      <c r="Q80" s="94">
        <v>1.2845</v>
      </c>
      <c r="R80" s="94">
        <v>1.0469999999999999</v>
      </c>
      <c r="S80" s="94">
        <v>0.51249999999999996</v>
      </c>
      <c r="T80" s="94">
        <v>1.3935</v>
      </c>
      <c r="U80" s="94">
        <v>0.16550000000000001</v>
      </c>
      <c r="V80" s="3">
        <f t="shared" si="63"/>
        <v>10</v>
      </c>
      <c r="W80">
        <f t="shared" si="54"/>
        <v>12.844999999999999</v>
      </c>
      <c r="X80">
        <f t="shared" si="55"/>
        <v>10.469999999999999</v>
      </c>
      <c r="Y80">
        <f t="shared" si="56"/>
        <v>5.125</v>
      </c>
      <c r="Z80">
        <f t="shared" si="56"/>
        <v>13.934999999999999</v>
      </c>
      <c r="AC80" s="9"/>
      <c r="AD80" s="9"/>
      <c r="AE80" s="3">
        <f>(0.5*($E79-$E78))+(0.5*($E80-$E79))</f>
        <v>10</v>
      </c>
      <c r="AF80">
        <f t="shared" si="61"/>
        <v>12.844999999999999</v>
      </c>
      <c r="AG80">
        <f t="shared" si="61"/>
        <v>10.469999999999999</v>
      </c>
      <c r="AH80">
        <f t="shared" si="61"/>
        <v>5.125</v>
      </c>
      <c r="AI80">
        <f t="shared" si="62"/>
        <v>13.934999999999999</v>
      </c>
      <c r="AL80" s="9"/>
      <c r="AM80" s="9"/>
      <c r="AN80" s="63">
        <v>30</v>
      </c>
      <c r="AP80">
        <f t="shared" si="64"/>
        <v>10</v>
      </c>
      <c r="AQ80">
        <f t="shared" si="57"/>
        <v>12.844999999999999</v>
      </c>
      <c r="AR80">
        <f t="shared" si="58"/>
        <v>10.469999999999999</v>
      </c>
      <c r="AS80">
        <f t="shared" si="59"/>
        <v>5.125</v>
      </c>
      <c r="AT80">
        <f t="shared" si="60"/>
        <v>13.934999999999999</v>
      </c>
    </row>
    <row r="81" spans="1:54" x14ac:dyDescent="0.2">
      <c r="A81" s="34"/>
      <c r="C81" s="66"/>
      <c r="D81" s="23">
        <v>306825</v>
      </c>
      <c r="E81" s="63">
        <v>40</v>
      </c>
      <c r="F81" s="16">
        <v>0.23610804922701384</v>
      </c>
      <c r="G81" s="13">
        <v>0.16599407752298628</v>
      </c>
      <c r="H81" s="46"/>
      <c r="I81" s="47"/>
      <c r="Q81" s="94">
        <v>0.11650000000000001</v>
      </c>
      <c r="R81" s="94">
        <v>0.47850000000000004</v>
      </c>
      <c r="S81" s="94">
        <v>0.35049999999999998</v>
      </c>
      <c r="T81" s="94">
        <v>0.46250000000000002</v>
      </c>
      <c r="U81" s="94">
        <v>0.114</v>
      </c>
      <c r="V81" s="3">
        <f t="shared" si="63"/>
        <v>10</v>
      </c>
      <c r="W81">
        <f t="shared" si="54"/>
        <v>1.165</v>
      </c>
      <c r="X81">
        <f t="shared" si="55"/>
        <v>4.7850000000000001</v>
      </c>
      <c r="Y81">
        <f t="shared" si="56"/>
        <v>3.5049999999999999</v>
      </c>
      <c r="Z81">
        <f t="shared" si="56"/>
        <v>4.625</v>
      </c>
      <c r="AC81" s="9"/>
      <c r="AD81" s="9"/>
      <c r="AE81" s="3">
        <f>(0.5*($E80-$E79))</f>
        <v>5</v>
      </c>
      <c r="AF81">
        <f t="shared" si="61"/>
        <v>0.58250000000000002</v>
      </c>
      <c r="AG81">
        <f t="shared" si="61"/>
        <v>2.3925000000000001</v>
      </c>
      <c r="AH81">
        <f t="shared" si="61"/>
        <v>1.7524999999999999</v>
      </c>
      <c r="AI81">
        <f t="shared" si="62"/>
        <v>2.3125</v>
      </c>
      <c r="AL81" s="9"/>
      <c r="AM81" s="9"/>
      <c r="AN81" s="63">
        <v>40</v>
      </c>
      <c r="AP81">
        <f t="shared" si="64"/>
        <v>10</v>
      </c>
      <c r="AQ81">
        <f t="shared" si="57"/>
        <v>1.165</v>
      </c>
      <c r="AR81">
        <f t="shared" si="58"/>
        <v>4.7850000000000001</v>
      </c>
      <c r="AS81">
        <f t="shared" si="59"/>
        <v>3.5049999999999999</v>
      </c>
      <c r="AT81">
        <f t="shared" si="60"/>
        <v>4.625</v>
      </c>
    </row>
    <row r="82" spans="1:54" x14ac:dyDescent="0.2">
      <c r="A82" s="34"/>
      <c r="C82" s="66"/>
      <c r="D82" s="33">
        <v>306824</v>
      </c>
      <c r="E82" s="63">
        <v>50</v>
      </c>
      <c r="F82" s="16">
        <v>0.34404315744507741</v>
      </c>
      <c r="G82" s="13">
        <v>0.2528919585549228</v>
      </c>
      <c r="H82" s="46"/>
      <c r="I82" s="47"/>
      <c r="M82" s="102"/>
      <c r="N82" s="47"/>
      <c r="O82" s="64"/>
      <c r="P82" s="49"/>
      <c r="Q82" s="94">
        <v>0.33250000000000002</v>
      </c>
      <c r="R82" s="94">
        <v>0.96199999999999997</v>
      </c>
      <c r="S82" s="94">
        <v>0.40549999999999997</v>
      </c>
      <c r="T82" s="94">
        <v>0.8115</v>
      </c>
      <c r="U82" s="94">
        <v>0.17849999999999999</v>
      </c>
      <c r="V82" s="3">
        <f t="shared" si="63"/>
        <v>17.5</v>
      </c>
      <c r="W82">
        <f t="shared" si="54"/>
        <v>5.8187500000000005</v>
      </c>
      <c r="X82">
        <f t="shared" si="55"/>
        <v>16.835000000000001</v>
      </c>
      <c r="Y82">
        <f t="shared" si="56"/>
        <v>7.0962499999999995</v>
      </c>
      <c r="Z82">
        <f t="shared" si="56"/>
        <v>14.20125</v>
      </c>
      <c r="AC82" s="9"/>
      <c r="AD82" s="9"/>
      <c r="AE82" s="3">
        <v>0</v>
      </c>
      <c r="AF82">
        <f t="shared" si="61"/>
        <v>0</v>
      </c>
      <c r="AG82">
        <f t="shared" si="61"/>
        <v>0</v>
      </c>
      <c r="AH82">
        <f t="shared" si="61"/>
        <v>0</v>
      </c>
      <c r="AI82">
        <f t="shared" si="62"/>
        <v>0</v>
      </c>
      <c r="AL82" s="9"/>
      <c r="AM82" s="9"/>
      <c r="AN82" s="63">
        <v>50</v>
      </c>
      <c r="AP82">
        <f t="shared" si="64"/>
        <v>17.5</v>
      </c>
      <c r="AQ82">
        <f t="shared" si="57"/>
        <v>5.8187500000000005</v>
      </c>
      <c r="AR82">
        <f t="shared" si="58"/>
        <v>16.835000000000001</v>
      </c>
      <c r="AS82">
        <f t="shared" si="59"/>
        <v>7.0962499999999995</v>
      </c>
      <c r="AT82">
        <f t="shared" si="60"/>
        <v>14.20125</v>
      </c>
    </row>
    <row r="83" spans="1:54" x14ac:dyDescent="0.2">
      <c r="A83" s="34"/>
      <c r="C83" s="66"/>
      <c r="D83" s="23">
        <v>306823</v>
      </c>
      <c r="E83" s="63">
        <v>75</v>
      </c>
      <c r="F83" s="16">
        <v>0.31031343612693252</v>
      </c>
      <c r="G83" s="13">
        <v>0.3322208901230676</v>
      </c>
      <c r="H83" s="46"/>
      <c r="I83" s="47"/>
      <c r="M83" s="102"/>
      <c r="N83" s="47"/>
      <c r="O83" s="64"/>
      <c r="P83" s="49"/>
      <c r="Q83" s="94">
        <v>9.6475000000000009</v>
      </c>
      <c r="R83" s="94">
        <v>9.6269999999999989</v>
      </c>
      <c r="S83" s="94">
        <v>1.0015000000000001</v>
      </c>
      <c r="T83" s="94">
        <v>0.85450000000000004</v>
      </c>
      <c r="U83" s="94">
        <v>0.27050000000000002</v>
      </c>
      <c r="V83" s="3">
        <f t="shared" si="63"/>
        <v>25</v>
      </c>
      <c r="W83">
        <f t="shared" si="54"/>
        <v>241.18750000000003</v>
      </c>
      <c r="X83">
        <f t="shared" si="55"/>
        <v>240.67499999999998</v>
      </c>
      <c r="Y83">
        <f t="shared" si="56"/>
        <v>25.037500000000001</v>
      </c>
      <c r="Z83">
        <f t="shared" si="56"/>
        <v>21.362500000000001</v>
      </c>
      <c r="AC83" s="9"/>
      <c r="AD83" s="9"/>
      <c r="AE83" s="3">
        <v>0</v>
      </c>
      <c r="AH83"/>
      <c r="AI83"/>
      <c r="AL83" s="9"/>
      <c r="AM83" s="9"/>
      <c r="AN83" s="63">
        <v>75</v>
      </c>
      <c r="AP83">
        <f t="shared" si="64"/>
        <v>25</v>
      </c>
      <c r="AQ83">
        <f t="shared" si="57"/>
        <v>241.18750000000003</v>
      </c>
      <c r="AR83">
        <f t="shared" si="58"/>
        <v>240.67499999999998</v>
      </c>
      <c r="AS83">
        <f t="shared" si="59"/>
        <v>25.037500000000001</v>
      </c>
      <c r="AT83">
        <f t="shared" si="60"/>
        <v>21.362500000000001</v>
      </c>
    </row>
    <row r="84" spans="1:54" x14ac:dyDescent="0.2">
      <c r="A84" s="34"/>
      <c r="C84" s="66"/>
      <c r="D84" s="33">
        <v>306822</v>
      </c>
      <c r="E84" s="63">
        <v>100</v>
      </c>
      <c r="F84" s="16">
        <v>3.5003824247355569E-2</v>
      </c>
      <c r="G84" s="13">
        <v>0.24032225575264443</v>
      </c>
      <c r="H84" s="46"/>
      <c r="I84" s="47"/>
      <c r="M84" s="102"/>
      <c r="N84" s="47"/>
      <c r="O84" s="64"/>
      <c r="P84" s="16"/>
      <c r="Q84" s="94">
        <v>14.3355</v>
      </c>
      <c r="R84" s="94">
        <v>12.1555</v>
      </c>
      <c r="S84" s="94">
        <v>1.1415</v>
      </c>
      <c r="T84" s="94">
        <v>0.27150000000000002</v>
      </c>
      <c r="U84" s="94">
        <v>0.1895</v>
      </c>
      <c r="V84" s="3">
        <f>(0.5*($E84-$E83))+(0.5*($E85-$E84))</f>
        <v>32.5</v>
      </c>
      <c r="W84">
        <f t="shared" si="54"/>
        <v>465.90375</v>
      </c>
      <c r="X84">
        <f t="shared" si="55"/>
        <v>395.05374999999998</v>
      </c>
      <c r="Y84">
        <f t="shared" si="56"/>
        <v>37.098749999999995</v>
      </c>
      <c r="Z84">
        <f t="shared" si="56"/>
        <v>8.8237500000000004</v>
      </c>
      <c r="AC84" s="9"/>
      <c r="AD84" s="9"/>
      <c r="AE84" s="3">
        <v>0</v>
      </c>
      <c r="AH84"/>
      <c r="AI84"/>
      <c r="AL84" s="9"/>
      <c r="AM84" s="9"/>
      <c r="AN84" s="63">
        <v>100</v>
      </c>
      <c r="AP84">
        <f t="shared" si="64"/>
        <v>32.5</v>
      </c>
      <c r="AQ84">
        <f t="shared" si="57"/>
        <v>465.90375</v>
      </c>
      <c r="AR84">
        <f t="shared" si="58"/>
        <v>395.05374999999998</v>
      </c>
      <c r="AS84">
        <f t="shared" si="59"/>
        <v>37.098749999999995</v>
      </c>
      <c r="AT84">
        <f t="shared" si="60"/>
        <v>8.8237500000000004</v>
      </c>
    </row>
    <row r="85" spans="1:54" x14ac:dyDescent="0.2">
      <c r="A85" s="34"/>
      <c r="C85" s="66"/>
      <c r="D85" s="23">
        <v>306821</v>
      </c>
      <c r="E85" s="91">
        <v>140</v>
      </c>
      <c r="F85" s="16">
        <v>2.100229454841334E-2</v>
      </c>
      <c r="G85" s="13">
        <v>0.16613340045158664</v>
      </c>
      <c r="H85" s="46"/>
      <c r="I85" s="47"/>
      <c r="M85" s="40">
        <v>53.109848154294994</v>
      </c>
      <c r="N85" s="13">
        <v>3.4335</v>
      </c>
      <c r="O85" s="40">
        <v>153.5</v>
      </c>
      <c r="P85" s="3">
        <v>34.558999999999997</v>
      </c>
      <c r="Q85" s="94">
        <v>17.137499999999999</v>
      </c>
      <c r="R85" s="94">
        <v>15.577500000000001</v>
      </c>
      <c r="S85" s="94">
        <v>1.3039999999999998</v>
      </c>
      <c r="T85" s="94">
        <v>0.35150000000000003</v>
      </c>
      <c r="U85" s="94">
        <v>0.19400000000000001</v>
      </c>
      <c r="V85" s="3">
        <f>(0.5*($E85-$E84))</f>
        <v>20</v>
      </c>
      <c r="W85">
        <f t="shared" si="54"/>
        <v>342.75</v>
      </c>
      <c r="X85">
        <f t="shared" si="55"/>
        <v>311.55</v>
      </c>
      <c r="Y85">
        <f t="shared" si="56"/>
        <v>26.08</v>
      </c>
      <c r="Z85">
        <f t="shared" si="56"/>
        <v>7.0300000000000011</v>
      </c>
      <c r="AC85" s="9"/>
      <c r="AD85" s="9"/>
      <c r="AE85" s="3">
        <v>0</v>
      </c>
      <c r="AH85"/>
      <c r="AI85"/>
      <c r="AL85" s="9"/>
      <c r="AM85" s="9"/>
      <c r="AN85" s="91">
        <v>140</v>
      </c>
      <c r="AP85">
        <f>(0.5*($AN85-$AN84))</f>
        <v>20</v>
      </c>
      <c r="AQ85">
        <f>($AP85*AY85)</f>
        <v>342.75</v>
      </c>
      <c r="AR85">
        <f>($AP85*AZ85)</f>
        <v>311.55</v>
      </c>
      <c r="AS85">
        <f>($AP85*BA85)</f>
        <v>26.08</v>
      </c>
      <c r="AT85">
        <f>($AP85*BB85)</f>
        <v>7.0300000000000011</v>
      </c>
      <c r="AY85" s="60">
        <f>(Q84*($AN85-$AY$1)+Q85*($AY$1-$AN84))/($AN85-$AN84)</f>
        <v>17.137499999999999</v>
      </c>
      <c r="AZ85" s="60">
        <f>(R84*($AN85-$AY$1)+R85*($AY$1-$AN84))/($AN85-$AN84)</f>
        <v>15.577500000000001</v>
      </c>
      <c r="BA85" s="60">
        <f>(S84*($AN85-$AY$1)+S85*($AY$1-$AN84))/($AN85-$AN84)</f>
        <v>1.3039999999999998</v>
      </c>
      <c r="BB85" s="60">
        <f>(T84*($AN85-$AY$1)+T85*($AY$1-$AN84))/($AN85-$AN84)</f>
        <v>0.35150000000000003</v>
      </c>
    </row>
    <row r="86" spans="1:54" x14ac:dyDescent="0.2">
      <c r="A86" s="107">
        <v>41044</v>
      </c>
      <c r="B86" s="2" t="s">
        <v>211</v>
      </c>
      <c r="C86" s="4" t="s">
        <v>100</v>
      </c>
      <c r="D86" s="33">
        <v>306840</v>
      </c>
      <c r="E86" s="63">
        <v>1</v>
      </c>
      <c r="F86" s="16">
        <v>0.27321074267697321</v>
      </c>
      <c r="G86" s="13">
        <v>0.10816447032302687</v>
      </c>
      <c r="H86" s="16">
        <v>31.835136383543531</v>
      </c>
      <c r="I86" s="18">
        <v>30.968826300831481</v>
      </c>
      <c r="J86" s="18">
        <v>21.187784664666395</v>
      </c>
      <c r="K86" s="18">
        <v>14.542911194708612</v>
      </c>
      <c r="L86" s="23">
        <v>136</v>
      </c>
      <c r="M86" s="40">
        <v>102.40005998235173</v>
      </c>
      <c r="N86" s="13">
        <v>7.0979999999999999</v>
      </c>
      <c r="O86" s="40">
        <v>317</v>
      </c>
      <c r="P86" s="3">
        <v>30.745000000000001</v>
      </c>
      <c r="Q86" s="94">
        <v>0</v>
      </c>
      <c r="R86" s="94">
        <v>0.54500000000000004</v>
      </c>
      <c r="S86" s="94">
        <v>0.29949999999999999</v>
      </c>
      <c r="T86" s="94">
        <v>0.253</v>
      </c>
      <c r="U86" s="94">
        <v>7.9500000000000001E-2</v>
      </c>
      <c r="V86" s="14">
        <f>($E86)+(0.5*($E87-$E86))</f>
        <v>3</v>
      </c>
      <c r="W86">
        <f t="shared" si="54"/>
        <v>0</v>
      </c>
      <c r="X86">
        <f t="shared" si="55"/>
        <v>1.6350000000000002</v>
      </c>
      <c r="Y86">
        <f t="shared" si="56"/>
        <v>0.89849999999999997</v>
      </c>
      <c r="Z86">
        <f t="shared" si="56"/>
        <v>0.75900000000000001</v>
      </c>
      <c r="AA86" s="9">
        <f>SUM(W86:W95)</f>
        <v>972.03749999999991</v>
      </c>
      <c r="AB86" s="9">
        <f>SUM(X86:X95)</f>
        <v>834.15899999999999</v>
      </c>
      <c r="AC86" s="9">
        <f>SUM(Y86:Y95)</f>
        <v>103.28100000000001</v>
      </c>
      <c r="AD86" s="9">
        <f>SUM(Z86:Z95)</f>
        <v>84.847000000000008</v>
      </c>
      <c r="AE86" s="3">
        <f>($E86)+(0.5*($E87-$E86))</f>
        <v>3</v>
      </c>
      <c r="AF86">
        <f>($AE86*Q86)</f>
        <v>0</v>
      </c>
      <c r="AG86">
        <f>($AE86*R86)</f>
        <v>1.6350000000000002</v>
      </c>
      <c r="AH86">
        <f>($AE86*S86)</f>
        <v>0.89849999999999997</v>
      </c>
      <c r="AI86">
        <f>($AE86*T86)</f>
        <v>0.75900000000000001</v>
      </c>
      <c r="AJ86" s="9">
        <f>SUM(AF86:AF92)</f>
        <v>0</v>
      </c>
      <c r="AK86" s="9">
        <f>SUM(AG86:AG92)</f>
        <v>17.366500000000002</v>
      </c>
      <c r="AL86" s="9">
        <f>SUM(AH86:AH92)</f>
        <v>12.633500000000002</v>
      </c>
      <c r="AM86" s="9">
        <f>SUM(AI86:AI92)</f>
        <v>19.6495</v>
      </c>
      <c r="AN86" s="63">
        <v>1</v>
      </c>
      <c r="AO86" s="57"/>
      <c r="AP86">
        <f>($AN86)+(0.5*($AN87-$AN86))</f>
        <v>3</v>
      </c>
      <c r="AQ86">
        <f t="shared" ref="AQ86:AQ94" si="65">($AP86*Q86)</f>
        <v>0</v>
      </c>
      <c r="AR86">
        <f t="shared" ref="AR86:AR94" si="66">($AP86*R86)</f>
        <v>1.6350000000000002</v>
      </c>
      <c r="AS86">
        <f t="shared" ref="AS86:AS94" si="67">($AP86*S86)</f>
        <v>0.89849999999999997</v>
      </c>
      <c r="AT86">
        <f t="shared" ref="AT86:AT94" si="68">($AP86*T86)</f>
        <v>0.75900000000000001</v>
      </c>
      <c r="AU86" s="9">
        <f>SUM(AQ86:AQ95)</f>
        <v>972.03749999999991</v>
      </c>
      <c r="AV86" s="9">
        <f>SUM(AR86:AR95)</f>
        <v>834.15899999999999</v>
      </c>
      <c r="AW86" s="9">
        <f>SUM(AS86:AS95)</f>
        <v>103.28100000000001</v>
      </c>
      <c r="AX86" s="9">
        <f>SUM(AT86:AT95)</f>
        <v>84.847000000000008</v>
      </c>
    </row>
    <row r="87" spans="1:54" x14ac:dyDescent="0.2">
      <c r="A87" s="34"/>
      <c r="D87" s="23">
        <v>306839</v>
      </c>
      <c r="E87" s="63">
        <v>5</v>
      </c>
      <c r="F87" s="16">
        <v>0.27995668694060216</v>
      </c>
      <c r="G87" s="13">
        <v>0.12214543980939796</v>
      </c>
      <c r="H87" s="18"/>
      <c r="I87" s="18"/>
      <c r="P87" s="16"/>
      <c r="Q87" s="94">
        <v>0</v>
      </c>
      <c r="R87" s="94">
        <v>0.45699999999999996</v>
      </c>
      <c r="S87" s="94">
        <v>0.32500000000000001</v>
      </c>
      <c r="T87" s="94">
        <v>0.23150000000000001</v>
      </c>
      <c r="U87" s="94">
        <v>8.1000000000000003E-2</v>
      </c>
      <c r="V87" s="14">
        <f t="shared" ref="V87:V94" si="69">(0.5*($E87-$E86))+(0.5*($E88-$E87))</f>
        <v>4.5</v>
      </c>
      <c r="W87">
        <f t="shared" si="54"/>
        <v>0</v>
      </c>
      <c r="X87">
        <f t="shared" si="55"/>
        <v>2.0564999999999998</v>
      </c>
      <c r="Y87">
        <f t="shared" si="56"/>
        <v>1.4625000000000001</v>
      </c>
      <c r="Z87">
        <f t="shared" si="56"/>
        <v>1.04175</v>
      </c>
      <c r="AC87" s="9"/>
      <c r="AD87" s="9"/>
      <c r="AE87" s="3">
        <f>(0.5*($E87-$E86))+(0.5*($E88-$E87))</f>
        <v>4.5</v>
      </c>
      <c r="AF87">
        <f t="shared" ref="AF87:AH92" si="70">($AE87*Q87)</f>
        <v>0</v>
      </c>
      <c r="AG87">
        <f t="shared" si="70"/>
        <v>2.0564999999999998</v>
      </c>
      <c r="AH87">
        <f t="shared" si="70"/>
        <v>1.4625000000000001</v>
      </c>
      <c r="AI87">
        <f t="shared" ref="AI87:AI92" si="71">($AE87*T87)</f>
        <v>1.04175</v>
      </c>
      <c r="AL87" s="9"/>
      <c r="AM87" s="9"/>
      <c r="AN87" s="63">
        <v>5</v>
      </c>
      <c r="AP87">
        <f>(0.5*($AN87-$AN86))+(0.5*($AN88-$AN87))</f>
        <v>4.5</v>
      </c>
      <c r="AQ87">
        <f t="shared" si="65"/>
        <v>0</v>
      </c>
      <c r="AR87">
        <f t="shared" si="66"/>
        <v>2.0564999999999998</v>
      </c>
      <c r="AS87">
        <f t="shared" si="67"/>
        <v>1.4625000000000001</v>
      </c>
      <c r="AT87">
        <f t="shared" si="68"/>
        <v>1.04175</v>
      </c>
    </row>
    <row r="88" spans="1:54" x14ac:dyDescent="0.2">
      <c r="A88" s="34"/>
      <c r="D88" s="33">
        <v>306838</v>
      </c>
      <c r="E88" s="63">
        <v>10</v>
      </c>
      <c r="F88" s="16">
        <v>0.37248240439381619</v>
      </c>
      <c r="G88" s="13">
        <v>0.17685464560618391</v>
      </c>
      <c r="P88" s="16"/>
      <c r="Q88" s="94">
        <v>0</v>
      </c>
      <c r="R88" s="94">
        <v>0.26700000000000002</v>
      </c>
      <c r="S88" s="94">
        <v>0.31900000000000001</v>
      </c>
      <c r="T88" s="94">
        <v>0.87949999999999995</v>
      </c>
      <c r="U88" s="94">
        <v>0.1055</v>
      </c>
      <c r="V88" s="14">
        <f t="shared" si="69"/>
        <v>7.5</v>
      </c>
      <c r="W88">
        <f t="shared" si="54"/>
        <v>0</v>
      </c>
      <c r="X88">
        <f t="shared" si="55"/>
        <v>2.0024999999999999</v>
      </c>
      <c r="Y88">
        <f t="shared" si="56"/>
        <v>2.3925000000000001</v>
      </c>
      <c r="Z88">
        <f t="shared" si="56"/>
        <v>6.5962499999999995</v>
      </c>
      <c r="AC88" s="9"/>
      <c r="AD88" s="9"/>
      <c r="AE88" s="3">
        <f>(0.5*($E88-$E87))+(0.5*($E89-$E88))</f>
        <v>7.5</v>
      </c>
      <c r="AF88">
        <f t="shared" si="70"/>
        <v>0</v>
      </c>
      <c r="AG88">
        <f t="shared" si="70"/>
        <v>2.0024999999999999</v>
      </c>
      <c r="AH88">
        <f t="shared" si="70"/>
        <v>2.3925000000000001</v>
      </c>
      <c r="AI88">
        <f t="shared" si="71"/>
        <v>6.5962499999999995</v>
      </c>
      <c r="AL88" s="9"/>
      <c r="AM88" s="9"/>
      <c r="AN88" s="63">
        <v>10</v>
      </c>
      <c r="AO88" s="57"/>
      <c r="AP88">
        <f t="shared" ref="AP88:AP94" si="72">(0.5*($AN88-$AN87))+(0.5*($AN89-$AN88))</f>
        <v>7.5</v>
      </c>
      <c r="AQ88">
        <f t="shared" si="65"/>
        <v>0</v>
      </c>
      <c r="AR88">
        <f t="shared" si="66"/>
        <v>2.0024999999999999</v>
      </c>
      <c r="AS88">
        <f t="shared" si="67"/>
        <v>2.3925000000000001</v>
      </c>
      <c r="AT88">
        <f t="shared" si="68"/>
        <v>6.5962499999999995</v>
      </c>
    </row>
    <row r="89" spans="1:54" x14ac:dyDescent="0.2">
      <c r="A89" s="34"/>
      <c r="D89" s="23">
        <v>306837</v>
      </c>
      <c r="E89" s="63">
        <v>20</v>
      </c>
      <c r="F89" s="16">
        <v>0.417180292921074</v>
      </c>
      <c r="G89" s="13">
        <v>0.16877922707892612</v>
      </c>
      <c r="H89" s="46"/>
      <c r="I89" s="47"/>
      <c r="P89" s="16"/>
      <c r="Q89" s="94">
        <v>0</v>
      </c>
      <c r="R89" s="94">
        <v>0.62</v>
      </c>
      <c r="S89" s="94">
        <v>0.32350000000000001</v>
      </c>
      <c r="T89" s="94">
        <v>0.42949999999999999</v>
      </c>
      <c r="U89" s="94">
        <v>8.4500000000000006E-2</v>
      </c>
      <c r="V89" s="14">
        <f t="shared" si="69"/>
        <v>10</v>
      </c>
      <c r="W89">
        <f t="shared" si="54"/>
        <v>0</v>
      </c>
      <c r="X89">
        <f t="shared" si="55"/>
        <v>6.2</v>
      </c>
      <c r="Y89">
        <f t="shared" si="56"/>
        <v>3.2350000000000003</v>
      </c>
      <c r="Z89">
        <f t="shared" si="56"/>
        <v>4.2949999999999999</v>
      </c>
      <c r="AC89" s="9"/>
      <c r="AD89" s="9"/>
      <c r="AE89" s="3">
        <f>(0.5*($E89-$E88))+(0.5*($E90-$E89))</f>
        <v>10</v>
      </c>
      <c r="AF89">
        <f t="shared" si="70"/>
        <v>0</v>
      </c>
      <c r="AG89">
        <f t="shared" si="70"/>
        <v>6.2</v>
      </c>
      <c r="AH89">
        <f t="shared" si="70"/>
        <v>3.2350000000000003</v>
      </c>
      <c r="AI89">
        <f t="shared" si="71"/>
        <v>4.2949999999999999</v>
      </c>
      <c r="AL89" s="9"/>
      <c r="AM89" s="9"/>
      <c r="AN89" s="63">
        <v>20</v>
      </c>
      <c r="AO89" s="57"/>
      <c r="AP89">
        <f t="shared" si="72"/>
        <v>10</v>
      </c>
      <c r="AQ89">
        <f t="shared" si="65"/>
        <v>0</v>
      </c>
      <c r="AR89">
        <f t="shared" si="66"/>
        <v>6.2</v>
      </c>
      <c r="AS89">
        <f t="shared" si="67"/>
        <v>3.2350000000000003</v>
      </c>
      <c r="AT89">
        <f t="shared" si="68"/>
        <v>4.2949999999999999</v>
      </c>
    </row>
    <row r="90" spans="1:54" x14ac:dyDescent="0.2">
      <c r="A90" s="34"/>
      <c r="D90" s="33">
        <v>306836</v>
      </c>
      <c r="E90" s="63">
        <v>30</v>
      </c>
      <c r="F90" s="16">
        <v>0.38738170056956878</v>
      </c>
      <c r="G90" s="13">
        <v>0.34506769943043136</v>
      </c>
      <c r="J90" s="48"/>
      <c r="K90" s="48"/>
      <c r="L90" s="48"/>
      <c r="N90" s="18"/>
      <c r="O90" s="39"/>
      <c r="Q90" s="94">
        <v>0</v>
      </c>
      <c r="R90" s="94">
        <v>0.3775</v>
      </c>
      <c r="S90" s="94">
        <v>0.3145</v>
      </c>
      <c r="T90" s="94">
        <v>0.47650000000000003</v>
      </c>
      <c r="U90" s="94">
        <v>8.9499999999999996E-2</v>
      </c>
      <c r="V90" s="14">
        <f t="shared" si="69"/>
        <v>10</v>
      </c>
      <c r="W90">
        <f t="shared" si="54"/>
        <v>0</v>
      </c>
      <c r="X90">
        <f t="shared" si="55"/>
        <v>3.7749999999999999</v>
      </c>
      <c r="Y90">
        <f t="shared" si="56"/>
        <v>3.145</v>
      </c>
      <c r="Z90">
        <f t="shared" si="56"/>
        <v>4.7650000000000006</v>
      </c>
      <c r="AC90" s="9"/>
      <c r="AD90" s="9"/>
      <c r="AE90" s="3">
        <f>(0.5*($E90-$E89))+(0.5*($E91-$E90))</f>
        <v>10</v>
      </c>
      <c r="AF90">
        <f t="shared" si="70"/>
        <v>0</v>
      </c>
      <c r="AG90">
        <f t="shared" si="70"/>
        <v>3.7749999999999999</v>
      </c>
      <c r="AH90">
        <f t="shared" si="70"/>
        <v>3.145</v>
      </c>
      <c r="AI90">
        <f t="shared" si="71"/>
        <v>4.7650000000000006</v>
      </c>
      <c r="AL90" s="9"/>
      <c r="AM90" s="9"/>
      <c r="AN90" s="63">
        <v>30</v>
      </c>
      <c r="AO90" s="57"/>
      <c r="AP90">
        <f t="shared" si="72"/>
        <v>10</v>
      </c>
      <c r="AQ90">
        <f t="shared" si="65"/>
        <v>0</v>
      </c>
      <c r="AR90">
        <f t="shared" si="66"/>
        <v>3.7749999999999999</v>
      </c>
      <c r="AS90">
        <f t="shared" si="67"/>
        <v>3.145</v>
      </c>
      <c r="AT90">
        <f t="shared" si="68"/>
        <v>4.7650000000000006</v>
      </c>
    </row>
    <row r="91" spans="1:54" x14ac:dyDescent="0.2">
      <c r="A91" s="34"/>
      <c r="D91" s="23">
        <v>306835</v>
      </c>
      <c r="E91" s="63">
        <v>40</v>
      </c>
      <c r="F91" s="16">
        <v>0.49167677379983715</v>
      </c>
      <c r="G91" s="13">
        <v>0.47881868120016302</v>
      </c>
      <c r="I91" s="18"/>
      <c r="M91" s="40">
        <v>98.212778742993294</v>
      </c>
      <c r="N91" s="13">
        <v>7.0149999999999997</v>
      </c>
      <c r="O91" s="40">
        <v>313.5</v>
      </c>
      <c r="P91" s="3">
        <v>31.795000000000002</v>
      </c>
      <c r="Q91" s="94">
        <v>0</v>
      </c>
      <c r="R91" s="94">
        <v>0.33950000000000002</v>
      </c>
      <c r="S91" s="94">
        <v>0.3</v>
      </c>
      <c r="T91" s="94">
        <v>0.4385</v>
      </c>
      <c r="U91" s="94">
        <v>8.4000000000000005E-2</v>
      </c>
      <c r="V91" s="14">
        <f t="shared" si="69"/>
        <v>10</v>
      </c>
      <c r="W91">
        <f t="shared" si="54"/>
        <v>0</v>
      </c>
      <c r="X91">
        <f t="shared" si="55"/>
        <v>3.3950000000000005</v>
      </c>
      <c r="Y91">
        <f t="shared" si="56"/>
        <v>3</v>
      </c>
      <c r="Z91">
        <f t="shared" si="56"/>
        <v>4.3849999999999998</v>
      </c>
      <c r="AC91" s="9"/>
      <c r="AD91" s="9"/>
      <c r="AE91" s="3">
        <f>(0.5*($E91-$E90))</f>
        <v>5</v>
      </c>
      <c r="AF91">
        <f t="shared" si="70"/>
        <v>0</v>
      </c>
      <c r="AG91">
        <f t="shared" si="70"/>
        <v>1.6975000000000002</v>
      </c>
      <c r="AH91">
        <f t="shared" si="70"/>
        <v>1.5</v>
      </c>
      <c r="AI91">
        <f t="shared" si="71"/>
        <v>2.1924999999999999</v>
      </c>
      <c r="AL91" s="9"/>
      <c r="AM91" s="9"/>
      <c r="AN91" s="63">
        <v>40</v>
      </c>
      <c r="AO91" s="57"/>
      <c r="AP91">
        <f t="shared" si="72"/>
        <v>10</v>
      </c>
      <c r="AQ91">
        <f t="shared" si="65"/>
        <v>0</v>
      </c>
      <c r="AR91">
        <f t="shared" si="66"/>
        <v>3.3950000000000005</v>
      </c>
      <c r="AS91">
        <f t="shared" si="67"/>
        <v>3</v>
      </c>
      <c r="AT91">
        <f t="shared" si="68"/>
        <v>4.3849999999999998</v>
      </c>
    </row>
    <row r="92" spans="1:54" x14ac:dyDescent="0.2">
      <c r="A92" s="34"/>
      <c r="D92" s="33">
        <v>306834</v>
      </c>
      <c r="E92" s="63">
        <v>50</v>
      </c>
      <c r="F92" s="16">
        <v>0.67046832790886879</v>
      </c>
      <c r="G92" s="13">
        <v>0.48313947709113125</v>
      </c>
      <c r="Q92" s="94">
        <v>1.1499999999999999</v>
      </c>
      <c r="R92" s="94">
        <v>1.1759999999999999</v>
      </c>
      <c r="S92" s="94">
        <v>0.45550000000000002</v>
      </c>
      <c r="T92" s="94">
        <v>0.84099999999999997</v>
      </c>
      <c r="U92" s="94">
        <v>0.19650000000000001</v>
      </c>
      <c r="V92" s="14">
        <f t="shared" si="69"/>
        <v>17.5</v>
      </c>
      <c r="W92">
        <f t="shared" si="54"/>
        <v>20.125</v>
      </c>
      <c r="X92">
        <f t="shared" si="55"/>
        <v>20.58</v>
      </c>
      <c r="Y92">
        <f t="shared" si="56"/>
        <v>7.9712500000000004</v>
      </c>
      <c r="Z92">
        <f t="shared" si="56"/>
        <v>14.717499999999999</v>
      </c>
      <c r="AC92" s="9"/>
      <c r="AD92" s="9"/>
      <c r="AE92" s="3">
        <v>0</v>
      </c>
      <c r="AF92">
        <f t="shared" si="70"/>
        <v>0</v>
      </c>
      <c r="AG92">
        <f t="shared" si="70"/>
        <v>0</v>
      </c>
      <c r="AH92">
        <f t="shared" si="70"/>
        <v>0</v>
      </c>
      <c r="AI92">
        <f t="shared" si="71"/>
        <v>0</v>
      </c>
      <c r="AL92" s="9"/>
      <c r="AM92" s="9"/>
      <c r="AN92" s="63">
        <v>50</v>
      </c>
      <c r="AO92" s="57"/>
      <c r="AP92">
        <f t="shared" si="72"/>
        <v>17.5</v>
      </c>
      <c r="AQ92">
        <f t="shared" si="65"/>
        <v>20.125</v>
      </c>
      <c r="AR92">
        <f t="shared" si="66"/>
        <v>20.58</v>
      </c>
      <c r="AS92">
        <f t="shared" si="67"/>
        <v>7.9712500000000004</v>
      </c>
      <c r="AT92">
        <f t="shared" si="68"/>
        <v>14.717499999999999</v>
      </c>
    </row>
    <row r="93" spans="1:54" x14ac:dyDescent="0.2">
      <c r="A93" s="34"/>
      <c r="D93" s="23">
        <v>306833</v>
      </c>
      <c r="E93" s="63">
        <v>75</v>
      </c>
      <c r="F93" s="16">
        <v>4.2004589096826681E-2</v>
      </c>
      <c r="G93" s="13">
        <v>0.16448997090317333</v>
      </c>
      <c r="I93" s="18"/>
      <c r="M93" s="48"/>
      <c r="N93" s="47"/>
      <c r="O93" s="64"/>
      <c r="P93" s="49"/>
      <c r="Q93" s="94">
        <v>10.204499999999999</v>
      </c>
      <c r="R93" s="94">
        <v>9.2035</v>
      </c>
      <c r="S93" s="94">
        <v>1.0145</v>
      </c>
      <c r="T93" s="94">
        <v>0.64</v>
      </c>
      <c r="U93" s="94">
        <v>0.2205</v>
      </c>
      <c r="V93" s="14">
        <f t="shared" si="69"/>
        <v>25</v>
      </c>
      <c r="W93">
        <f t="shared" si="54"/>
        <v>255.11249999999998</v>
      </c>
      <c r="X93">
        <f t="shared" si="55"/>
        <v>230.08750000000001</v>
      </c>
      <c r="Y93">
        <f t="shared" si="56"/>
        <v>25.362499999999997</v>
      </c>
      <c r="Z93">
        <f t="shared" si="56"/>
        <v>16</v>
      </c>
      <c r="AC93" s="9"/>
      <c r="AD93" s="9"/>
      <c r="AE93" s="3">
        <v>0</v>
      </c>
      <c r="AH93"/>
      <c r="AI93"/>
      <c r="AL93" s="9"/>
      <c r="AM93" s="9"/>
      <c r="AN93" s="63">
        <v>75</v>
      </c>
      <c r="AO93" s="57"/>
      <c r="AP93">
        <f t="shared" si="72"/>
        <v>25</v>
      </c>
      <c r="AQ93">
        <f t="shared" si="65"/>
        <v>255.11249999999998</v>
      </c>
      <c r="AR93">
        <f t="shared" si="66"/>
        <v>230.08750000000001</v>
      </c>
      <c r="AS93">
        <f t="shared" si="67"/>
        <v>25.362499999999997</v>
      </c>
      <c r="AT93">
        <f t="shared" si="68"/>
        <v>16</v>
      </c>
    </row>
    <row r="94" spans="1:54" x14ac:dyDescent="0.2">
      <c r="A94" s="34"/>
      <c r="D94" s="33">
        <v>306832</v>
      </c>
      <c r="E94" s="63">
        <v>100</v>
      </c>
      <c r="F94" s="16">
        <v>2.4502676973148892E-2</v>
      </c>
      <c r="G94" s="13">
        <v>0.14112316802685113</v>
      </c>
      <c r="I94" s="18"/>
      <c r="J94" s="18"/>
      <c r="K94" s="23"/>
      <c r="M94" s="40"/>
      <c r="N94" s="18"/>
      <c r="O94" s="39"/>
      <c r="P94" s="96"/>
      <c r="Q94" s="94">
        <v>11.256</v>
      </c>
      <c r="R94" s="94">
        <v>8.9989999999999988</v>
      </c>
      <c r="S94" s="94">
        <v>0.95550000000000002</v>
      </c>
      <c r="T94" s="94">
        <v>0.69900000000000007</v>
      </c>
      <c r="U94" s="94">
        <v>0.11649999999999999</v>
      </c>
      <c r="V94" s="14">
        <f t="shared" si="69"/>
        <v>32.5</v>
      </c>
      <c r="W94">
        <f t="shared" si="54"/>
        <v>365.82</v>
      </c>
      <c r="X94">
        <f t="shared" si="55"/>
        <v>292.46749999999997</v>
      </c>
      <c r="Y94">
        <f t="shared" si="56"/>
        <v>31.053750000000001</v>
      </c>
      <c r="Z94">
        <f t="shared" si="56"/>
        <v>22.717500000000001</v>
      </c>
      <c r="AC94" s="9"/>
      <c r="AD94" s="9"/>
      <c r="AE94" s="3">
        <v>0</v>
      </c>
      <c r="AH94"/>
      <c r="AI94"/>
      <c r="AL94" s="9"/>
      <c r="AM94" s="9"/>
      <c r="AN94" s="63">
        <v>100</v>
      </c>
      <c r="AP94">
        <f t="shared" si="72"/>
        <v>32.5</v>
      </c>
      <c r="AQ94">
        <f t="shared" si="65"/>
        <v>365.82</v>
      </c>
      <c r="AR94">
        <f t="shared" si="66"/>
        <v>292.46749999999997</v>
      </c>
      <c r="AS94">
        <f t="shared" si="67"/>
        <v>31.053750000000001</v>
      </c>
      <c r="AT94">
        <f t="shared" si="68"/>
        <v>22.717500000000001</v>
      </c>
    </row>
    <row r="95" spans="1:54" x14ac:dyDescent="0.2">
      <c r="A95" s="34"/>
      <c r="D95" s="23">
        <v>306831</v>
      </c>
      <c r="E95" s="91">
        <v>140</v>
      </c>
      <c r="F95" s="16">
        <v>2.1002294548413347E-2</v>
      </c>
      <c r="G95" s="13">
        <v>8.4395970451586672E-2</v>
      </c>
      <c r="I95" s="18"/>
      <c r="K95" s="23"/>
      <c r="M95" s="40">
        <v>57.927029466791339</v>
      </c>
      <c r="N95" s="13">
        <v>3.7065000000000001</v>
      </c>
      <c r="O95" s="40">
        <v>165.5</v>
      </c>
      <c r="P95" s="3">
        <v>34.612000000000002</v>
      </c>
      <c r="Q95" s="94">
        <v>16.548999999999999</v>
      </c>
      <c r="R95" s="94">
        <v>13.598000000000001</v>
      </c>
      <c r="S95" s="94">
        <v>1.238</v>
      </c>
      <c r="T95" s="94">
        <v>0.47850000000000004</v>
      </c>
      <c r="U95" s="94">
        <v>0.1235</v>
      </c>
      <c r="V95" s="3">
        <f>(0.5*($E95-$E94))</f>
        <v>20</v>
      </c>
      <c r="W95">
        <f>($V95*Q95)</f>
        <v>330.98</v>
      </c>
      <c r="X95">
        <f>($V95*R95)</f>
        <v>271.96000000000004</v>
      </c>
      <c r="Y95">
        <f>($V95*S95)</f>
        <v>24.759999999999998</v>
      </c>
      <c r="Z95">
        <f>($V95*T95)</f>
        <v>9.57</v>
      </c>
      <c r="AC95" s="9"/>
      <c r="AD95" s="9"/>
      <c r="AE95" s="3">
        <v>0</v>
      </c>
      <c r="AH95"/>
      <c r="AI95"/>
      <c r="AL95" s="9"/>
      <c r="AM95" s="9"/>
      <c r="AN95" s="91">
        <v>140</v>
      </c>
      <c r="AO95" s="57"/>
      <c r="AP95">
        <f>(0.5*($AN95-$AN94))</f>
        <v>20</v>
      </c>
      <c r="AQ95">
        <f>($AP95*AY95)</f>
        <v>330.98</v>
      </c>
      <c r="AR95">
        <f>($AP95*AZ95)</f>
        <v>271.96000000000004</v>
      </c>
      <c r="AS95">
        <f>($AP95*BA95)</f>
        <v>24.759999999999998</v>
      </c>
      <c r="AT95">
        <f>($AP95*BB95)</f>
        <v>9.57</v>
      </c>
      <c r="AY95" s="60">
        <f>(Q94*($AN95-$AY$1)+Q95*($AY$1-$AN94))/($AN95-$AN94)</f>
        <v>16.548999999999999</v>
      </c>
      <c r="AZ95" s="60">
        <f>(R94*($AN95-$AY$1)+R95*($AY$1-$AN94))/($AN95-$AN94)</f>
        <v>13.598000000000003</v>
      </c>
      <c r="BA95" s="60">
        <f>(S94*($AN95-$AY$1)+S95*($AY$1-$AN94))/($AN95-$AN94)</f>
        <v>1.238</v>
      </c>
      <c r="BB95" s="60">
        <f>(T94*($AN95-$AY$1)+T95*($AY$1-$AN94))/($AN95-$AN94)</f>
        <v>0.47850000000000004</v>
      </c>
    </row>
    <row r="96" spans="1:54" x14ac:dyDescent="0.2">
      <c r="A96" s="107">
        <v>41061</v>
      </c>
      <c r="C96" s="4" t="s">
        <v>214</v>
      </c>
      <c r="D96" s="3">
        <v>380024</v>
      </c>
      <c r="E96" s="3">
        <v>2</v>
      </c>
      <c r="F96" s="21">
        <v>0.246</v>
      </c>
      <c r="G96" s="3">
        <v>5.1999999999999998E-2</v>
      </c>
      <c r="H96" s="16">
        <v>30.553500000000003</v>
      </c>
      <c r="I96" s="18">
        <v>22.102</v>
      </c>
      <c r="J96" s="18">
        <v>21.769000000000002</v>
      </c>
      <c r="K96" s="18">
        <v>11.613</v>
      </c>
      <c r="L96" s="23">
        <v>153</v>
      </c>
      <c r="M96" s="40">
        <v>104</v>
      </c>
      <c r="N96" s="13">
        <v>6.633</v>
      </c>
      <c r="O96" s="39">
        <v>296.22978000000001</v>
      </c>
      <c r="P96" s="3">
        <v>31.352</v>
      </c>
      <c r="Q96" s="94">
        <v>0.38650000000000001</v>
      </c>
      <c r="R96" s="94">
        <v>0.42749999999999999</v>
      </c>
      <c r="S96" s="94">
        <v>0.3145</v>
      </c>
      <c r="T96" s="94">
        <v>0.311</v>
      </c>
      <c r="U96" s="94">
        <v>3.6499999999999998E-2</v>
      </c>
      <c r="V96" s="3">
        <f>($E96)+(0.5*($E97-$E96))</f>
        <v>6</v>
      </c>
      <c r="W96">
        <f t="shared" si="54"/>
        <v>2.319</v>
      </c>
      <c r="X96">
        <f t="shared" si="55"/>
        <v>2.5649999999999999</v>
      </c>
      <c r="Y96">
        <f t="shared" si="56"/>
        <v>1.887</v>
      </c>
      <c r="Z96">
        <f t="shared" si="56"/>
        <v>1.8660000000000001</v>
      </c>
      <c r="AA96" s="9">
        <f>SUM(W96:W105)</f>
        <v>1123.5744999999999</v>
      </c>
      <c r="AB96" s="9">
        <f>SUM(X96:X105)</f>
        <v>939.46900000000005</v>
      </c>
      <c r="AC96" s="9">
        <f>SUM(Y96:Y105)</f>
        <v>119.94450000000001</v>
      </c>
      <c r="AD96" s="9">
        <f>SUM(Z96:Z105)</f>
        <v>30.972999999999999</v>
      </c>
      <c r="AE96" s="3">
        <f>($E96)+(0.5*($E97-$E96))</f>
        <v>6</v>
      </c>
      <c r="AF96">
        <f>($AE96*Q96)</f>
        <v>2.319</v>
      </c>
      <c r="AG96">
        <f>($AE96*R96)</f>
        <v>2.5649999999999999</v>
      </c>
      <c r="AH96">
        <f>($AE96*S96)</f>
        <v>1.887</v>
      </c>
      <c r="AI96">
        <f>($AE96*T96)</f>
        <v>1.8660000000000001</v>
      </c>
      <c r="AJ96" s="9">
        <f>SUM(AF96:AF102)</f>
        <v>86.306999999999988</v>
      </c>
      <c r="AK96" s="9">
        <f>SUM(AG96:AG102)</f>
        <v>84.748999999999995</v>
      </c>
      <c r="AL96" s="9">
        <f>SUM(AH96:AH102)</f>
        <v>27.442</v>
      </c>
      <c r="AM96" s="9">
        <f>SUM(AI96:AI102)</f>
        <v>14.928000000000001</v>
      </c>
      <c r="AN96" s="3">
        <v>1</v>
      </c>
      <c r="AO96" s="58"/>
      <c r="AP96">
        <f>($AN96)+(0.5*($AN97-$AN96))</f>
        <v>3</v>
      </c>
      <c r="AQ96">
        <f t="shared" ref="AQ96:AQ103" si="73">($AP96*Q96)</f>
        <v>1.1595</v>
      </c>
      <c r="AR96">
        <f t="shared" ref="AR96:AR103" si="74">($AP96*R96)</f>
        <v>1.2825</v>
      </c>
      <c r="AS96">
        <f t="shared" ref="AS96:AS103" si="75">($AP96*S96)</f>
        <v>0.94350000000000001</v>
      </c>
      <c r="AT96">
        <f t="shared" ref="AT96:AT103" si="76">($AP96*T96)</f>
        <v>0.93300000000000005</v>
      </c>
      <c r="AU96" s="9">
        <f>SUM(AQ96:AQ105)</f>
        <v>1176.491</v>
      </c>
      <c r="AV96" s="9">
        <f>SUM(AR96:AR105)</f>
        <v>961.79825000000005</v>
      </c>
      <c r="AW96" s="9">
        <f>SUM(AS96:AS105)</f>
        <v>123.98849999999999</v>
      </c>
      <c r="AX96" s="9">
        <f>SUM(AT96:AT105)</f>
        <v>31.068999999999999</v>
      </c>
    </row>
    <row r="97" spans="1:54" x14ac:dyDescent="0.2">
      <c r="A97" s="34"/>
      <c r="C97" s="4" t="s">
        <v>215</v>
      </c>
      <c r="D97" s="3">
        <v>380023</v>
      </c>
      <c r="E97" s="3">
        <v>10</v>
      </c>
      <c r="F97" s="21">
        <v>0.31</v>
      </c>
      <c r="G97" s="3">
        <v>7.4999999999999997E-2</v>
      </c>
      <c r="I97" s="18"/>
      <c r="J97" s="18"/>
      <c r="K97" s="18"/>
      <c r="Q97" s="94">
        <v>0.3795</v>
      </c>
      <c r="R97" s="94">
        <v>0.51849999999999996</v>
      </c>
      <c r="S97" s="94">
        <v>0.3075</v>
      </c>
      <c r="T97" s="94">
        <v>0.17799999999999999</v>
      </c>
      <c r="U97" s="94">
        <v>3.85E-2</v>
      </c>
      <c r="V97" s="3">
        <f t="shared" ref="V97:V104" si="77">(0.5*($E97-$E96))+(0.5*($E98-$E97))</f>
        <v>9</v>
      </c>
      <c r="W97">
        <f t="shared" si="54"/>
        <v>3.4155000000000002</v>
      </c>
      <c r="X97">
        <f t="shared" si="55"/>
        <v>4.6664999999999992</v>
      </c>
      <c r="Y97">
        <f t="shared" si="56"/>
        <v>2.7675000000000001</v>
      </c>
      <c r="Z97">
        <f t="shared" si="56"/>
        <v>1.6019999999999999</v>
      </c>
      <c r="AC97" s="9"/>
      <c r="AD97" s="9"/>
      <c r="AE97" s="3">
        <f>(0.5*($E97-$E96))+(0.5*($E98-$E97))</f>
        <v>9</v>
      </c>
      <c r="AF97">
        <f t="shared" ref="AF97:AH102" si="78">($AE97*Q97)</f>
        <v>3.4155000000000002</v>
      </c>
      <c r="AG97">
        <f t="shared" si="78"/>
        <v>4.6664999999999992</v>
      </c>
      <c r="AH97">
        <f t="shared" si="78"/>
        <v>2.7675000000000001</v>
      </c>
      <c r="AI97">
        <f t="shared" ref="AI97:AI102" si="79">($AE97*T97)</f>
        <v>1.6019999999999999</v>
      </c>
      <c r="AL97" s="9"/>
      <c r="AM97" s="9"/>
      <c r="AN97" s="3">
        <v>5</v>
      </c>
      <c r="AP97">
        <f>(0.5*($AN97-$AN96))+(0.5*($AN98-$AN97))</f>
        <v>4.5</v>
      </c>
      <c r="AQ97">
        <f t="shared" si="73"/>
        <v>1.7077500000000001</v>
      </c>
      <c r="AR97">
        <f t="shared" si="74"/>
        <v>2.3332499999999996</v>
      </c>
      <c r="AS97">
        <f t="shared" si="75"/>
        <v>1.38375</v>
      </c>
      <c r="AT97">
        <f t="shared" si="76"/>
        <v>0.80099999999999993</v>
      </c>
    </row>
    <row r="98" spans="1:54" x14ac:dyDescent="0.2">
      <c r="A98" s="34"/>
      <c r="D98" s="3">
        <v>380022</v>
      </c>
      <c r="E98" s="3">
        <v>20</v>
      </c>
      <c r="F98" s="21">
        <v>0.42199999999999999</v>
      </c>
      <c r="G98" s="3">
        <v>0.14199999999999999</v>
      </c>
      <c r="K98" s="62"/>
      <c r="Q98" s="94">
        <v>0.3775</v>
      </c>
      <c r="R98" s="94">
        <v>1.2105000000000001</v>
      </c>
      <c r="S98" s="94">
        <v>0.29849999999999999</v>
      </c>
      <c r="T98" s="94">
        <v>0.161</v>
      </c>
      <c r="U98" s="94">
        <v>3.6999999999999998E-2</v>
      </c>
      <c r="V98" s="3">
        <f t="shared" si="77"/>
        <v>10</v>
      </c>
      <c r="W98">
        <f t="shared" si="54"/>
        <v>3.7749999999999999</v>
      </c>
      <c r="X98">
        <f t="shared" si="55"/>
        <v>12.105</v>
      </c>
      <c r="Y98">
        <f t="shared" si="56"/>
        <v>2.9849999999999999</v>
      </c>
      <c r="Z98">
        <f t="shared" si="56"/>
        <v>1.61</v>
      </c>
      <c r="AC98" s="9"/>
      <c r="AD98" s="9"/>
      <c r="AE98" s="3">
        <f>(0.5*($E98-$E97))+(0.5*($E99-$E98))</f>
        <v>10</v>
      </c>
      <c r="AF98">
        <f t="shared" si="78"/>
        <v>3.7749999999999999</v>
      </c>
      <c r="AG98">
        <f t="shared" si="78"/>
        <v>12.105</v>
      </c>
      <c r="AH98">
        <f t="shared" si="78"/>
        <v>2.9849999999999999</v>
      </c>
      <c r="AI98">
        <f t="shared" si="79"/>
        <v>1.61</v>
      </c>
      <c r="AL98" s="9"/>
      <c r="AM98" s="9"/>
      <c r="AN98" s="3">
        <v>10</v>
      </c>
      <c r="AO98" s="58"/>
      <c r="AP98">
        <f t="shared" ref="AP98:AP104" si="80">(0.5*($AN98-$AN97))+(0.5*($AN99-$AN98))</f>
        <v>7.5</v>
      </c>
      <c r="AQ98">
        <f t="shared" si="73"/>
        <v>2.8312499999999998</v>
      </c>
      <c r="AR98">
        <f t="shared" si="74"/>
        <v>9.0787500000000012</v>
      </c>
      <c r="AS98">
        <f t="shared" si="75"/>
        <v>2.23875</v>
      </c>
      <c r="AT98">
        <f t="shared" si="76"/>
        <v>1.2075</v>
      </c>
    </row>
    <row r="99" spans="1:54" x14ac:dyDescent="0.2">
      <c r="A99" s="34"/>
      <c r="D99" s="3">
        <v>380021</v>
      </c>
      <c r="E99" s="3">
        <v>30</v>
      </c>
      <c r="F99" s="21">
        <v>0.84899999999999998</v>
      </c>
      <c r="G99" s="3">
        <v>0.54200000000000004</v>
      </c>
      <c r="K99" s="62"/>
      <c r="M99" s="25"/>
      <c r="Q99" s="94">
        <v>0.48599999999999999</v>
      </c>
      <c r="R99" s="94">
        <v>0.4975</v>
      </c>
      <c r="S99" s="94">
        <v>0.36149999999999999</v>
      </c>
      <c r="T99" s="94">
        <v>0.186</v>
      </c>
      <c r="U99" s="94">
        <v>4.5499999999999999E-2</v>
      </c>
      <c r="V99" s="3">
        <f t="shared" si="77"/>
        <v>10</v>
      </c>
      <c r="W99">
        <f t="shared" si="54"/>
        <v>4.8599999999999994</v>
      </c>
      <c r="X99">
        <f t="shared" si="55"/>
        <v>4.9749999999999996</v>
      </c>
      <c r="Y99">
        <f t="shared" si="56"/>
        <v>3.6149999999999998</v>
      </c>
      <c r="Z99">
        <f t="shared" si="56"/>
        <v>1.8599999999999999</v>
      </c>
      <c r="AC99" s="9"/>
      <c r="AD99" s="9"/>
      <c r="AE99" s="3">
        <f>(0.5*($E99-$E98))+(0.5*($E100-$E99))</f>
        <v>10</v>
      </c>
      <c r="AF99">
        <f t="shared" si="78"/>
        <v>4.8599999999999994</v>
      </c>
      <c r="AG99">
        <f t="shared" si="78"/>
        <v>4.9749999999999996</v>
      </c>
      <c r="AH99">
        <f t="shared" si="78"/>
        <v>3.6149999999999998</v>
      </c>
      <c r="AI99">
        <f t="shared" si="79"/>
        <v>1.8599999999999999</v>
      </c>
      <c r="AL99" s="9"/>
      <c r="AM99" s="9"/>
      <c r="AN99" s="3">
        <v>20</v>
      </c>
      <c r="AO99" s="58"/>
      <c r="AP99">
        <f t="shared" si="80"/>
        <v>10</v>
      </c>
      <c r="AQ99">
        <f t="shared" si="73"/>
        <v>4.8599999999999994</v>
      </c>
      <c r="AR99">
        <f t="shared" si="74"/>
        <v>4.9749999999999996</v>
      </c>
      <c r="AS99">
        <f t="shared" si="75"/>
        <v>3.6149999999999998</v>
      </c>
      <c r="AT99">
        <f t="shared" si="76"/>
        <v>1.8599999999999999</v>
      </c>
    </row>
    <row r="100" spans="1:54" x14ac:dyDescent="0.2">
      <c r="A100" s="34"/>
      <c r="D100" s="3">
        <v>380020</v>
      </c>
      <c r="E100" s="3">
        <v>40</v>
      </c>
      <c r="F100" s="21">
        <v>0.3</v>
      </c>
      <c r="G100" s="3">
        <v>0.255</v>
      </c>
      <c r="H100"/>
      <c r="K100" s="62"/>
      <c r="M100" s="39">
        <v>94.7</v>
      </c>
      <c r="N100" s="18">
        <v>7.1449999999999996</v>
      </c>
      <c r="O100" s="39">
        <v>319.09569999999997</v>
      </c>
      <c r="P100" s="114">
        <v>31.4968</v>
      </c>
      <c r="Q100" s="94">
        <v>1.4575</v>
      </c>
      <c r="R100" s="94">
        <v>2.1070000000000002</v>
      </c>
      <c r="S100" s="94">
        <v>0.54500000000000004</v>
      </c>
      <c r="T100" s="94">
        <v>0.26400000000000001</v>
      </c>
      <c r="U100" s="94">
        <v>7.9000000000000001E-2</v>
      </c>
      <c r="V100" s="3">
        <f t="shared" si="77"/>
        <v>10</v>
      </c>
      <c r="W100">
        <f t="shared" si="54"/>
        <v>14.574999999999999</v>
      </c>
      <c r="X100">
        <f t="shared" si="55"/>
        <v>21.07</v>
      </c>
      <c r="Y100">
        <f t="shared" si="56"/>
        <v>5.45</v>
      </c>
      <c r="Z100">
        <f t="shared" si="56"/>
        <v>2.64</v>
      </c>
      <c r="AC100" s="9"/>
      <c r="AD100" s="9"/>
      <c r="AE100" s="3">
        <f>(0.5*($E100-$E99))+(0.5*($E101-$E100))</f>
        <v>10</v>
      </c>
      <c r="AF100">
        <f t="shared" si="78"/>
        <v>14.574999999999999</v>
      </c>
      <c r="AG100">
        <f t="shared" si="78"/>
        <v>21.07</v>
      </c>
      <c r="AH100">
        <f t="shared" si="78"/>
        <v>5.45</v>
      </c>
      <c r="AI100">
        <f t="shared" si="79"/>
        <v>2.64</v>
      </c>
      <c r="AL100" s="9"/>
      <c r="AM100" s="9"/>
      <c r="AN100" s="3">
        <v>30</v>
      </c>
      <c r="AO100" s="58"/>
      <c r="AP100">
        <f t="shared" si="80"/>
        <v>10</v>
      </c>
      <c r="AQ100">
        <f t="shared" si="73"/>
        <v>14.574999999999999</v>
      </c>
      <c r="AR100">
        <f t="shared" si="74"/>
        <v>21.07</v>
      </c>
      <c r="AS100">
        <f t="shared" si="75"/>
        <v>5.45</v>
      </c>
      <c r="AT100">
        <f t="shared" si="76"/>
        <v>2.64</v>
      </c>
    </row>
    <row r="101" spans="1:54" x14ac:dyDescent="0.2">
      <c r="A101" s="34"/>
      <c r="D101" s="3">
        <v>380019</v>
      </c>
      <c r="E101" s="3">
        <v>50</v>
      </c>
      <c r="F101" s="21">
        <v>0.33400000000000002</v>
      </c>
      <c r="G101" s="3">
        <v>0.24199999999999999</v>
      </c>
      <c r="H101"/>
      <c r="K101" s="23"/>
      <c r="M101" s="40"/>
      <c r="N101" s="13"/>
      <c r="O101" s="40"/>
      <c r="P101" s="3"/>
      <c r="Q101" s="94">
        <v>2.5674999999999999</v>
      </c>
      <c r="R101" s="94">
        <v>2.036</v>
      </c>
      <c r="S101" s="94">
        <v>0.64800000000000002</v>
      </c>
      <c r="T101" s="94">
        <v>0.44450000000000001</v>
      </c>
      <c r="U101" s="94">
        <v>0.153</v>
      </c>
      <c r="V101" s="3">
        <f t="shared" si="77"/>
        <v>10</v>
      </c>
      <c r="W101">
        <f t="shared" si="54"/>
        <v>25.674999999999997</v>
      </c>
      <c r="X101">
        <f t="shared" si="55"/>
        <v>20.36</v>
      </c>
      <c r="Y101">
        <f t="shared" si="56"/>
        <v>6.48</v>
      </c>
      <c r="Z101">
        <f t="shared" si="56"/>
        <v>4.4450000000000003</v>
      </c>
      <c r="AC101" s="9"/>
      <c r="AD101" s="9"/>
      <c r="AE101" s="3">
        <f>(0.5*($E101-$E100))+(0.5*($E102-$E101))</f>
        <v>10</v>
      </c>
      <c r="AF101">
        <f t="shared" si="78"/>
        <v>25.674999999999997</v>
      </c>
      <c r="AG101">
        <f t="shared" si="78"/>
        <v>20.36</v>
      </c>
      <c r="AH101">
        <f t="shared" si="78"/>
        <v>6.48</v>
      </c>
      <c r="AI101">
        <f t="shared" si="79"/>
        <v>4.4450000000000003</v>
      </c>
      <c r="AL101" s="9"/>
      <c r="AM101" s="9"/>
      <c r="AN101" s="3">
        <v>40</v>
      </c>
      <c r="AO101" s="58"/>
      <c r="AP101">
        <f t="shared" si="80"/>
        <v>10</v>
      </c>
      <c r="AQ101">
        <f t="shared" si="73"/>
        <v>25.674999999999997</v>
      </c>
      <c r="AR101">
        <f t="shared" si="74"/>
        <v>20.36</v>
      </c>
      <c r="AS101">
        <f t="shared" si="75"/>
        <v>6.48</v>
      </c>
      <c r="AT101">
        <f t="shared" si="76"/>
        <v>4.4450000000000003</v>
      </c>
    </row>
    <row r="102" spans="1:54" x14ac:dyDescent="0.2">
      <c r="A102" s="34"/>
      <c r="D102" s="3">
        <v>380018</v>
      </c>
      <c r="E102" s="3">
        <v>60</v>
      </c>
      <c r="F102" s="21">
        <v>0.224</v>
      </c>
      <c r="G102" s="3">
        <v>0.12</v>
      </c>
      <c r="H102"/>
      <c r="K102" s="62"/>
      <c r="Q102" s="94">
        <v>6.3375000000000004</v>
      </c>
      <c r="R102" s="94">
        <v>3.8014999999999999</v>
      </c>
      <c r="S102" s="94">
        <v>0.85149999999999992</v>
      </c>
      <c r="T102" s="94">
        <v>0.18099999999999999</v>
      </c>
      <c r="U102" s="94">
        <v>0.17100000000000001</v>
      </c>
      <c r="V102" s="3">
        <f t="shared" si="77"/>
        <v>15</v>
      </c>
      <c r="W102">
        <f t="shared" si="54"/>
        <v>95.0625</v>
      </c>
      <c r="X102">
        <f t="shared" si="55"/>
        <v>57.022500000000001</v>
      </c>
      <c r="Y102">
        <f t="shared" si="56"/>
        <v>12.772499999999999</v>
      </c>
      <c r="Z102">
        <f t="shared" si="56"/>
        <v>2.7149999999999999</v>
      </c>
      <c r="AC102" s="9"/>
      <c r="AD102" s="9"/>
      <c r="AE102" s="3">
        <f>(0.5*($E102-$E101))</f>
        <v>5</v>
      </c>
      <c r="AF102">
        <f t="shared" si="78"/>
        <v>31.6875</v>
      </c>
      <c r="AG102">
        <f t="shared" si="78"/>
        <v>19.0075</v>
      </c>
      <c r="AH102">
        <f t="shared" si="78"/>
        <v>4.2574999999999994</v>
      </c>
      <c r="AI102">
        <f t="shared" si="79"/>
        <v>0.90500000000000003</v>
      </c>
      <c r="AL102" s="9"/>
      <c r="AM102" s="9"/>
      <c r="AN102" s="3">
        <v>50</v>
      </c>
      <c r="AO102" s="58"/>
      <c r="AP102">
        <f t="shared" si="80"/>
        <v>17.5</v>
      </c>
      <c r="AQ102">
        <f t="shared" si="73"/>
        <v>110.90625</v>
      </c>
      <c r="AR102">
        <f t="shared" si="74"/>
        <v>66.526250000000005</v>
      </c>
      <c r="AS102">
        <f t="shared" si="75"/>
        <v>14.901249999999999</v>
      </c>
      <c r="AT102">
        <f t="shared" si="76"/>
        <v>3.1675</v>
      </c>
    </row>
    <row r="103" spans="1:54" x14ac:dyDescent="0.2">
      <c r="A103" s="34"/>
      <c r="D103" s="3">
        <v>380017</v>
      </c>
      <c r="E103" s="3">
        <v>80</v>
      </c>
      <c r="F103" s="21">
        <v>0.121</v>
      </c>
      <c r="G103" s="3">
        <v>0.124</v>
      </c>
      <c r="H103"/>
      <c r="K103" s="62"/>
      <c r="N103" s="18"/>
      <c r="O103" s="40"/>
      <c r="Q103" s="94">
        <v>8.4664999999999999</v>
      </c>
      <c r="R103" s="94">
        <v>5.7315000000000005</v>
      </c>
      <c r="S103" s="94">
        <v>0.85549999999999993</v>
      </c>
      <c r="T103" s="94">
        <v>0.19350000000000001</v>
      </c>
      <c r="U103" s="94">
        <v>5.1999999999999998E-2</v>
      </c>
      <c r="V103" s="3">
        <f t="shared" si="77"/>
        <v>20</v>
      </c>
      <c r="W103">
        <f t="shared" si="54"/>
        <v>169.32999999999998</v>
      </c>
      <c r="X103">
        <f t="shared" si="55"/>
        <v>114.63000000000001</v>
      </c>
      <c r="Y103">
        <f t="shared" si="56"/>
        <v>17.11</v>
      </c>
      <c r="Z103">
        <f t="shared" si="56"/>
        <v>3.87</v>
      </c>
      <c r="AC103" s="9"/>
      <c r="AD103" s="9"/>
      <c r="AE103" s="3">
        <v>0</v>
      </c>
      <c r="AH103"/>
      <c r="AI103"/>
      <c r="AL103" s="9"/>
      <c r="AM103" s="9"/>
      <c r="AN103" s="3">
        <v>75</v>
      </c>
      <c r="AO103" s="58"/>
      <c r="AP103">
        <f t="shared" si="80"/>
        <v>25</v>
      </c>
      <c r="AQ103">
        <f t="shared" si="73"/>
        <v>211.66249999999999</v>
      </c>
      <c r="AR103">
        <f t="shared" si="74"/>
        <v>143.28750000000002</v>
      </c>
      <c r="AS103">
        <f t="shared" si="75"/>
        <v>21.387499999999999</v>
      </c>
      <c r="AT103">
        <f t="shared" si="76"/>
        <v>4.8375000000000004</v>
      </c>
    </row>
    <row r="104" spans="1:54" x14ac:dyDescent="0.2">
      <c r="A104" s="34"/>
      <c r="D104" s="3">
        <v>380016</v>
      </c>
      <c r="E104" s="3">
        <v>100</v>
      </c>
      <c r="F104" s="21">
        <v>2.1000000000000001E-2</v>
      </c>
      <c r="G104" s="3">
        <v>9.0999999999999998E-2</v>
      </c>
      <c r="H104"/>
      <c r="K104" s="23"/>
      <c r="N104" s="18"/>
      <c r="O104" s="40"/>
      <c r="Q104" s="94">
        <v>10.9975</v>
      </c>
      <c r="R104" s="94">
        <v>9.0500000000000007</v>
      </c>
      <c r="S104" s="94">
        <v>0.97150000000000003</v>
      </c>
      <c r="T104" s="94">
        <v>0.19900000000000001</v>
      </c>
      <c r="U104" s="94">
        <v>4.2999999999999997E-2</v>
      </c>
      <c r="V104" s="3">
        <f t="shared" si="77"/>
        <v>35</v>
      </c>
      <c r="W104">
        <f t="shared" si="54"/>
        <v>384.91250000000002</v>
      </c>
      <c r="X104">
        <f t="shared" si="55"/>
        <v>316.75</v>
      </c>
      <c r="Y104">
        <f t="shared" si="56"/>
        <v>34.002499999999998</v>
      </c>
      <c r="Z104">
        <f t="shared" si="56"/>
        <v>6.9650000000000007</v>
      </c>
      <c r="AC104" s="9"/>
      <c r="AD104" s="9"/>
      <c r="AE104" s="3">
        <v>0</v>
      </c>
      <c r="AH104"/>
      <c r="AI104"/>
      <c r="AL104" s="9"/>
      <c r="AM104" s="9"/>
      <c r="AN104" s="3">
        <v>100</v>
      </c>
      <c r="AO104" s="58"/>
      <c r="AP104">
        <f t="shared" si="80"/>
        <v>37.5</v>
      </c>
      <c r="AQ104">
        <f t="shared" ref="AQ104:AQ167" si="81">($AP104*Q104)</f>
        <v>412.40625</v>
      </c>
      <c r="AR104">
        <f t="shared" ref="AR104:AR167" si="82">($AP104*R104)</f>
        <v>339.375</v>
      </c>
      <c r="AS104">
        <f t="shared" ref="AS104:AS167" si="83">($AP104*S104)</f>
        <v>36.431249999999999</v>
      </c>
      <c r="AT104">
        <f t="shared" ref="AT104:AT167" si="84">($AP104*T104)</f>
        <v>7.4625000000000004</v>
      </c>
    </row>
    <row r="105" spans="1:54" x14ac:dyDescent="0.2">
      <c r="A105" s="34"/>
      <c r="D105" s="3">
        <v>380015</v>
      </c>
      <c r="E105" s="3">
        <v>150</v>
      </c>
      <c r="F105" s="21">
        <v>2.5000000000000001E-2</v>
      </c>
      <c r="G105" s="3">
        <v>6.8000000000000005E-2</v>
      </c>
      <c r="H105"/>
      <c r="K105" s="23"/>
      <c r="M105" s="40">
        <v>56.6</v>
      </c>
      <c r="N105" s="13">
        <v>3.629</v>
      </c>
      <c r="O105" s="39">
        <v>162.07</v>
      </c>
      <c r="P105" s="3">
        <v>34.486800000000002</v>
      </c>
      <c r="Q105" s="94">
        <v>16.786000000000001</v>
      </c>
      <c r="R105" s="94">
        <v>15.413</v>
      </c>
      <c r="S105" s="94">
        <v>1.3149999999999999</v>
      </c>
      <c r="T105" s="94">
        <v>0.13600000000000001</v>
      </c>
      <c r="U105" s="94">
        <v>6.2E-2</v>
      </c>
      <c r="V105" s="3">
        <f>(0.5*($E105-$E104))</f>
        <v>25</v>
      </c>
      <c r="W105">
        <f>($V105*Q105)</f>
        <v>419.65000000000003</v>
      </c>
      <c r="X105">
        <f>($V105*R105)</f>
        <v>385.32499999999999</v>
      </c>
      <c r="Y105">
        <f>($V105*S105)</f>
        <v>32.875</v>
      </c>
      <c r="Z105">
        <f t="shared" ref="Z105:Z132" si="85">($V105*T105)</f>
        <v>3.4000000000000004</v>
      </c>
      <c r="AC105" s="9"/>
      <c r="AD105" s="9"/>
      <c r="AE105" s="3">
        <v>0</v>
      </c>
      <c r="AH105"/>
      <c r="AI105"/>
      <c r="AL105" s="9"/>
      <c r="AM105" s="9"/>
      <c r="AN105" s="3">
        <v>150</v>
      </c>
      <c r="AO105" s="58"/>
      <c r="AP105">
        <f>(0.5*($AN105-$AN104))</f>
        <v>25</v>
      </c>
      <c r="AQ105">
        <f>($AP105*AY105)</f>
        <v>390.70750000000004</v>
      </c>
      <c r="AR105">
        <f>($AP105*AZ105)</f>
        <v>353.51</v>
      </c>
      <c r="AS105">
        <f>($AP105*BA105)</f>
        <v>31.157499999999999</v>
      </c>
      <c r="AT105">
        <f>($AP105*BB105)</f>
        <v>3.7150000000000003</v>
      </c>
      <c r="AY105" s="60">
        <f>(Q104*($AN105-$AY$1)+Q105*($AY$1-$AN104))/($AN105-$AN104)</f>
        <v>15.628300000000001</v>
      </c>
      <c r="AZ105" s="60">
        <f>(R104*($AN105-$AY$1)+R105*($AY$1-$AN104))/($AN105-$AN104)</f>
        <v>14.1404</v>
      </c>
      <c r="BA105" s="60">
        <f>(S104*($AN105-$AY$1)+S105*($AY$1-$AN104))/($AN105-$AN104)</f>
        <v>1.2463</v>
      </c>
      <c r="BB105" s="60">
        <f>(T104*($AN105-$AY$1)+T105*($AY$1-$AN104))/($AN105-$AN104)</f>
        <v>0.14860000000000001</v>
      </c>
    </row>
    <row r="106" spans="1:54" x14ac:dyDescent="0.2">
      <c r="A106" s="34">
        <v>41078</v>
      </c>
      <c r="B106" s="2" t="s">
        <v>216</v>
      </c>
      <c r="C106" s="4" t="s">
        <v>100</v>
      </c>
      <c r="D106" s="3">
        <v>306850</v>
      </c>
      <c r="E106" s="3">
        <v>2</v>
      </c>
      <c r="F106" s="16">
        <v>0.37064988805970145</v>
      </c>
      <c r="G106" s="13">
        <v>0.16811171194029839</v>
      </c>
      <c r="H106" s="16">
        <v>48.784291623134322</v>
      </c>
      <c r="I106" s="18">
        <v>39.153335426865667</v>
      </c>
      <c r="J106" s="18">
        <v>36.527679402985072</v>
      </c>
      <c r="K106" s="18">
        <v>22.293119972014924</v>
      </c>
      <c r="L106" s="23">
        <v>170</v>
      </c>
      <c r="M106" s="40">
        <v>101.55520464213035</v>
      </c>
      <c r="N106" s="13">
        <v>6.4390000000000001</v>
      </c>
      <c r="O106" s="40">
        <v>288</v>
      </c>
      <c r="P106" s="3">
        <v>31.023</v>
      </c>
      <c r="Q106" s="94">
        <v>0</v>
      </c>
      <c r="R106" s="94">
        <v>0.2535</v>
      </c>
      <c r="S106" s="94">
        <v>0.2455</v>
      </c>
      <c r="T106" s="94">
        <v>0.19400000000000001</v>
      </c>
      <c r="U106" s="94">
        <v>7.5999999999999998E-2</v>
      </c>
      <c r="V106" s="3">
        <f>($E106)+(0.5*($E107-$E106))</f>
        <v>3.5</v>
      </c>
      <c r="W106">
        <f>($V106*Q106)</f>
        <v>0</v>
      </c>
      <c r="X106">
        <f t="shared" ref="X106:X132" si="86">($V106*R106)</f>
        <v>0.88724999999999998</v>
      </c>
      <c r="Y106">
        <f t="shared" ref="Y106:Y132" si="87">($V106*S106)</f>
        <v>0.85924999999999996</v>
      </c>
      <c r="Z106">
        <f t="shared" si="85"/>
        <v>0.67900000000000005</v>
      </c>
      <c r="AA106" s="9">
        <f>SUM(W106:W115)</f>
        <v>1223.1737500000002</v>
      </c>
      <c r="AB106" s="9">
        <f>SUM(X106:X115)</f>
        <v>1053.14725</v>
      </c>
      <c r="AC106" s="9">
        <f>SUM(Y106:Y115)</f>
        <v>126.19450000000001</v>
      </c>
      <c r="AD106" s="9">
        <f>SUM(Z106:Z115)</f>
        <v>59.812750000000001</v>
      </c>
      <c r="AE106" s="3">
        <f>($E106)+(0.5*($E107-$E106))</f>
        <v>3.5</v>
      </c>
      <c r="AF106">
        <f>($AE106*Q106)</f>
        <v>0</v>
      </c>
      <c r="AG106">
        <f>($AE106*R106)</f>
        <v>0.88724999999999998</v>
      </c>
      <c r="AH106">
        <f>($AE106*S106)</f>
        <v>0.85924999999999996</v>
      </c>
      <c r="AI106">
        <f>($AE106*T106)</f>
        <v>0.67900000000000005</v>
      </c>
      <c r="AJ106" s="9">
        <f>SUM(AF106:AF112)</f>
        <v>0.36</v>
      </c>
      <c r="AK106" s="9">
        <f>SUM(AG106:AG112)</f>
        <v>22.486999999999998</v>
      </c>
      <c r="AL106" s="9">
        <f>SUM(AH106:AH112)</f>
        <v>17.843250000000001</v>
      </c>
      <c r="AM106" s="9">
        <f>SUM(AI106:AI112)</f>
        <v>22.844250000000002</v>
      </c>
      <c r="AN106" s="3">
        <v>2</v>
      </c>
      <c r="AP106">
        <f>($AN106)+(0.5*($AN107-$AN106))</f>
        <v>3.5</v>
      </c>
      <c r="AQ106">
        <f t="shared" si="81"/>
        <v>0</v>
      </c>
      <c r="AR106">
        <f t="shared" si="82"/>
        <v>0.88724999999999998</v>
      </c>
      <c r="AS106">
        <f t="shared" si="83"/>
        <v>0.85924999999999996</v>
      </c>
      <c r="AT106">
        <f t="shared" si="84"/>
        <v>0.67900000000000005</v>
      </c>
      <c r="AU106" s="9">
        <f>SUM(AQ106:AQ115)</f>
        <v>1196.8397500000001</v>
      </c>
      <c r="AV106" s="9">
        <f>SUM(AR106:AR115)</f>
        <v>1021.43175</v>
      </c>
      <c r="AW106" s="9">
        <f>SUM(AS106:AS115)</f>
        <v>121.63550000000001</v>
      </c>
      <c r="AX106" s="9">
        <f>SUM(AT106:AT115)</f>
        <v>58.303749999999994</v>
      </c>
    </row>
    <row r="107" spans="1:54" x14ac:dyDescent="0.2">
      <c r="A107" s="34"/>
      <c r="D107" s="3">
        <v>306849</v>
      </c>
      <c r="E107" s="3">
        <v>5</v>
      </c>
      <c r="F107" s="16">
        <v>0.42090750000000005</v>
      </c>
      <c r="G107" s="13">
        <v>0.20203559999999993</v>
      </c>
      <c r="I107" s="18"/>
      <c r="J107" s="18"/>
      <c r="K107" s="18"/>
      <c r="Q107" s="94">
        <v>0</v>
      </c>
      <c r="R107" s="94">
        <v>0.24399999999999999</v>
      </c>
      <c r="S107" s="94">
        <v>0.2535</v>
      </c>
      <c r="T107" s="94">
        <v>0.25850000000000001</v>
      </c>
      <c r="U107" s="94">
        <v>8.1500000000000003E-2</v>
      </c>
      <c r="V107" s="3">
        <f>(0.5*($E107-$E106))+(0.5*($E108-$E107))</f>
        <v>4</v>
      </c>
      <c r="W107">
        <f t="shared" ref="W107:W135" si="88">($V107*Q107)</f>
        <v>0</v>
      </c>
      <c r="X107">
        <f t="shared" si="86"/>
        <v>0.97599999999999998</v>
      </c>
      <c r="Y107">
        <f t="shared" si="87"/>
        <v>1.014</v>
      </c>
      <c r="Z107">
        <f t="shared" si="85"/>
        <v>1.034</v>
      </c>
      <c r="AC107" s="9"/>
      <c r="AD107" s="9"/>
      <c r="AE107" s="3">
        <f>(0.5*($E107-$E106))+(0.5*($E108-$E107))</f>
        <v>4</v>
      </c>
      <c r="AF107">
        <f t="shared" ref="AF107:AH112" si="89">($AE107*Q107)</f>
        <v>0</v>
      </c>
      <c r="AG107">
        <f t="shared" si="89"/>
        <v>0.97599999999999998</v>
      </c>
      <c r="AH107">
        <f t="shared" si="89"/>
        <v>1.014</v>
      </c>
      <c r="AI107">
        <f t="shared" ref="AI107:AI112" si="90">($AE107*T107)</f>
        <v>1.034</v>
      </c>
      <c r="AL107" s="9"/>
      <c r="AM107" s="9"/>
      <c r="AN107" s="3">
        <v>5</v>
      </c>
      <c r="AP107">
        <f>(0.5*($AN107-$AN106))+(0.5*($AN108-$AN107))</f>
        <v>4</v>
      </c>
      <c r="AQ107">
        <f t="shared" si="81"/>
        <v>0</v>
      </c>
      <c r="AR107">
        <f t="shared" si="82"/>
        <v>0.97599999999999998</v>
      </c>
      <c r="AS107">
        <f t="shared" si="83"/>
        <v>1.014</v>
      </c>
      <c r="AT107">
        <f t="shared" si="84"/>
        <v>1.034</v>
      </c>
    </row>
    <row r="108" spans="1:54" x14ac:dyDescent="0.2">
      <c r="A108" s="34"/>
      <c r="D108" s="3">
        <v>306848</v>
      </c>
      <c r="E108" s="3">
        <v>10</v>
      </c>
      <c r="F108" s="16">
        <v>0.48372951492537325</v>
      </c>
      <c r="G108" s="13">
        <v>0.19814063507462659</v>
      </c>
      <c r="J108" s="18"/>
      <c r="K108" s="18"/>
      <c r="Q108" s="94">
        <v>0</v>
      </c>
      <c r="R108" s="94">
        <v>0.19450000000000001</v>
      </c>
      <c r="S108" s="94">
        <v>0.26800000000000002</v>
      </c>
      <c r="T108" s="94">
        <v>0.35849999999999999</v>
      </c>
      <c r="U108" s="94">
        <v>8.7999999999999995E-2</v>
      </c>
      <c r="V108" s="3">
        <f>(0.5*($E108-$E107))+(0.5*($E110-$E108))</f>
        <v>12.5</v>
      </c>
      <c r="W108">
        <f t="shared" si="88"/>
        <v>0</v>
      </c>
      <c r="X108">
        <f t="shared" si="86"/>
        <v>2.4312499999999999</v>
      </c>
      <c r="Y108">
        <f t="shared" si="87"/>
        <v>3.35</v>
      </c>
      <c r="Z108">
        <f t="shared" si="85"/>
        <v>4.4812500000000002</v>
      </c>
      <c r="AC108" s="9"/>
      <c r="AD108" s="9"/>
      <c r="AE108" s="3">
        <f>(0.5*($E108-$E107))+(0.5*($E110-$E108))</f>
        <v>12.5</v>
      </c>
      <c r="AF108">
        <f t="shared" si="89"/>
        <v>0</v>
      </c>
      <c r="AG108">
        <f t="shared" si="89"/>
        <v>2.4312499999999999</v>
      </c>
      <c r="AH108">
        <f t="shared" si="89"/>
        <v>3.35</v>
      </c>
      <c r="AI108">
        <f t="shared" si="90"/>
        <v>4.4812500000000002</v>
      </c>
      <c r="AL108" s="9"/>
      <c r="AM108" s="9"/>
      <c r="AN108" s="3">
        <v>10</v>
      </c>
      <c r="AP108">
        <f t="shared" ref="AP108:AP114" si="91">(0.5*($AN108-$AN107))+(0.5*($AN109-$AN108))</f>
        <v>7.5</v>
      </c>
      <c r="AQ108">
        <f t="shared" si="81"/>
        <v>0</v>
      </c>
      <c r="AR108">
        <f t="shared" si="82"/>
        <v>1.45875</v>
      </c>
      <c r="AS108">
        <f t="shared" si="83"/>
        <v>2.0100000000000002</v>
      </c>
      <c r="AT108">
        <f t="shared" si="84"/>
        <v>2.6887499999999998</v>
      </c>
    </row>
    <row r="109" spans="1:54" x14ac:dyDescent="0.2">
      <c r="A109" s="34"/>
      <c r="D109" s="3">
        <v>306847</v>
      </c>
      <c r="E109" s="3">
        <v>20</v>
      </c>
      <c r="F109" s="16">
        <v>0.52770492537313429</v>
      </c>
      <c r="G109" s="13">
        <v>0.22992857462686572</v>
      </c>
      <c r="I109" s="18"/>
      <c r="J109" s="18"/>
      <c r="K109" s="18"/>
      <c r="M109" s="40"/>
      <c r="N109" s="13"/>
      <c r="O109" s="40"/>
      <c r="Q109" s="94">
        <v>0</v>
      </c>
      <c r="R109" s="94">
        <v>0.1915</v>
      </c>
      <c r="S109" s="94">
        <v>0.27750000000000002</v>
      </c>
      <c r="T109" s="94">
        <v>0.28849999999999998</v>
      </c>
      <c r="U109" s="94">
        <v>8.4000000000000005E-2</v>
      </c>
      <c r="V109" s="3">
        <f t="shared" ref="V109:V114" si="92">(0.5*($E109-$E108))+(0.5*($E110-$E109))</f>
        <v>10</v>
      </c>
      <c r="W109">
        <f t="shared" si="88"/>
        <v>0</v>
      </c>
      <c r="X109">
        <f t="shared" si="86"/>
        <v>1.915</v>
      </c>
      <c r="Y109">
        <f t="shared" si="87"/>
        <v>2.7750000000000004</v>
      </c>
      <c r="Z109">
        <f t="shared" si="85"/>
        <v>2.8849999999999998</v>
      </c>
      <c r="AC109" s="9"/>
      <c r="AD109" s="9"/>
      <c r="AE109" s="3">
        <f>(0.5*($E109-$E108))+(0.5*($E110-$E109))</f>
        <v>10</v>
      </c>
      <c r="AF109">
        <f t="shared" si="89"/>
        <v>0</v>
      </c>
      <c r="AG109">
        <f t="shared" si="89"/>
        <v>1.915</v>
      </c>
      <c r="AH109">
        <f t="shared" si="89"/>
        <v>2.7750000000000004</v>
      </c>
      <c r="AI109">
        <f t="shared" si="90"/>
        <v>2.8849999999999998</v>
      </c>
      <c r="AL109" s="9"/>
      <c r="AM109" s="9"/>
      <c r="AN109" s="3">
        <v>20</v>
      </c>
      <c r="AP109">
        <f t="shared" si="91"/>
        <v>10</v>
      </c>
      <c r="AQ109">
        <f t="shared" si="81"/>
        <v>0</v>
      </c>
      <c r="AR109">
        <f t="shared" si="82"/>
        <v>1.915</v>
      </c>
      <c r="AS109">
        <f t="shared" si="83"/>
        <v>2.7750000000000004</v>
      </c>
      <c r="AT109">
        <f t="shared" si="84"/>
        <v>2.8849999999999998</v>
      </c>
    </row>
    <row r="110" spans="1:54" x14ac:dyDescent="0.2">
      <c r="A110" s="34"/>
      <c r="D110" s="3">
        <v>306846</v>
      </c>
      <c r="E110" s="3">
        <v>30</v>
      </c>
      <c r="F110" s="16">
        <v>0.76703977611940299</v>
      </c>
      <c r="G110" s="13">
        <v>0.52372762388059679</v>
      </c>
      <c r="I110" s="18"/>
      <c r="J110" s="18"/>
      <c r="K110" s="18"/>
      <c r="Q110" s="94">
        <v>0</v>
      </c>
      <c r="R110" s="94">
        <v>0.23150000000000001</v>
      </c>
      <c r="S110" s="94">
        <v>0.26649999999999996</v>
      </c>
      <c r="T110" s="94">
        <v>0.35</v>
      </c>
      <c r="U110" s="94">
        <v>8.0999999999999989E-2</v>
      </c>
      <c r="V110" s="3">
        <f>(0.5*($E110-$E108))+(0.5*($E111-$E110))</f>
        <v>15</v>
      </c>
      <c r="W110">
        <f t="shared" si="88"/>
        <v>0</v>
      </c>
      <c r="X110">
        <f t="shared" si="86"/>
        <v>3.4725000000000001</v>
      </c>
      <c r="Y110">
        <f t="shared" si="87"/>
        <v>3.9974999999999996</v>
      </c>
      <c r="Z110">
        <f t="shared" si="85"/>
        <v>5.25</v>
      </c>
      <c r="AC110" s="9"/>
      <c r="AD110" s="9"/>
      <c r="AE110" s="3">
        <f>(0.5*($E110-$E108))+(0.5*($E111-$E110))</f>
        <v>15</v>
      </c>
      <c r="AF110">
        <f t="shared" si="89"/>
        <v>0</v>
      </c>
      <c r="AG110">
        <f t="shared" si="89"/>
        <v>3.4725000000000001</v>
      </c>
      <c r="AH110">
        <f t="shared" si="89"/>
        <v>3.9974999999999996</v>
      </c>
      <c r="AI110">
        <f t="shared" si="90"/>
        <v>5.25</v>
      </c>
      <c r="AL110" s="9"/>
      <c r="AM110" s="9"/>
      <c r="AN110" s="3">
        <v>30</v>
      </c>
      <c r="AP110">
        <f t="shared" si="91"/>
        <v>10</v>
      </c>
      <c r="AQ110">
        <f t="shared" si="81"/>
        <v>0</v>
      </c>
      <c r="AR110">
        <f t="shared" si="82"/>
        <v>2.3149999999999999</v>
      </c>
      <c r="AS110">
        <f t="shared" si="83"/>
        <v>2.6649999999999996</v>
      </c>
      <c r="AT110">
        <f t="shared" si="84"/>
        <v>3.5</v>
      </c>
    </row>
    <row r="111" spans="1:54" x14ac:dyDescent="0.2">
      <c r="A111" s="34"/>
      <c r="D111" s="3">
        <v>306845</v>
      </c>
      <c r="E111" s="3">
        <v>40</v>
      </c>
      <c r="F111" s="16">
        <v>1.3200219402985069</v>
      </c>
      <c r="G111" s="13">
        <v>0.87906325970149302</v>
      </c>
      <c r="I111" s="18"/>
      <c r="J111" s="18"/>
      <c r="K111" s="18"/>
      <c r="M111" s="40">
        <v>98.430277662988686</v>
      </c>
      <c r="N111" s="13">
        <v>6.8525</v>
      </c>
      <c r="O111" s="40">
        <v>306</v>
      </c>
      <c r="P111" s="3">
        <v>31.602</v>
      </c>
      <c r="Q111" s="94">
        <v>0</v>
      </c>
      <c r="R111" s="94">
        <v>0.71950000000000003</v>
      </c>
      <c r="S111" s="94">
        <v>0.3695</v>
      </c>
      <c r="T111" s="94">
        <v>0.42499999999999999</v>
      </c>
      <c r="U111" s="94">
        <v>9.4E-2</v>
      </c>
      <c r="V111" s="3">
        <f t="shared" si="92"/>
        <v>10</v>
      </c>
      <c r="W111">
        <f t="shared" si="88"/>
        <v>0</v>
      </c>
      <c r="X111">
        <f t="shared" si="86"/>
        <v>7.1950000000000003</v>
      </c>
      <c r="Y111">
        <f t="shared" si="87"/>
        <v>3.6949999999999998</v>
      </c>
      <c r="Z111">
        <f t="shared" si="85"/>
        <v>4.25</v>
      </c>
      <c r="AC111" s="9"/>
      <c r="AD111" s="9"/>
      <c r="AE111" s="3">
        <f>(0.5*($E111-$E110))+(0.5*($E112-$E111))</f>
        <v>10</v>
      </c>
      <c r="AF111">
        <f t="shared" si="89"/>
        <v>0</v>
      </c>
      <c r="AG111">
        <f t="shared" si="89"/>
        <v>7.1950000000000003</v>
      </c>
      <c r="AH111">
        <f t="shared" si="89"/>
        <v>3.6949999999999998</v>
      </c>
      <c r="AI111">
        <f t="shared" si="90"/>
        <v>4.25</v>
      </c>
      <c r="AL111" s="9"/>
      <c r="AM111" s="9"/>
      <c r="AN111" s="3">
        <v>40</v>
      </c>
      <c r="AP111">
        <f t="shared" si="91"/>
        <v>10</v>
      </c>
      <c r="AQ111">
        <f t="shared" si="81"/>
        <v>0</v>
      </c>
      <c r="AR111">
        <f t="shared" si="82"/>
        <v>7.1950000000000003</v>
      </c>
      <c r="AS111">
        <f t="shared" si="83"/>
        <v>3.6949999999999998</v>
      </c>
      <c r="AT111">
        <f t="shared" si="84"/>
        <v>4.25</v>
      </c>
    </row>
    <row r="112" spans="1:54" x14ac:dyDescent="0.2">
      <c r="A112" s="34"/>
      <c r="D112" s="3">
        <v>306844</v>
      </c>
      <c r="E112" s="3">
        <v>50</v>
      </c>
      <c r="F112" s="16">
        <v>0.74920164179104476</v>
      </c>
      <c r="G112" s="13">
        <v>0.61327505820895523</v>
      </c>
      <c r="I112" s="18"/>
      <c r="J112" s="18"/>
      <c r="K112" s="18"/>
      <c r="P112" s="13"/>
      <c r="Q112" s="94">
        <v>7.1999999999999995E-2</v>
      </c>
      <c r="R112" s="94">
        <v>1.1219999999999999</v>
      </c>
      <c r="S112" s="94">
        <v>0.43049999999999999</v>
      </c>
      <c r="T112" s="94">
        <v>0.85299999999999998</v>
      </c>
      <c r="U112" s="94">
        <v>0.1125</v>
      </c>
      <c r="V112" s="3">
        <f t="shared" si="92"/>
        <v>17.5</v>
      </c>
      <c r="W112">
        <f t="shared" si="88"/>
        <v>1.26</v>
      </c>
      <c r="X112">
        <f t="shared" si="86"/>
        <v>19.634999999999998</v>
      </c>
      <c r="Y112">
        <f t="shared" si="87"/>
        <v>7.5337499999999995</v>
      </c>
      <c r="Z112">
        <f t="shared" si="85"/>
        <v>14.9275</v>
      </c>
      <c r="AC112" s="9"/>
      <c r="AD112" s="9"/>
      <c r="AE112" s="3">
        <f>(0.5*($E112-$E111))</f>
        <v>5</v>
      </c>
      <c r="AF112">
        <f t="shared" si="89"/>
        <v>0.36</v>
      </c>
      <c r="AG112">
        <f t="shared" si="89"/>
        <v>5.6099999999999994</v>
      </c>
      <c r="AH112">
        <f t="shared" si="89"/>
        <v>2.1524999999999999</v>
      </c>
      <c r="AI112">
        <f t="shared" si="90"/>
        <v>4.2649999999999997</v>
      </c>
      <c r="AL112" s="9"/>
      <c r="AM112" s="9"/>
      <c r="AN112" s="3">
        <v>50</v>
      </c>
      <c r="AP112">
        <f t="shared" si="91"/>
        <v>17.5</v>
      </c>
      <c r="AQ112">
        <f t="shared" si="81"/>
        <v>1.26</v>
      </c>
      <c r="AR112">
        <f t="shared" si="82"/>
        <v>19.634999999999998</v>
      </c>
      <c r="AS112">
        <f t="shared" si="83"/>
        <v>7.5337499999999995</v>
      </c>
      <c r="AT112">
        <f t="shared" si="84"/>
        <v>14.9275</v>
      </c>
    </row>
    <row r="113" spans="1:54" x14ac:dyDescent="0.2">
      <c r="A113" s="34"/>
      <c r="D113" s="3">
        <v>306843</v>
      </c>
      <c r="E113" s="3">
        <v>75</v>
      </c>
      <c r="F113" s="16">
        <v>6.3984156716417911E-2</v>
      </c>
      <c r="G113" s="13">
        <v>0.19323215328358206</v>
      </c>
      <c r="I113" s="18"/>
      <c r="J113" s="18"/>
      <c r="K113" s="18"/>
      <c r="M113" s="40"/>
      <c r="N113" s="13"/>
      <c r="O113" s="40"/>
      <c r="P113" s="13"/>
      <c r="Q113" s="94">
        <v>9.6709999999999994</v>
      </c>
      <c r="R113" s="94">
        <v>7.5549999999999997</v>
      </c>
      <c r="S113" s="94">
        <v>0.99750000000000005</v>
      </c>
      <c r="T113" s="94">
        <v>0.42699999999999999</v>
      </c>
      <c r="U113" s="94">
        <v>9.9500000000000005E-2</v>
      </c>
      <c r="V113" s="3">
        <f t="shared" si="92"/>
        <v>25</v>
      </c>
      <c r="W113">
        <f t="shared" si="88"/>
        <v>241.77499999999998</v>
      </c>
      <c r="X113">
        <f t="shared" si="86"/>
        <v>188.875</v>
      </c>
      <c r="Y113">
        <f t="shared" si="87"/>
        <v>24.9375</v>
      </c>
      <c r="Z113">
        <f t="shared" si="85"/>
        <v>10.674999999999999</v>
      </c>
      <c r="AC113" s="9"/>
      <c r="AD113" s="9"/>
      <c r="AE113" s="3">
        <v>0</v>
      </c>
      <c r="AH113"/>
      <c r="AI113"/>
      <c r="AL113" s="9"/>
      <c r="AM113" s="9"/>
      <c r="AN113" s="3">
        <v>75</v>
      </c>
      <c r="AP113">
        <f t="shared" si="91"/>
        <v>25</v>
      </c>
      <c r="AQ113">
        <f t="shared" si="81"/>
        <v>241.77499999999998</v>
      </c>
      <c r="AR113">
        <f t="shared" si="82"/>
        <v>188.875</v>
      </c>
      <c r="AS113">
        <f t="shared" si="83"/>
        <v>24.9375</v>
      </c>
      <c r="AT113">
        <f t="shared" si="84"/>
        <v>10.674999999999999</v>
      </c>
    </row>
    <row r="114" spans="1:54" x14ac:dyDescent="0.2">
      <c r="A114" s="34"/>
      <c r="D114" s="3">
        <v>306842</v>
      </c>
      <c r="E114" s="3">
        <v>100</v>
      </c>
      <c r="F114" s="16">
        <v>2.4609291044776119E-2</v>
      </c>
      <c r="G114" s="13">
        <v>0.10070121895522388</v>
      </c>
      <c r="I114" s="18"/>
      <c r="J114" s="18"/>
      <c r="K114" s="18"/>
      <c r="M114" s="40"/>
      <c r="N114" s="13"/>
      <c r="O114" s="40"/>
      <c r="P114" s="13"/>
      <c r="Q114" s="94">
        <v>13.211500000000001</v>
      </c>
      <c r="R114" s="94">
        <v>10.7315</v>
      </c>
      <c r="S114" s="94">
        <v>1.0640000000000001</v>
      </c>
      <c r="T114" s="94">
        <v>0.35299999999999998</v>
      </c>
      <c r="U114" s="94">
        <v>0.10200000000000001</v>
      </c>
      <c r="V114" s="3">
        <f t="shared" si="92"/>
        <v>39.5</v>
      </c>
      <c r="W114">
        <f t="shared" si="88"/>
        <v>521.85425000000009</v>
      </c>
      <c r="X114">
        <f t="shared" si="86"/>
        <v>423.89425</v>
      </c>
      <c r="Y114">
        <f t="shared" si="87"/>
        <v>42.028000000000006</v>
      </c>
      <c r="Z114">
        <f t="shared" si="85"/>
        <v>13.943499999999998</v>
      </c>
      <c r="AC114" s="9"/>
      <c r="AD114" s="9"/>
      <c r="AE114" s="3">
        <v>0</v>
      </c>
      <c r="AH114"/>
      <c r="AI114"/>
      <c r="AL114" s="9"/>
      <c r="AM114" s="9"/>
      <c r="AN114" s="3">
        <v>100</v>
      </c>
      <c r="AP114">
        <f t="shared" si="91"/>
        <v>39.5</v>
      </c>
      <c r="AQ114">
        <f t="shared" si="81"/>
        <v>521.85425000000009</v>
      </c>
      <c r="AR114">
        <f t="shared" si="82"/>
        <v>423.89425</v>
      </c>
      <c r="AS114">
        <f t="shared" si="83"/>
        <v>42.028000000000006</v>
      </c>
      <c r="AT114">
        <f t="shared" si="84"/>
        <v>13.943499999999998</v>
      </c>
    </row>
    <row r="115" spans="1:54" x14ac:dyDescent="0.2">
      <c r="A115" s="34"/>
      <c r="D115" s="3">
        <v>306841</v>
      </c>
      <c r="E115" s="3">
        <v>154</v>
      </c>
      <c r="F115" s="16">
        <v>2.4609291044776129E-2</v>
      </c>
      <c r="G115" s="13">
        <v>5.4534188955223849E-2</v>
      </c>
      <c r="I115" s="18"/>
      <c r="J115" s="18"/>
      <c r="K115" s="18"/>
      <c r="M115" s="40">
        <v>54.797697325708057</v>
      </c>
      <c r="N115" s="13">
        <v>3.5065</v>
      </c>
      <c r="O115" s="40">
        <v>156.5</v>
      </c>
      <c r="P115" s="3">
        <v>34.64</v>
      </c>
      <c r="Q115" s="94">
        <v>16.973500000000001</v>
      </c>
      <c r="R115" s="94">
        <v>14.958</v>
      </c>
      <c r="S115" s="94">
        <v>1.3334999999999999</v>
      </c>
      <c r="T115" s="94">
        <v>6.25E-2</v>
      </c>
      <c r="U115" s="94">
        <v>0.122</v>
      </c>
      <c r="V115" s="3">
        <f>(0.5*($E115-$E114))</f>
        <v>27</v>
      </c>
      <c r="W115">
        <f t="shared" si="88"/>
        <v>458.28450000000004</v>
      </c>
      <c r="X115">
        <f t="shared" si="86"/>
        <v>403.86599999999999</v>
      </c>
      <c r="Y115">
        <f t="shared" si="87"/>
        <v>36.0045</v>
      </c>
      <c r="Z115">
        <f t="shared" si="85"/>
        <v>1.6875</v>
      </c>
      <c r="AC115" s="9"/>
      <c r="AD115" s="9"/>
      <c r="AE115" s="3">
        <v>0</v>
      </c>
      <c r="AH115"/>
      <c r="AI115"/>
      <c r="AL115" s="9"/>
      <c r="AM115" s="9"/>
      <c r="AN115" s="3">
        <v>154</v>
      </c>
      <c r="AP115">
        <f>(0.5*($AN115-$AN114))</f>
        <v>27</v>
      </c>
      <c r="AQ115">
        <f>($AP115*AY115)</f>
        <v>431.95050000000003</v>
      </c>
      <c r="AR115">
        <f>($AP115*AZ115)</f>
        <v>374.28050000000002</v>
      </c>
      <c r="AS115">
        <f>($AP115*BA115)</f>
        <v>34.117999999999995</v>
      </c>
      <c r="AT115">
        <f>($AP115*BB115)</f>
        <v>3.7209999999999996</v>
      </c>
      <c r="AY115" s="60">
        <f>(Q114*($AN115-$AY$1)+Q115*($AY$1-$AN114))/($AN115-$AN114)</f>
        <v>15.998166666666668</v>
      </c>
      <c r="AZ115" s="60">
        <f>(R114*($AN115-$AY$1)+R115*($AY$1-$AN114))/($AN115-$AN114)</f>
        <v>13.862240740740742</v>
      </c>
      <c r="BA115" s="60">
        <f>(S114*($AN115-$AY$1)+S115*($AY$1-$AN114))/($AN115-$AN114)</f>
        <v>1.2636296296296294</v>
      </c>
      <c r="BB115" s="60">
        <f>(T114*($AN115-$AY$1)+T115*($AY$1-$AN114))/($AN115-$AN114)</f>
        <v>0.13781481481481481</v>
      </c>
    </row>
    <row r="116" spans="1:54" x14ac:dyDescent="0.2">
      <c r="A116" s="34">
        <v>41094</v>
      </c>
      <c r="B116" s="2" t="s">
        <v>221</v>
      </c>
      <c r="C116" s="4" t="s">
        <v>106</v>
      </c>
      <c r="D116" s="2" t="s">
        <v>222</v>
      </c>
      <c r="E116" s="3">
        <v>2</v>
      </c>
      <c r="F116" s="16">
        <v>0.38949649253731344</v>
      </c>
      <c r="G116" s="13">
        <v>0.11559250746268651</v>
      </c>
      <c r="H116" s="16">
        <v>31.328701455223886</v>
      </c>
      <c r="I116" s="18">
        <v>33.460550182276108</v>
      </c>
      <c r="J116" s="18">
        <v>27.21894985074627</v>
      </c>
      <c r="K116" s="18">
        <v>22.557772924253722</v>
      </c>
      <c r="L116" s="23">
        <v>186</v>
      </c>
      <c r="M116" s="41">
        <v>107.17774331523484</v>
      </c>
      <c r="N116" s="13">
        <v>5.9375</v>
      </c>
      <c r="O116" s="40">
        <v>265</v>
      </c>
      <c r="P116" s="13">
        <v>34.659015655517578</v>
      </c>
      <c r="Q116" s="13">
        <v>0.17299999999999999</v>
      </c>
      <c r="R116" s="13">
        <v>0.47650000000000003</v>
      </c>
      <c r="S116" s="13">
        <v>0.24299999999999999</v>
      </c>
      <c r="T116" s="13">
        <v>0.33050000000000002</v>
      </c>
      <c r="U116" s="13">
        <v>9.5000000000000001E-2</v>
      </c>
      <c r="V116" s="3">
        <f>($E116)+(0.5*($E117-$E116))</f>
        <v>3.5</v>
      </c>
      <c r="W116">
        <f t="shared" si="88"/>
        <v>0.60549999999999993</v>
      </c>
      <c r="X116">
        <f t="shared" si="86"/>
        <v>1.6677500000000001</v>
      </c>
      <c r="Y116">
        <f t="shared" si="87"/>
        <v>0.85050000000000003</v>
      </c>
      <c r="Z116">
        <f t="shared" si="85"/>
        <v>1.1567500000000002</v>
      </c>
      <c r="AA116" s="9">
        <f>SUM(W116:W125)</f>
        <v>1416.92425</v>
      </c>
      <c r="AB116" s="9">
        <f>SUM(X116:X125)</f>
        <v>1193.277</v>
      </c>
      <c r="AC116" s="9">
        <f>SUM(Y116:Y125)</f>
        <v>138.93875</v>
      </c>
      <c r="AD116" s="9">
        <f>SUM(Z116:Z125)</f>
        <v>53.455499999999994</v>
      </c>
      <c r="AE116" s="3">
        <f>($E116)+(0.5*($E117-$E116))</f>
        <v>3.5</v>
      </c>
      <c r="AF116">
        <f t="shared" ref="AF116:AF122" si="93">($AE116*Q116)</f>
        <v>0.60549999999999993</v>
      </c>
      <c r="AG116">
        <f>($AE116*R116)</f>
        <v>1.6677500000000001</v>
      </c>
      <c r="AH116">
        <f>($AE116*S116)</f>
        <v>0.85050000000000003</v>
      </c>
      <c r="AI116">
        <f>($AE116*T116)</f>
        <v>1.1567500000000002</v>
      </c>
      <c r="AJ116" s="9">
        <f>SUM(AF116:AF122)</f>
        <v>64.92625000000001</v>
      </c>
      <c r="AK116" s="9">
        <f>SUM(AG116:AG122)</f>
        <v>91.205500000000001</v>
      </c>
      <c r="AL116" s="9">
        <f>SUM(AH116:AH122)</f>
        <v>21.960250000000002</v>
      </c>
      <c r="AM116" s="9">
        <f>SUM(AI116:AI122)</f>
        <v>20.560749999999999</v>
      </c>
      <c r="AN116" s="3">
        <v>2</v>
      </c>
      <c r="AP116">
        <f>($AN116)+(0.5*($AN117-$AN116))</f>
        <v>3.5</v>
      </c>
      <c r="AQ116">
        <f t="shared" si="81"/>
        <v>0.60549999999999993</v>
      </c>
      <c r="AR116">
        <f t="shared" si="82"/>
        <v>1.6677500000000001</v>
      </c>
      <c r="AS116">
        <f t="shared" si="83"/>
        <v>0.85050000000000003</v>
      </c>
      <c r="AT116">
        <f t="shared" si="84"/>
        <v>1.1567500000000002</v>
      </c>
      <c r="AU116" s="9">
        <f>SUM(AQ116:AQ125)</f>
        <v>1402.6435000000001</v>
      </c>
      <c r="AV116" s="9">
        <f>SUM(AR116:AR125)</f>
        <v>1173.0360000000001</v>
      </c>
      <c r="AW116" s="9">
        <f>SUM(AS116:AS125)</f>
        <v>137.98025000000001</v>
      </c>
      <c r="AX116" s="9">
        <f>SUM(AT116:AT125)</f>
        <v>53.37</v>
      </c>
    </row>
    <row r="117" spans="1:54" x14ac:dyDescent="0.2">
      <c r="A117" s="34"/>
      <c r="D117" s="2" t="s">
        <v>223</v>
      </c>
      <c r="E117" s="3">
        <v>5</v>
      </c>
      <c r="F117" s="16">
        <v>0.40206089552238811</v>
      </c>
      <c r="G117" s="13">
        <v>0.11986440447761192</v>
      </c>
      <c r="I117" s="18"/>
      <c r="M117" s="41"/>
      <c r="N117" s="13"/>
      <c r="O117" s="40"/>
      <c r="P117" s="13"/>
      <c r="Q117" s="13">
        <v>0.17299999999999999</v>
      </c>
      <c r="R117" s="13">
        <v>0.50600000000000001</v>
      </c>
      <c r="S117" s="13">
        <v>0.254</v>
      </c>
      <c r="T117" s="13">
        <v>0.36099999999999999</v>
      </c>
      <c r="U117" s="13">
        <v>9.4500000000000001E-2</v>
      </c>
      <c r="V117" s="3">
        <f>(0.5*($E117-$E116))+(0.5*($E118-$E117))</f>
        <v>4</v>
      </c>
      <c r="W117">
        <f t="shared" si="88"/>
        <v>0.69199999999999995</v>
      </c>
      <c r="X117">
        <f t="shared" si="86"/>
        <v>2.024</v>
      </c>
      <c r="Y117">
        <f t="shared" si="87"/>
        <v>1.016</v>
      </c>
      <c r="Z117">
        <f t="shared" si="85"/>
        <v>1.444</v>
      </c>
      <c r="AC117" s="9"/>
      <c r="AD117" s="9"/>
      <c r="AE117" s="3">
        <f>(0.5*($E117-$E116))+(0.5*($E118-$E117))</f>
        <v>4</v>
      </c>
      <c r="AF117">
        <f t="shared" si="93"/>
        <v>0.69199999999999995</v>
      </c>
      <c r="AG117">
        <f t="shared" ref="AG117:AH122" si="94">($AE117*R117)</f>
        <v>2.024</v>
      </c>
      <c r="AH117">
        <f t="shared" si="94"/>
        <v>1.016</v>
      </c>
      <c r="AI117">
        <f t="shared" ref="AI117:AI122" si="95">($AE117*T117)</f>
        <v>1.444</v>
      </c>
      <c r="AL117" s="9"/>
      <c r="AM117" s="9"/>
      <c r="AN117" s="3">
        <v>5</v>
      </c>
      <c r="AP117">
        <f>(0.5*($AN117-$AN116))+(0.5*($AN118-$AN117))</f>
        <v>4</v>
      </c>
      <c r="AQ117">
        <f t="shared" si="81"/>
        <v>0.69199999999999995</v>
      </c>
      <c r="AR117">
        <f t="shared" si="82"/>
        <v>2.024</v>
      </c>
      <c r="AS117">
        <f t="shared" si="83"/>
        <v>1.016</v>
      </c>
      <c r="AT117">
        <f t="shared" si="84"/>
        <v>1.444</v>
      </c>
    </row>
    <row r="118" spans="1:54" x14ac:dyDescent="0.2">
      <c r="A118" s="34"/>
      <c r="D118" s="2" t="s">
        <v>224</v>
      </c>
      <c r="E118" s="3">
        <v>10</v>
      </c>
      <c r="F118" s="16">
        <v>0.37064988805970145</v>
      </c>
      <c r="G118" s="13">
        <v>0.16811171194029845</v>
      </c>
      <c r="M118" s="41"/>
      <c r="N118" s="13"/>
      <c r="O118" s="40"/>
      <c r="P118" s="13"/>
      <c r="Q118" s="13">
        <v>0.1585</v>
      </c>
      <c r="R118" s="13">
        <v>0.49249999999999999</v>
      </c>
      <c r="S118" s="13">
        <v>0.2465</v>
      </c>
      <c r="T118" s="13">
        <v>0.34899999999999998</v>
      </c>
      <c r="U118" s="13">
        <v>9.6500000000000002E-2</v>
      </c>
      <c r="V118" s="3">
        <f t="shared" ref="V118:V124" si="96">(0.5*($E118-$E117))+(0.5*($E119-$E118))</f>
        <v>7.5</v>
      </c>
      <c r="W118">
        <f t="shared" si="88"/>
        <v>1.18875</v>
      </c>
      <c r="X118">
        <f t="shared" si="86"/>
        <v>3.6937500000000001</v>
      </c>
      <c r="Y118">
        <f t="shared" si="87"/>
        <v>1.8487499999999999</v>
      </c>
      <c r="Z118">
        <f t="shared" si="85"/>
        <v>2.6174999999999997</v>
      </c>
      <c r="AC118" s="9"/>
      <c r="AD118" s="9"/>
      <c r="AE118" s="3">
        <f>(0.5*($E118-$E117))+(0.5*($E119-$E118))</f>
        <v>7.5</v>
      </c>
      <c r="AF118">
        <f t="shared" si="93"/>
        <v>1.18875</v>
      </c>
      <c r="AG118">
        <f t="shared" si="94"/>
        <v>3.6937500000000001</v>
      </c>
      <c r="AH118">
        <f t="shared" si="94"/>
        <v>1.8487499999999999</v>
      </c>
      <c r="AI118">
        <f t="shared" si="95"/>
        <v>2.6174999999999997</v>
      </c>
      <c r="AL118" s="9"/>
      <c r="AM118" s="9"/>
      <c r="AN118" s="3">
        <v>10</v>
      </c>
      <c r="AP118">
        <f t="shared" ref="AP118:AP124" si="97">(0.5*($AN118-$AN117))+(0.5*($AN119-$AN118))</f>
        <v>7.5</v>
      </c>
      <c r="AQ118">
        <f t="shared" si="81"/>
        <v>1.18875</v>
      </c>
      <c r="AR118">
        <f t="shared" si="82"/>
        <v>3.6937500000000001</v>
      </c>
      <c r="AS118">
        <f t="shared" si="83"/>
        <v>1.8487499999999999</v>
      </c>
      <c r="AT118">
        <f t="shared" si="84"/>
        <v>2.6174999999999997</v>
      </c>
    </row>
    <row r="119" spans="1:54" x14ac:dyDescent="0.2">
      <c r="A119" s="34"/>
      <c r="D119" s="2" t="s">
        <v>225</v>
      </c>
      <c r="E119" s="3">
        <v>20</v>
      </c>
      <c r="F119" s="16">
        <v>0.46379149253731361</v>
      </c>
      <c r="G119" s="13">
        <v>0.30110770746268622</v>
      </c>
      <c r="I119" s="18"/>
      <c r="J119" s="18"/>
      <c r="K119" s="18"/>
      <c r="M119" s="41"/>
      <c r="N119" s="13"/>
      <c r="O119" s="40"/>
      <c r="P119" s="13"/>
      <c r="Q119" s="13">
        <v>0.16200000000000001</v>
      </c>
      <c r="R119" s="13">
        <v>0.78049999999999997</v>
      </c>
      <c r="S119" s="13">
        <v>0.30649999999999999</v>
      </c>
      <c r="T119" s="13">
        <v>0.33099999999999996</v>
      </c>
      <c r="U119" s="13">
        <v>9.6000000000000002E-2</v>
      </c>
      <c r="V119" s="3">
        <f t="shared" si="96"/>
        <v>10</v>
      </c>
      <c r="W119">
        <f t="shared" si="88"/>
        <v>1.62</v>
      </c>
      <c r="X119">
        <f t="shared" si="86"/>
        <v>7.8049999999999997</v>
      </c>
      <c r="Y119">
        <f t="shared" si="87"/>
        <v>3.0649999999999999</v>
      </c>
      <c r="Z119">
        <f t="shared" si="85"/>
        <v>3.3099999999999996</v>
      </c>
      <c r="AC119" s="9"/>
      <c r="AD119" s="9"/>
      <c r="AE119" s="3">
        <f>(0.5*($E119-$E118))+(0.5*($E120-$E119))</f>
        <v>10</v>
      </c>
      <c r="AF119">
        <f t="shared" si="93"/>
        <v>1.62</v>
      </c>
      <c r="AG119">
        <f t="shared" si="94"/>
        <v>7.8049999999999997</v>
      </c>
      <c r="AH119">
        <f t="shared" si="94"/>
        <v>3.0649999999999999</v>
      </c>
      <c r="AI119">
        <f t="shared" si="95"/>
        <v>3.3099999999999996</v>
      </c>
      <c r="AL119" s="9"/>
      <c r="AM119" s="9"/>
      <c r="AN119" s="3">
        <v>20</v>
      </c>
      <c r="AP119">
        <f t="shared" si="97"/>
        <v>10</v>
      </c>
      <c r="AQ119">
        <f t="shared" si="81"/>
        <v>1.62</v>
      </c>
      <c r="AR119">
        <f t="shared" si="82"/>
        <v>7.8049999999999997</v>
      </c>
      <c r="AS119">
        <f t="shared" si="83"/>
        <v>3.0649999999999999</v>
      </c>
      <c r="AT119">
        <f t="shared" si="84"/>
        <v>3.3099999999999996</v>
      </c>
    </row>
    <row r="120" spans="1:54" x14ac:dyDescent="0.2">
      <c r="A120" s="34"/>
      <c r="D120" s="2" t="s">
        <v>226</v>
      </c>
      <c r="E120" s="3">
        <v>30</v>
      </c>
      <c r="F120" s="16">
        <v>0.94542111940298523</v>
      </c>
      <c r="G120" s="13">
        <v>0.99072998059701478</v>
      </c>
      <c r="I120" s="18"/>
      <c r="J120" s="18"/>
      <c r="K120" s="18"/>
      <c r="M120" s="109"/>
      <c r="P120" s="13">
        <v>31.636541366577148</v>
      </c>
      <c r="Q120" s="13">
        <v>0.74750000000000005</v>
      </c>
      <c r="R120" s="13">
        <v>1.8274999999999999</v>
      </c>
      <c r="S120" s="13">
        <v>0.46500000000000002</v>
      </c>
      <c r="T120" s="13">
        <v>0.47</v>
      </c>
      <c r="U120" s="13">
        <v>0.17949999999999999</v>
      </c>
      <c r="V120" s="3">
        <f t="shared" si="96"/>
        <v>10</v>
      </c>
      <c r="W120">
        <f t="shared" si="88"/>
        <v>7.4750000000000005</v>
      </c>
      <c r="X120">
        <f t="shared" si="86"/>
        <v>18.274999999999999</v>
      </c>
      <c r="Y120">
        <f t="shared" si="87"/>
        <v>4.6500000000000004</v>
      </c>
      <c r="Z120">
        <f t="shared" si="85"/>
        <v>4.6999999999999993</v>
      </c>
      <c r="AC120" s="9"/>
      <c r="AD120" s="9"/>
      <c r="AE120" s="3">
        <f>(0.5*($E120-$E119))+(0.5*($E121-$E120))</f>
        <v>10</v>
      </c>
      <c r="AF120">
        <f t="shared" si="93"/>
        <v>7.4750000000000005</v>
      </c>
      <c r="AG120">
        <f t="shared" si="94"/>
        <v>18.274999999999999</v>
      </c>
      <c r="AH120">
        <f t="shared" si="94"/>
        <v>4.6500000000000004</v>
      </c>
      <c r="AI120">
        <f t="shared" si="95"/>
        <v>4.6999999999999993</v>
      </c>
      <c r="AL120" s="9"/>
      <c r="AM120" s="9"/>
      <c r="AN120" s="3">
        <v>30</v>
      </c>
      <c r="AP120">
        <f t="shared" si="97"/>
        <v>10</v>
      </c>
      <c r="AQ120">
        <f t="shared" si="81"/>
        <v>7.4750000000000005</v>
      </c>
      <c r="AR120">
        <f t="shared" si="82"/>
        <v>18.274999999999999</v>
      </c>
      <c r="AS120">
        <f t="shared" si="83"/>
        <v>4.6500000000000004</v>
      </c>
      <c r="AT120">
        <f t="shared" si="84"/>
        <v>4.6999999999999993</v>
      </c>
    </row>
    <row r="121" spans="1:54" x14ac:dyDescent="0.2">
      <c r="A121" s="34"/>
      <c r="D121" s="2" t="s">
        <v>227</v>
      </c>
      <c r="E121" s="3">
        <v>40</v>
      </c>
      <c r="F121" s="16">
        <v>0.64217283582089557</v>
      </c>
      <c r="G121" s="13">
        <v>0.62469146417910415</v>
      </c>
      <c r="I121" s="18"/>
      <c r="J121" s="18"/>
      <c r="K121" s="18"/>
      <c r="M121" s="41">
        <v>88.41013470060075</v>
      </c>
      <c r="N121" s="13">
        <v>6.4329999999999998</v>
      </c>
      <c r="O121" s="40">
        <v>287</v>
      </c>
      <c r="P121" s="13"/>
      <c r="Q121" s="13">
        <v>1.7490000000000001</v>
      </c>
      <c r="R121" s="13">
        <v>2.2794999999999996</v>
      </c>
      <c r="S121" s="13">
        <v>0.58799999999999997</v>
      </c>
      <c r="T121" s="13">
        <v>0.57150000000000001</v>
      </c>
      <c r="U121" s="13">
        <v>0.28649999999999998</v>
      </c>
      <c r="V121" s="3">
        <f t="shared" si="96"/>
        <v>10</v>
      </c>
      <c r="W121">
        <f t="shared" si="88"/>
        <v>17.490000000000002</v>
      </c>
      <c r="X121">
        <f t="shared" si="86"/>
        <v>22.794999999999995</v>
      </c>
      <c r="Y121">
        <f t="shared" si="87"/>
        <v>5.88</v>
      </c>
      <c r="Z121">
        <f t="shared" si="85"/>
        <v>5.7149999999999999</v>
      </c>
      <c r="AC121" s="9"/>
      <c r="AD121" s="9"/>
      <c r="AE121" s="3">
        <f>(0.5*($E121-$E120))+(0.5*($E122-$E121))</f>
        <v>10</v>
      </c>
      <c r="AF121">
        <f t="shared" si="93"/>
        <v>17.490000000000002</v>
      </c>
      <c r="AG121">
        <f t="shared" si="94"/>
        <v>22.794999999999995</v>
      </c>
      <c r="AH121">
        <f t="shared" si="94"/>
        <v>5.88</v>
      </c>
      <c r="AI121">
        <f t="shared" si="95"/>
        <v>5.7149999999999999</v>
      </c>
      <c r="AL121" s="9"/>
      <c r="AM121" s="9"/>
      <c r="AN121" s="3">
        <v>40</v>
      </c>
      <c r="AP121">
        <f t="shared" si="97"/>
        <v>10</v>
      </c>
      <c r="AQ121">
        <f t="shared" si="81"/>
        <v>17.490000000000002</v>
      </c>
      <c r="AR121">
        <f t="shared" si="82"/>
        <v>22.794999999999995</v>
      </c>
      <c r="AS121">
        <f t="shared" si="83"/>
        <v>5.88</v>
      </c>
      <c r="AT121">
        <f t="shared" si="84"/>
        <v>5.7149999999999999</v>
      </c>
    </row>
    <row r="122" spans="1:54" x14ac:dyDescent="0.2">
      <c r="A122" s="34"/>
      <c r="D122" s="2" t="s">
        <v>228</v>
      </c>
      <c r="E122" s="3">
        <v>50</v>
      </c>
      <c r="F122" s="16">
        <v>0.18949154104477617</v>
      </c>
      <c r="G122" s="13">
        <v>0.24909524395522373</v>
      </c>
      <c r="I122" s="18"/>
      <c r="J122" s="18"/>
      <c r="K122" s="18"/>
      <c r="M122" s="41"/>
      <c r="N122" s="13"/>
      <c r="O122" s="40"/>
      <c r="P122" s="13"/>
      <c r="Q122" s="13">
        <v>7.1710000000000003</v>
      </c>
      <c r="R122" s="13">
        <v>6.9889999999999999</v>
      </c>
      <c r="S122" s="13">
        <v>0.93</v>
      </c>
      <c r="T122" s="13">
        <v>0.32350000000000001</v>
      </c>
      <c r="U122" s="13">
        <v>0.313</v>
      </c>
      <c r="V122" s="3">
        <f t="shared" si="96"/>
        <v>17.5</v>
      </c>
      <c r="W122">
        <f t="shared" si="88"/>
        <v>125.49250000000001</v>
      </c>
      <c r="X122">
        <f t="shared" si="86"/>
        <v>122.3075</v>
      </c>
      <c r="Y122">
        <f t="shared" si="87"/>
        <v>16.275000000000002</v>
      </c>
      <c r="Z122">
        <f t="shared" si="85"/>
        <v>5.6612499999999999</v>
      </c>
      <c r="AC122" s="9"/>
      <c r="AD122" s="9"/>
      <c r="AE122" s="3">
        <f>(0.5*($E122-$E121))</f>
        <v>5</v>
      </c>
      <c r="AF122">
        <f t="shared" si="93"/>
        <v>35.855000000000004</v>
      </c>
      <c r="AG122">
        <f t="shared" si="94"/>
        <v>34.945</v>
      </c>
      <c r="AH122">
        <f t="shared" si="94"/>
        <v>4.6500000000000004</v>
      </c>
      <c r="AI122">
        <f t="shared" si="95"/>
        <v>1.6175000000000002</v>
      </c>
      <c r="AL122" s="9"/>
      <c r="AM122" s="9"/>
      <c r="AN122" s="3">
        <v>50</v>
      </c>
      <c r="AP122">
        <f t="shared" si="97"/>
        <v>17.5</v>
      </c>
      <c r="AQ122">
        <f t="shared" si="81"/>
        <v>125.49250000000001</v>
      </c>
      <c r="AR122">
        <f t="shared" si="82"/>
        <v>122.3075</v>
      </c>
      <c r="AS122">
        <f t="shared" si="83"/>
        <v>16.275000000000002</v>
      </c>
      <c r="AT122">
        <f t="shared" si="84"/>
        <v>5.6612499999999999</v>
      </c>
    </row>
    <row r="123" spans="1:54" x14ac:dyDescent="0.2">
      <c r="A123" s="34"/>
      <c r="D123" s="2" t="s">
        <v>229</v>
      </c>
      <c r="E123" s="3">
        <v>75</v>
      </c>
      <c r="F123" s="16">
        <v>4.4296723880597036E-2</v>
      </c>
      <c r="G123" s="13">
        <v>0.11399023611940295</v>
      </c>
      <c r="I123" s="18"/>
      <c r="J123" s="18"/>
      <c r="K123" s="18"/>
      <c r="M123" s="41"/>
      <c r="N123" s="13"/>
      <c r="O123" s="40"/>
      <c r="P123" s="13"/>
      <c r="Q123" s="13">
        <v>11.108000000000001</v>
      </c>
      <c r="R123" s="13">
        <v>8.0945</v>
      </c>
      <c r="S123" s="13">
        <v>1.0165</v>
      </c>
      <c r="T123" s="13">
        <v>0.33100000000000002</v>
      </c>
      <c r="U123" s="13">
        <v>0.11650000000000001</v>
      </c>
      <c r="V123" s="3">
        <f t="shared" si="96"/>
        <v>25</v>
      </c>
      <c r="W123">
        <f t="shared" si="88"/>
        <v>277.7</v>
      </c>
      <c r="X123">
        <f t="shared" si="86"/>
        <v>202.36250000000001</v>
      </c>
      <c r="Y123">
        <f t="shared" si="87"/>
        <v>25.412499999999998</v>
      </c>
      <c r="Z123">
        <f t="shared" si="85"/>
        <v>8.2750000000000004</v>
      </c>
      <c r="AC123" s="9"/>
      <c r="AD123" s="9"/>
      <c r="AE123" s="3">
        <v>0</v>
      </c>
      <c r="AH123"/>
      <c r="AI123"/>
      <c r="AL123" s="9"/>
      <c r="AM123" s="9"/>
      <c r="AN123" s="3">
        <v>75</v>
      </c>
      <c r="AP123">
        <f t="shared" si="97"/>
        <v>25</v>
      </c>
      <c r="AQ123">
        <f t="shared" si="81"/>
        <v>277.7</v>
      </c>
      <c r="AR123">
        <f t="shared" si="82"/>
        <v>202.36250000000001</v>
      </c>
      <c r="AS123">
        <f t="shared" si="83"/>
        <v>25.412499999999998</v>
      </c>
      <c r="AT123">
        <f t="shared" si="84"/>
        <v>8.2750000000000004</v>
      </c>
    </row>
    <row r="124" spans="1:54" x14ac:dyDescent="0.2">
      <c r="A124" s="34"/>
      <c r="D124" s="2" t="s">
        <v>230</v>
      </c>
      <c r="E124" s="3">
        <v>100</v>
      </c>
      <c r="F124" s="16">
        <v>7.3827873134328431E-3</v>
      </c>
      <c r="G124" s="13">
        <v>0.11133243268656715</v>
      </c>
      <c r="I124" s="18"/>
      <c r="J124" s="18"/>
      <c r="K124" s="18"/>
      <c r="M124" s="109"/>
      <c r="P124" s="13"/>
      <c r="Q124" s="13">
        <v>14.746500000000001</v>
      </c>
      <c r="R124" s="13">
        <v>11.417</v>
      </c>
      <c r="S124" s="13">
        <v>1.2150000000000001</v>
      </c>
      <c r="T124" s="13">
        <v>0.32699999999999996</v>
      </c>
      <c r="U124" s="13">
        <v>0.11700000000000001</v>
      </c>
      <c r="V124" s="3">
        <f t="shared" si="96"/>
        <v>37</v>
      </c>
      <c r="W124">
        <f t="shared" si="88"/>
        <v>545.62049999999999</v>
      </c>
      <c r="X124">
        <f t="shared" si="86"/>
        <v>422.42899999999997</v>
      </c>
      <c r="Y124">
        <f t="shared" si="87"/>
        <v>44.955000000000005</v>
      </c>
      <c r="Z124">
        <f t="shared" si="85"/>
        <v>12.098999999999998</v>
      </c>
      <c r="AC124" s="9"/>
      <c r="AD124" s="9"/>
      <c r="AE124" s="3">
        <v>0</v>
      </c>
      <c r="AH124"/>
      <c r="AI124"/>
      <c r="AL124" s="9"/>
      <c r="AM124" s="9"/>
      <c r="AN124" s="3">
        <v>100</v>
      </c>
      <c r="AP124">
        <f t="shared" si="97"/>
        <v>37</v>
      </c>
      <c r="AQ124">
        <f t="shared" si="81"/>
        <v>545.62049999999999</v>
      </c>
      <c r="AR124">
        <f t="shared" si="82"/>
        <v>422.42899999999997</v>
      </c>
      <c r="AS124">
        <f t="shared" si="83"/>
        <v>44.955000000000005</v>
      </c>
      <c r="AT124">
        <f t="shared" si="84"/>
        <v>12.098999999999998</v>
      </c>
    </row>
    <row r="125" spans="1:54" x14ac:dyDescent="0.2">
      <c r="A125" s="34"/>
      <c r="D125" s="2" t="s">
        <v>231</v>
      </c>
      <c r="E125" s="3">
        <v>149</v>
      </c>
      <c r="F125" s="16">
        <v>1.9687432835820893E-2</v>
      </c>
      <c r="G125" s="13">
        <v>6.6051337164179103E-2</v>
      </c>
      <c r="I125" s="18"/>
      <c r="J125" s="18"/>
      <c r="K125" s="18"/>
      <c r="M125" s="41">
        <v>50.940172431419711</v>
      </c>
      <c r="N125" s="13">
        <v>3.2574999999999998</v>
      </c>
      <c r="O125" s="40">
        <v>145.5</v>
      </c>
      <c r="P125" s="13">
        <v>30.625587463378906</v>
      </c>
      <c r="Q125" s="13">
        <v>17.920000000000002</v>
      </c>
      <c r="R125" s="13">
        <v>15.914999999999999</v>
      </c>
      <c r="S125" s="13">
        <v>1.4279999999999999</v>
      </c>
      <c r="T125" s="13">
        <v>0.34599999999999997</v>
      </c>
      <c r="U125" s="13">
        <v>0.14749999999999999</v>
      </c>
      <c r="V125" s="3">
        <f>(0.5*($E125-$E124))</f>
        <v>24.5</v>
      </c>
      <c r="W125">
        <f t="shared" si="88"/>
        <v>439.04</v>
      </c>
      <c r="X125">
        <f t="shared" si="86"/>
        <v>389.91749999999996</v>
      </c>
      <c r="Y125">
        <f t="shared" si="87"/>
        <v>34.985999999999997</v>
      </c>
      <c r="Z125">
        <f t="shared" si="85"/>
        <v>8.4769999999999985</v>
      </c>
      <c r="AC125" s="9"/>
      <c r="AD125" s="9"/>
      <c r="AH125"/>
      <c r="AI125"/>
      <c r="AL125" s="9"/>
      <c r="AM125" s="9"/>
      <c r="AN125" s="3">
        <v>149</v>
      </c>
      <c r="AP125">
        <f>(0.5*($AN125-$AN124))</f>
        <v>24.5</v>
      </c>
      <c r="AQ125">
        <f>($AP125*AY125)</f>
        <v>424.75925000000007</v>
      </c>
      <c r="AR125">
        <f>($AP125*AZ125)</f>
        <v>369.67649999999998</v>
      </c>
      <c r="AS125">
        <f>($AP125*BA125)</f>
        <v>34.027499999999996</v>
      </c>
      <c r="AT125">
        <f>($AP125*BB125)</f>
        <v>8.3915000000000006</v>
      </c>
      <c r="AY125" s="60">
        <f>(Q124*($AN125-$AY$1)+Q125*($AY$1-$AN124))/($AN125-$AN124)</f>
        <v>17.337112244897963</v>
      </c>
      <c r="AZ125" s="60">
        <f>(R124*($AN125-$AY$1)+R125*($AY$1-$AN124))/($AN125-$AN124)</f>
        <v>15.088836734693876</v>
      </c>
      <c r="BA125" s="60">
        <f>(S124*($AN125-$AY$1)+S125*($AY$1-$AN124))/($AN125-$AN124)</f>
        <v>1.3888775510204081</v>
      </c>
      <c r="BB125" s="60">
        <f>(T124*($AN125-$AY$1)+T125*($AY$1-$AN124))/($AN125-$AN124)</f>
        <v>0.34251020408163269</v>
      </c>
    </row>
    <row r="126" spans="1:54" x14ac:dyDescent="0.2">
      <c r="A126" s="34">
        <v>41111</v>
      </c>
      <c r="B126" s="2" t="s">
        <v>232</v>
      </c>
      <c r="C126" s="4" t="s">
        <v>106</v>
      </c>
      <c r="D126" s="3">
        <v>388079</v>
      </c>
      <c r="E126" s="3">
        <v>2</v>
      </c>
      <c r="F126" s="16">
        <v>0.28898126865671647</v>
      </c>
      <c r="G126" s="13">
        <v>5.6162881343283531E-2</v>
      </c>
      <c r="H126" s="16">
        <v>28.29969587686567</v>
      </c>
      <c r="I126" s="18">
        <v>32.409155898134323</v>
      </c>
      <c r="J126" s="18">
        <v>22.019116231343283</v>
      </c>
      <c r="K126" s="18">
        <v>18.312240418656714</v>
      </c>
      <c r="L126" s="23">
        <v>203</v>
      </c>
      <c r="M126" s="41">
        <v>99.452340515097603</v>
      </c>
      <c r="N126" s="13">
        <v>5.3780000000000001</v>
      </c>
      <c r="O126" s="40">
        <v>240</v>
      </c>
      <c r="P126" s="13">
        <v>34.547817230224609</v>
      </c>
      <c r="Q126" s="23">
        <v>0</v>
      </c>
      <c r="R126" s="23">
        <v>0.22899999999999998</v>
      </c>
      <c r="S126" s="23">
        <v>0.187</v>
      </c>
      <c r="T126" s="23">
        <v>0.1595</v>
      </c>
      <c r="U126" s="23">
        <v>4.4999999999999998E-2</v>
      </c>
      <c r="V126" s="3">
        <f>($E126)+(0.5*($E127-$E126))</f>
        <v>3.5</v>
      </c>
      <c r="W126">
        <f t="shared" si="88"/>
        <v>0</v>
      </c>
      <c r="X126">
        <f t="shared" si="86"/>
        <v>0.80149999999999988</v>
      </c>
      <c r="Y126">
        <f t="shared" si="87"/>
        <v>0.65449999999999997</v>
      </c>
      <c r="Z126">
        <f t="shared" si="85"/>
        <v>0.55825000000000002</v>
      </c>
      <c r="AA126" s="9">
        <f>SUM(W126:W135)</f>
        <v>1271.5007499999999</v>
      </c>
      <c r="AB126" s="9">
        <f>SUM(X126:X135)</f>
        <v>1240.278</v>
      </c>
      <c r="AC126" s="9">
        <f>SUM(Y126:Y135)</f>
        <v>136.61325000000002</v>
      </c>
      <c r="AD126" s="9">
        <f>SUM(Z126:Z135)</f>
        <v>21.72175</v>
      </c>
      <c r="AE126" s="3">
        <f>($E126)+(0.5*($E127-$E126))</f>
        <v>3.5</v>
      </c>
      <c r="AF126">
        <f t="shared" ref="AF126:AF132" si="98">($AE126*Q126)</f>
        <v>0</v>
      </c>
      <c r="AG126">
        <f>($AE126*R126)</f>
        <v>0.80149999999999988</v>
      </c>
      <c r="AH126">
        <f>($AE126*S126)</f>
        <v>0.65449999999999997</v>
      </c>
      <c r="AI126">
        <f>($AE126*T126)</f>
        <v>0.55825000000000002</v>
      </c>
      <c r="AJ126" s="9">
        <f>SUM(AF126:AF132)</f>
        <v>28.64</v>
      </c>
      <c r="AK126" s="9">
        <f>SUM(AG126:AG132)</f>
        <v>58.176749999999998</v>
      </c>
      <c r="AL126" s="9">
        <f>SUM(AH126:AH132)</f>
        <v>18.156749999999999</v>
      </c>
      <c r="AM126" s="9">
        <f>SUM(AI126:AI132)</f>
        <v>8.2087500000000002</v>
      </c>
      <c r="AN126" s="3">
        <v>2</v>
      </c>
      <c r="AP126">
        <f>($AN126)+(0.5*($AN127-$AN126))</f>
        <v>3.5</v>
      </c>
      <c r="AQ126">
        <f t="shared" si="81"/>
        <v>0</v>
      </c>
      <c r="AR126">
        <f t="shared" si="82"/>
        <v>0.80149999999999988</v>
      </c>
      <c r="AS126">
        <f t="shared" si="83"/>
        <v>0.65449999999999997</v>
      </c>
      <c r="AT126">
        <f t="shared" si="84"/>
        <v>0.55825000000000002</v>
      </c>
      <c r="AU126" s="9">
        <f>SUM(AQ126:AQ135)</f>
        <v>1250.4377500000001</v>
      </c>
      <c r="AV126" s="9">
        <f>SUM(AR126:AR135)</f>
        <v>1218.9665</v>
      </c>
      <c r="AW126" s="9">
        <f>SUM(AS126:AS135)</f>
        <v>135.69625000000002</v>
      </c>
      <c r="AX126" s="9">
        <f>SUM(AT126:AT135)</f>
        <v>21.669250000000002</v>
      </c>
    </row>
    <row r="127" spans="1:54" x14ac:dyDescent="0.2">
      <c r="A127" s="34"/>
      <c r="D127" s="3">
        <v>388078</v>
      </c>
      <c r="E127" s="3">
        <v>5</v>
      </c>
      <c r="F127" s="16">
        <v>0.28898126865671647</v>
      </c>
      <c r="G127" s="13">
        <v>8.1417331343283467E-2</v>
      </c>
      <c r="H127" s="18"/>
      <c r="I127" s="18"/>
      <c r="P127" s="13"/>
      <c r="Q127" s="23">
        <v>0</v>
      </c>
      <c r="R127" s="23">
        <v>0.38850000000000001</v>
      </c>
      <c r="S127" s="23">
        <v>0.19400000000000001</v>
      </c>
      <c r="T127" s="23">
        <v>0.122</v>
      </c>
      <c r="U127" s="23">
        <v>4.1000000000000002E-2</v>
      </c>
      <c r="V127" s="3">
        <f>(0.5*($E127-$E126))+(0.5*($E128-$E127))</f>
        <v>4</v>
      </c>
      <c r="W127">
        <f t="shared" si="88"/>
        <v>0</v>
      </c>
      <c r="X127">
        <f t="shared" si="86"/>
        <v>1.554</v>
      </c>
      <c r="Y127">
        <f t="shared" si="87"/>
        <v>0.77600000000000002</v>
      </c>
      <c r="Z127">
        <f t="shared" si="85"/>
        <v>0.48799999999999999</v>
      </c>
      <c r="AC127" s="9"/>
      <c r="AD127" s="9"/>
      <c r="AE127" s="3">
        <f>(0.5*($E127-$E126))+(0.5*($E128-$E127))</f>
        <v>4</v>
      </c>
      <c r="AF127">
        <f t="shared" si="98"/>
        <v>0</v>
      </c>
      <c r="AG127">
        <f t="shared" ref="AG127:AH132" si="99">($AE127*R127)</f>
        <v>1.554</v>
      </c>
      <c r="AH127">
        <f t="shared" si="99"/>
        <v>0.77600000000000002</v>
      </c>
      <c r="AI127">
        <f t="shared" ref="AI127:AI132" si="100">($AE127*T127)</f>
        <v>0.48799999999999999</v>
      </c>
      <c r="AL127" s="9"/>
      <c r="AM127" s="9"/>
      <c r="AN127" s="3">
        <v>5</v>
      </c>
      <c r="AP127">
        <f>(0.5*($AN127-$AN126))+(0.5*($AN128-$AN127))</f>
        <v>4</v>
      </c>
      <c r="AQ127">
        <f t="shared" si="81"/>
        <v>0</v>
      </c>
      <c r="AR127">
        <f t="shared" si="82"/>
        <v>1.554</v>
      </c>
      <c r="AS127">
        <f t="shared" si="83"/>
        <v>0.77600000000000002</v>
      </c>
      <c r="AT127">
        <f t="shared" si="84"/>
        <v>0.48799999999999999</v>
      </c>
    </row>
    <row r="128" spans="1:54" x14ac:dyDescent="0.2">
      <c r="A128" s="34"/>
      <c r="D128" s="3">
        <v>388077</v>
      </c>
      <c r="E128" s="3">
        <v>10</v>
      </c>
      <c r="F128" s="16">
        <v>0.33923888059701496</v>
      </c>
      <c r="G128" s="13">
        <v>0.14901381940298503</v>
      </c>
      <c r="M128" s="41"/>
      <c r="N128" s="13"/>
      <c r="O128" s="40"/>
      <c r="P128" s="13"/>
      <c r="Q128" s="23">
        <v>0</v>
      </c>
      <c r="R128" s="23">
        <v>0.30349999999999999</v>
      </c>
      <c r="S128" s="23">
        <v>0.20350000000000001</v>
      </c>
      <c r="T128" s="23">
        <v>0.19500000000000001</v>
      </c>
      <c r="U128" s="23">
        <v>4.1500000000000002E-2</v>
      </c>
      <c r="V128" s="3">
        <f t="shared" ref="V128:V134" si="101">(0.5*($E128-$E127))+(0.5*($E129-$E128))</f>
        <v>7.5</v>
      </c>
      <c r="W128">
        <f t="shared" si="88"/>
        <v>0</v>
      </c>
      <c r="X128">
        <f t="shared" si="86"/>
        <v>2.2762500000000001</v>
      </c>
      <c r="Y128">
        <f t="shared" si="87"/>
        <v>1.5262500000000001</v>
      </c>
      <c r="Z128">
        <f t="shared" si="85"/>
        <v>1.4625000000000001</v>
      </c>
      <c r="AC128" s="9"/>
      <c r="AD128" s="9"/>
      <c r="AE128" s="3">
        <f>(0.5*($E128-$E127))+(0.5*($E129-$E128))</f>
        <v>7.5</v>
      </c>
      <c r="AF128">
        <f t="shared" si="98"/>
        <v>0</v>
      </c>
      <c r="AG128">
        <f t="shared" si="99"/>
        <v>2.2762500000000001</v>
      </c>
      <c r="AH128">
        <f t="shared" si="99"/>
        <v>1.5262500000000001</v>
      </c>
      <c r="AI128">
        <f t="shared" si="100"/>
        <v>1.4625000000000001</v>
      </c>
      <c r="AL128" s="9"/>
      <c r="AM128" s="9"/>
      <c r="AN128" s="3">
        <v>10</v>
      </c>
      <c r="AP128">
        <f t="shared" ref="AP128:AP134" si="102">(0.5*($AN128-$AN127))+(0.5*($AN129-$AN128))</f>
        <v>7.5</v>
      </c>
      <c r="AQ128">
        <f t="shared" si="81"/>
        <v>0</v>
      </c>
      <c r="AR128">
        <f t="shared" si="82"/>
        <v>2.2762500000000001</v>
      </c>
      <c r="AS128">
        <f t="shared" si="83"/>
        <v>1.5262500000000001</v>
      </c>
      <c r="AT128">
        <f t="shared" si="84"/>
        <v>1.4625000000000001</v>
      </c>
    </row>
    <row r="129" spans="1:54" x14ac:dyDescent="0.2">
      <c r="A129" s="34"/>
      <c r="D129" s="3">
        <v>388076</v>
      </c>
      <c r="E129" s="3">
        <v>20</v>
      </c>
      <c r="F129" s="16">
        <v>0.58424473880597005</v>
      </c>
      <c r="G129" s="13">
        <v>0.32491546119402981</v>
      </c>
      <c r="I129" s="18"/>
      <c r="K129" s="23"/>
      <c r="P129" s="13"/>
      <c r="Q129" s="23">
        <v>0</v>
      </c>
      <c r="R129" s="23">
        <v>0.79449999999999998</v>
      </c>
      <c r="S129" s="23">
        <v>0.31850000000000001</v>
      </c>
      <c r="T129" s="23">
        <v>0.10050000000000001</v>
      </c>
      <c r="U129" s="23">
        <v>3.85E-2</v>
      </c>
      <c r="V129" s="3">
        <f t="shared" si="101"/>
        <v>10</v>
      </c>
      <c r="W129">
        <f t="shared" si="88"/>
        <v>0</v>
      </c>
      <c r="X129">
        <f t="shared" si="86"/>
        <v>7.9450000000000003</v>
      </c>
      <c r="Y129">
        <f t="shared" si="87"/>
        <v>3.1850000000000001</v>
      </c>
      <c r="Z129">
        <f t="shared" si="85"/>
        <v>1.0050000000000001</v>
      </c>
      <c r="AC129" s="9"/>
      <c r="AD129" s="9"/>
      <c r="AE129" s="3">
        <f>(0.5*($E129-$E128))+(0.5*($E130-$E129))</f>
        <v>10</v>
      </c>
      <c r="AF129">
        <f t="shared" si="98"/>
        <v>0</v>
      </c>
      <c r="AG129">
        <f t="shared" si="99"/>
        <v>7.9450000000000003</v>
      </c>
      <c r="AH129">
        <f t="shared" si="99"/>
        <v>3.1850000000000001</v>
      </c>
      <c r="AI129">
        <f t="shared" si="100"/>
        <v>1.0050000000000001</v>
      </c>
      <c r="AL129" s="9"/>
      <c r="AM129" s="9"/>
      <c r="AN129" s="3">
        <v>20</v>
      </c>
      <c r="AP129">
        <f t="shared" si="102"/>
        <v>10</v>
      </c>
      <c r="AQ129">
        <f t="shared" si="81"/>
        <v>0</v>
      </c>
      <c r="AR129">
        <f t="shared" si="82"/>
        <v>7.9450000000000003</v>
      </c>
      <c r="AS129">
        <f t="shared" si="83"/>
        <v>3.1850000000000001</v>
      </c>
      <c r="AT129">
        <f t="shared" si="84"/>
        <v>1.0050000000000001</v>
      </c>
    </row>
    <row r="130" spans="1:54" x14ac:dyDescent="0.2">
      <c r="A130" s="34"/>
      <c r="D130" s="3">
        <v>388075</v>
      </c>
      <c r="E130" s="3">
        <v>30</v>
      </c>
      <c r="F130" s="16">
        <v>0.43975410447761182</v>
      </c>
      <c r="G130" s="13">
        <v>0.55358759552238812</v>
      </c>
      <c r="I130" s="18"/>
      <c r="K130" s="23"/>
      <c r="M130" s="41"/>
      <c r="N130" s="13"/>
      <c r="O130" s="40"/>
      <c r="P130" s="13">
        <v>32.032733917236328</v>
      </c>
      <c r="Q130" s="23">
        <v>0</v>
      </c>
      <c r="R130" s="23">
        <v>0.82850000000000001</v>
      </c>
      <c r="S130" s="23">
        <v>0.33150000000000002</v>
      </c>
      <c r="T130" s="23">
        <v>0.14449999999999999</v>
      </c>
      <c r="U130" s="23">
        <v>4.2999999999999997E-2</v>
      </c>
      <c r="V130" s="3">
        <f t="shared" si="101"/>
        <v>10</v>
      </c>
      <c r="W130">
        <f t="shared" si="88"/>
        <v>0</v>
      </c>
      <c r="X130">
        <f t="shared" si="86"/>
        <v>8.2850000000000001</v>
      </c>
      <c r="Y130">
        <f t="shared" si="87"/>
        <v>3.3150000000000004</v>
      </c>
      <c r="Z130">
        <f t="shared" si="85"/>
        <v>1.4449999999999998</v>
      </c>
      <c r="AC130" s="9"/>
      <c r="AD130" s="9"/>
      <c r="AE130" s="3">
        <f>(0.5*($E130-$E129))+(0.5*($E131-$E130))</f>
        <v>10</v>
      </c>
      <c r="AF130">
        <f t="shared" si="98"/>
        <v>0</v>
      </c>
      <c r="AG130">
        <f t="shared" si="99"/>
        <v>8.2850000000000001</v>
      </c>
      <c r="AH130">
        <f t="shared" si="99"/>
        <v>3.3150000000000004</v>
      </c>
      <c r="AI130">
        <f t="shared" si="100"/>
        <v>1.4449999999999998</v>
      </c>
      <c r="AL130" s="9"/>
      <c r="AM130" s="9"/>
      <c r="AN130" s="3">
        <v>30</v>
      </c>
      <c r="AP130">
        <f t="shared" si="102"/>
        <v>10</v>
      </c>
      <c r="AQ130">
        <f t="shared" si="81"/>
        <v>0</v>
      </c>
      <c r="AR130">
        <f t="shared" si="82"/>
        <v>8.2850000000000001</v>
      </c>
      <c r="AS130">
        <f t="shared" si="83"/>
        <v>3.3150000000000004</v>
      </c>
      <c r="AT130">
        <f t="shared" si="84"/>
        <v>1.4449999999999998</v>
      </c>
    </row>
    <row r="131" spans="1:54" x14ac:dyDescent="0.2">
      <c r="A131" s="34"/>
      <c r="D131" s="3">
        <v>388074</v>
      </c>
      <c r="E131" s="3">
        <v>40</v>
      </c>
      <c r="F131" s="16">
        <v>0.57168033582089528</v>
      </c>
      <c r="G131" s="13">
        <v>0.61527881417910435</v>
      </c>
      <c r="I131" s="18"/>
      <c r="K131" s="23"/>
      <c r="M131" s="41">
        <v>84.926169255893143</v>
      </c>
      <c r="N131" s="13">
        <v>6.0630000000000006</v>
      </c>
      <c r="O131" s="40">
        <v>270.5</v>
      </c>
      <c r="P131" s="13"/>
      <c r="Q131" s="23">
        <v>0.42049999999999998</v>
      </c>
      <c r="R131" s="23">
        <v>1.5055000000000001</v>
      </c>
      <c r="S131" s="23">
        <v>0.47249999999999998</v>
      </c>
      <c r="T131" s="23">
        <v>0.26200000000000001</v>
      </c>
      <c r="U131" s="23">
        <v>0.14199999999999999</v>
      </c>
      <c r="V131" s="3">
        <f t="shared" si="101"/>
        <v>10</v>
      </c>
      <c r="W131">
        <f t="shared" si="88"/>
        <v>4.2050000000000001</v>
      </c>
      <c r="X131">
        <f t="shared" si="86"/>
        <v>15.055</v>
      </c>
      <c r="Y131">
        <f t="shared" si="87"/>
        <v>4.7249999999999996</v>
      </c>
      <c r="Z131">
        <f t="shared" si="85"/>
        <v>2.62</v>
      </c>
      <c r="AC131" s="9"/>
      <c r="AD131" s="9"/>
      <c r="AE131" s="3">
        <f>(0.5*($E131-$E130))+(0.5*($E132-$E131))</f>
        <v>10</v>
      </c>
      <c r="AF131">
        <f t="shared" si="98"/>
        <v>4.2050000000000001</v>
      </c>
      <c r="AG131">
        <f t="shared" si="99"/>
        <v>15.055</v>
      </c>
      <c r="AH131">
        <f t="shared" si="99"/>
        <v>4.7249999999999996</v>
      </c>
      <c r="AI131">
        <f t="shared" si="100"/>
        <v>2.62</v>
      </c>
      <c r="AL131" s="9"/>
      <c r="AM131" s="9"/>
      <c r="AN131" s="3">
        <v>40</v>
      </c>
      <c r="AP131">
        <f t="shared" si="102"/>
        <v>10</v>
      </c>
      <c r="AQ131">
        <f t="shared" si="81"/>
        <v>4.2050000000000001</v>
      </c>
      <c r="AR131">
        <f t="shared" si="82"/>
        <v>15.055</v>
      </c>
      <c r="AS131">
        <f t="shared" si="83"/>
        <v>4.7249999999999996</v>
      </c>
      <c r="AT131">
        <f t="shared" si="84"/>
        <v>2.62</v>
      </c>
    </row>
    <row r="132" spans="1:54" x14ac:dyDescent="0.2">
      <c r="A132" s="34"/>
      <c r="D132" s="3">
        <v>388073</v>
      </c>
      <c r="E132" s="3">
        <v>50</v>
      </c>
      <c r="F132" s="16">
        <v>0.27013466417910448</v>
      </c>
      <c r="G132" s="13">
        <v>0.34439028582089554</v>
      </c>
      <c r="I132" s="18"/>
      <c r="K132" s="23"/>
      <c r="M132" s="41"/>
      <c r="N132" s="13"/>
      <c r="O132" s="40"/>
      <c r="P132" s="13"/>
      <c r="Q132" s="23">
        <v>4.8870000000000005</v>
      </c>
      <c r="R132" s="23">
        <v>4.452</v>
      </c>
      <c r="S132" s="23">
        <v>0.79500000000000004</v>
      </c>
      <c r="T132" s="23">
        <v>0.126</v>
      </c>
      <c r="U132" s="23">
        <v>7.1999999999999995E-2</v>
      </c>
      <c r="V132" s="3">
        <f t="shared" si="101"/>
        <v>17.5</v>
      </c>
      <c r="W132">
        <f t="shared" si="88"/>
        <v>85.522500000000008</v>
      </c>
      <c r="X132">
        <f t="shared" si="86"/>
        <v>77.91</v>
      </c>
      <c r="Y132">
        <f t="shared" si="87"/>
        <v>13.912500000000001</v>
      </c>
      <c r="Z132">
        <f t="shared" si="85"/>
        <v>2.2050000000000001</v>
      </c>
      <c r="AC132" s="9"/>
      <c r="AD132" s="9"/>
      <c r="AE132" s="3">
        <f>(0.5*($E132-$E131))</f>
        <v>5</v>
      </c>
      <c r="AF132">
        <f t="shared" si="98"/>
        <v>24.435000000000002</v>
      </c>
      <c r="AG132">
        <f t="shared" si="99"/>
        <v>22.259999999999998</v>
      </c>
      <c r="AH132">
        <f t="shared" si="99"/>
        <v>3.9750000000000001</v>
      </c>
      <c r="AI132">
        <f t="shared" si="100"/>
        <v>0.63</v>
      </c>
      <c r="AL132" s="9"/>
      <c r="AM132" s="9"/>
      <c r="AN132" s="3">
        <v>50</v>
      </c>
      <c r="AP132">
        <f t="shared" si="102"/>
        <v>17.5</v>
      </c>
      <c r="AQ132">
        <f t="shared" si="81"/>
        <v>85.522500000000008</v>
      </c>
      <c r="AR132">
        <f t="shared" si="82"/>
        <v>77.91</v>
      </c>
      <c r="AS132">
        <f t="shared" si="83"/>
        <v>13.912500000000001</v>
      </c>
      <c r="AT132">
        <f t="shared" si="84"/>
        <v>2.2050000000000001</v>
      </c>
    </row>
    <row r="133" spans="1:54" x14ac:dyDescent="0.2">
      <c r="A133" s="34"/>
      <c r="D133" s="3">
        <v>388072</v>
      </c>
      <c r="E133" s="3">
        <v>75</v>
      </c>
      <c r="F133" s="16">
        <v>4.9218582089552224E-2</v>
      </c>
      <c r="G133" s="13">
        <v>0.17172363291044773</v>
      </c>
      <c r="I133" s="18"/>
      <c r="K133" s="23"/>
      <c r="M133" s="41"/>
      <c r="N133" s="13"/>
      <c r="O133" s="40"/>
      <c r="P133" s="13"/>
      <c r="Q133" s="23">
        <v>9.8574999999999999</v>
      </c>
      <c r="R133" s="23">
        <v>9.713000000000001</v>
      </c>
      <c r="S133" s="23">
        <v>1.0525</v>
      </c>
      <c r="T133" s="23">
        <v>0.105</v>
      </c>
      <c r="U133" s="23">
        <v>5.1499999999999997E-2</v>
      </c>
      <c r="V133" s="3">
        <f t="shared" si="101"/>
        <v>25</v>
      </c>
      <c r="W133">
        <f t="shared" si="88"/>
        <v>246.4375</v>
      </c>
      <c r="X133">
        <f t="shared" ref="X133:X196" si="103">($V133*R133)</f>
        <v>242.82500000000002</v>
      </c>
      <c r="Y133">
        <f t="shared" ref="Y133:Y196" si="104">($V133*S133)</f>
        <v>26.3125</v>
      </c>
      <c r="Z133">
        <f t="shared" ref="Z133:Z196" si="105">($V133*T133)</f>
        <v>2.625</v>
      </c>
      <c r="AC133" s="9"/>
      <c r="AD133" s="9"/>
      <c r="AE133" s="3">
        <v>0</v>
      </c>
      <c r="AH133"/>
      <c r="AI133"/>
      <c r="AL133" s="9"/>
      <c r="AM133" s="9"/>
      <c r="AN133" s="3">
        <v>75</v>
      </c>
      <c r="AP133">
        <f t="shared" si="102"/>
        <v>25</v>
      </c>
      <c r="AQ133">
        <f t="shared" si="81"/>
        <v>246.4375</v>
      </c>
      <c r="AR133">
        <f t="shared" si="82"/>
        <v>242.82500000000002</v>
      </c>
      <c r="AS133">
        <f t="shared" si="83"/>
        <v>26.3125</v>
      </c>
      <c r="AT133">
        <f t="shared" si="84"/>
        <v>2.625</v>
      </c>
    </row>
    <row r="134" spans="1:54" x14ac:dyDescent="0.2">
      <c r="A134" s="34"/>
      <c r="D134" s="3">
        <v>388071</v>
      </c>
      <c r="E134" s="3">
        <v>100</v>
      </c>
      <c r="F134" s="16">
        <v>3.9374865671641786E-2</v>
      </c>
      <c r="G134" s="13">
        <v>0.11231680432835819</v>
      </c>
      <c r="I134" s="18"/>
      <c r="K134" s="23"/>
      <c r="P134" s="13"/>
      <c r="Q134" s="23">
        <v>12.843499999999999</v>
      </c>
      <c r="R134" s="23">
        <v>12.051500000000001</v>
      </c>
      <c r="S134" s="23">
        <v>1.1830000000000001</v>
      </c>
      <c r="T134" s="23">
        <v>0.13700000000000001</v>
      </c>
      <c r="U134" s="23">
        <v>5.1499999999999997E-2</v>
      </c>
      <c r="V134" s="3">
        <f t="shared" si="101"/>
        <v>39.5</v>
      </c>
      <c r="W134">
        <f t="shared" si="88"/>
        <v>507.31824999999998</v>
      </c>
      <c r="X134">
        <f t="shared" si="103"/>
        <v>476.03425000000004</v>
      </c>
      <c r="Y134">
        <f t="shared" si="104"/>
        <v>46.728500000000004</v>
      </c>
      <c r="Z134">
        <f t="shared" si="105"/>
        <v>5.4115000000000002</v>
      </c>
      <c r="AC134" s="9"/>
      <c r="AD134" s="9"/>
      <c r="AE134" s="3">
        <v>0</v>
      </c>
      <c r="AH134"/>
      <c r="AI134"/>
      <c r="AL134" s="9"/>
      <c r="AM134" s="9"/>
      <c r="AN134" s="3">
        <v>100</v>
      </c>
      <c r="AP134">
        <f t="shared" si="102"/>
        <v>39.5</v>
      </c>
      <c r="AQ134">
        <f t="shared" si="81"/>
        <v>507.31824999999998</v>
      </c>
      <c r="AR134">
        <f t="shared" si="82"/>
        <v>476.03425000000004</v>
      </c>
      <c r="AS134">
        <f t="shared" si="83"/>
        <v>46.728500000000004</v>
      </c>
      <c r="AT134">
        <f t="shared" si="84"/>
        <v>5.4115000000000002</v>
      </c>
    </row>
    <row r="135" spans="1:54" x14ac:dyDescent="0.2">
      <c r="A135" s="34"/>
      <c r="D135" s="3">
        <v>388070</v>
      </c>
      <c r="E135" s="3">
        <v>154</v>
      </c>
      <c r="F135" s="16">
        <v>1.9687432835820893E-2</v>
      </c>
      <c r="G135" s="13">
        <v>9.2432497164179103E-2</v>
      </c>
      <c r="I135" s="18"/>
      <c r="K135" s="23"/>
      <c r="M135" s="41">
        <v>52.120641614128921</v>
      </c>
      <c r="N135" s="13">
        <v>3.3374999999999999</v>
      </c>
      <c r="O135" s="40">
        <v>149</v>
      </c>
      <c r="P135" s="13">
        <v>30.920883178710938</v>
      </c>
      <c r="Q135" s="23">
        <v>15.852499999999999</v>
      </c>
      <c r="R135" s="23">
        <v>15.096</v>
      </c>
      <c r="S135" s="23">
        <v>1.3140000000000001</v>
      </c>
      <c r="T135" s="23">
        <v>0.14449999999999999</v>
      </c>
      <c r="U135" s="23">
        <v>5.6000000000000001E-2</v>
      </c>
      <c r="V135" s="3">
        <f>(0.5*($E135-$E134))</f>
        <v>27</v>
      </c>
      <c r="W135">
        <f t="shared" si="88"/>
        <v>428.01749999999998</v>
      </c>
      <c r="X135">
        <f t="shared" si="103"/>
        <v>407.59199999999998</v>
      </c>
      <c r="Y135">
        <f t="shared" si="104"/>
        <v>35.478000000000002</v>
      </c>
      <c r="Z135">
        <f t="shared" si="105"/>
        <v>3.9014999999999995</v>
      </c>
      <c r="AC135" s="9"/>
      <c r="AD135" s="9"/>
      <c r="AE135" s="3">
        <v>0</v>
      </c>
      <c r="AH135"/>
      <c r="AI135"/>
      <c r="AL135" s="9"/>
      <c r="AM135" s="9"/>
      <c r="AN135" s="3">
        <v>154</v>
      </c>
      <c r="AP135">
        <f>(0.5*($AN135-$AN134))</f>
        <v>27</v>
      </c>
      <c r="AQ135">
        <f>($AP135*AY135)</f>
        <v>406.95449999999994</v>
      </c>
      <c r="AR135">
        <f>($AP135*AZ135)</f>
        <v>386.28050000000002</v>
      </c>
      <c r="AS135">
        <f>($AP135*BA135)</f>
        <v>34.561</v>
      </c>
      <c r="AT135">
        <f>($AP135*BB135)</f>
        <v>3.8489999999999998</v>
      </c>
      <c r="AY135" s="60">
        <f>(Q134*($AN135-$AY$1)+Q135*($AY$1-$AN134))/($AN135-$AN134)</f>
        <v>15.072388888888886</v>
      </c>
      <c r="AZ135" s="60">
        <f>(R134*($AN135-$AY$1)+R135*($AY$1-$AN134))/($AN135-$AN134)</f>
        <v>14.306685185185186</v>
      </c>
      <c r="BA135" s="60">
        <f>(S134*($AN135-$AY$1)+S135*($AY$1-$AN134))/($AN135-$AN134)</f>
        <v>1.2800370370370371</v>
      </c>
      <c r="BB135" s="60">
        <f>(T134*($AN135-$AY$1)+T135*($AY$1-$AN134))/($AN135-$AN134)</f>
        <v>0.14255555555555555</v>
      </c>
    </row>
    <row r="136" spans="1:54" x14ac:dyDescent="0.2">
      <c r="A136" s="34">
        <v>41126</v>
      </c>
      <c r="B136" s="2" t="s">
        <v>235</v>
      </c>
      <c r="C136" s="4" t="s">
        <v>106</v>
      </c>
      <c r="D136" s="108">
        <v>388442</v>
      </c>
      <c r="E136" s="3">
        <v>1</v>
      </c>
      <c r="F136" s="105">
        <v>0.28269906716417925</v>
      </c>
      <c r="G136" s="94">
        <v>7.9281382835820702E-2</v>
      </c>
      <c r="H136" s="16">
        <v>35.70198355410448</v>
      </c>
      <c r="I136" s="18">
        <v>25.66171868339551</v>
      </c>
      <c r="J136" s="18">
        <v>29.617336343283586</v>
      </c>
      <c r="K136" s="18">
        <v>17.574736506716409</v>
      </c>
      <c r="L136" s="23">
        <v>218</v>
      </c>
      <c r="M136" s="41">
        <v>100.14598273339178</v>
      </c>
      <c r="N136" s="13">
        <v>5.3315000000000001</v>
      </c>
      <c r="O136" s="40">
        <v>238.5</v>
      </c>
      <c r="P136" s="13">
        <v>34.660526275634766</v>
      </c>
      <c r="Q136" s="23">
        <v>0</v>
      </c>
      <c r="R136" s="23">
        <v>0.3705</v>
      </c>
      <c r="S136" s="23">
        <v>0.158</v>
      </c>
      <c r="T136" s="23">
        <v>0.38200000000000001</v>
      </c>
      <c r="U136" s="23">
        <v>4.2999999999999997E-2</v>
      </c>
      <c r="V136" s="3">
        <f>($E136)+(0.5*($E137-$E136))</f>
        <v>3</v>
      </c>
      <c r="W136">
        <f t="shared" ref="W136:W196" si="106">($V136*Q136)</f>
        <v>0</v>
      </c>
      <c r="X136">
        <f t="shared" si="103"/>
        <v>1.1114999999999999</v>
      </c>
      <c r="Y136">
        <f t="shared" si="104"/>
        <v>0.47399999999999998</v>
      </c>
      <c r="Z136">
        <f t="shared" si="105"/>
        <v>1.1459999999999999</v>
      </c>
      <c r="AA136" s="9">
        <f>SUM(W136:W145)</f>
        <v>1836.2112500000001</v>
      </c>
      <c r="AB136" s="9">
        <f>SUM(X136:X145)</f>
        <v>1692.3390000000002</v>
      </c>
      <c r="AC136" s="9">
        <f>SUM(Y136:Y145)</f>
        <v>180.423</v>
      </c>
      <c r="AD136" s="9">
        <f>SUM(Z136:Z145)</f>
        <v>47.636750000000006</v>
      </c>
      <c r="AE136" s="3">
        <f>($E136)+(0.5*($E137-$E136))</f>
        <v>3</v>
      </c>
      <c r="AF136">
        <f>($AE136*Q136)</f>
        <v>0</v>
      </c>
      <c r="AG136">
        <f>($AE136*R136)</f>
        <v>1.1114999999999999</v>
      </c>
      <c r="AH136">
        <f>($AE136*S136)</f>
        <v>0.47399999999999998</v>
      </c>
      <c r="AI136">
        <f>($AE136*T136)</f>
        <v>1.1459999999999999</v>
      </c>
      <c r="AJ136" s="9">
        <f>SUM(AF136:AF142)</f>
        <v>55.464999999999996</v>
      </c>
      <c r="AK136" s="9">
        <f>SUM(AG136:AG142)</f>
        <v>67.852999999999994</v>
      </c>
      <c r="AL136" s="9">
        <f>SUM(AH136:AH142)</f>
        <v>20.5305</v>
      </c>
      <c r="AM136" s="9">
        <f>SUM(AI136:AI142)</f>
        <v>13.329499999999999</v>
      </c>
      <c r="AN136" s="3">
        <v>1</v>
      </c>
      <c r="AP136">
        <f>($AN136)+(0.5*($AN137-$AN136))</f>
        <v>3</v>
      </c>
      <c r="AQ136">
        <f t="shared" si="81"/>
        <v>0</v>
      </c>
      <c r="AR136">
        <f t="shared" si="82"/>
        <v>1.1114999999999999</v>
      </c>
      <c r="AS136">
        <f t="shared" si="83"/>
        <v>0.47399999999999998</v>
      </c>
      <c r="AT136">
        <f t="shared" si="84"/>
        <v>1.1459999999999999</v>
      </c>
      <c r="AU136" s="9">
        <f>SUM(AQ136:AQ145)</f>
        <v>1762.72425</v>
      </c>
      <c r="AV136" s="9">
        <f>SUM(AR136:AR145)</f>
        <v>1603.7267500000003</v>
      </c>
      <c r="AW136" s="9">
        <f>SUM(AS136:AS145)</f>
        <v>176.51</v>
      </c>
      <c r="AX136" s="9">
        <f>SUM(AT136:AT145)</f>
        <v>49.131</v>
      </c>
    </row>
    <row r="137" spans="1:54" x14ac:dyDescent="0.2">
      <c r="A137" s="34"/>
      <c r="D137" s="108">
        <v>388441</v>
      </c>
      <c r="E137" s="3">
        <v>5</v>
      </c>
      <c r="F137" s="105">
        <v>0.28898126865671647</v>
      </c>
      <c r="G137" s="94">
        <v>8.983548134328348E-2</v>
      </c>
      <c r="K137" s="23"/>
      <c r="P137" s="13"/>
      <c r="Q137" s="23">
        <v>0</v>
      </c>
      <c r="R137" s="23">
        <v>0.27450000000000002</v>
      </c>
      <c r="S137" s="23">
        <v>0.16949999999999998</v>
      </c>
      <c r="T137" s="23">
        <v>0.28799999999999998</v>
      </c>
      <c r="U137" s="23">
        <v>4.5499999999999999E-2</v>
      </c>
      <c r="V137" s="3">
        <f>(0.5*($E137-$E136))+(0.5*($E138-$E137))</f>
        <v>4.5</v>
      </c>
      <c r="W137">
        <f t="shared" si="106"/>
        <v>0</v>
      </c>
      <c r="X137">
        <f t="shared" si="103"/>
        <v>1.2352500000000002</v>
      </c>
      <c r="Y137">
        <f t="shared" si="104"/>
        <v>0.76274999999999993</v>
      </c>
      <c r="Z137">
        <f t="shared" si="105"/>
        <v>1.2959999999999998</v>
      </c>
      <c r="AC137" s="9"/>
      <c r="AD137" s="9"/>
      <c r="AE137" s="3">
        <f>(0.5*($E137-$E136))+(0.5*($E138-$E137))</f>
        <v>4.5</v>
      </c>
      <c r="AF137">
        <f t="shared" ref="AF137:AH142" si="107">($AE137*Q137)</f>
        <v>0</v>
      </c>
      <c r="AG137">
        <f t="shared" si="107"/>
        <v>1.2352500000000002</v>
      </c>
      <c r="AH137">
        <f t="shared" si="107"/>
        <v>0.76274999999999993</v>
      </c>
      <c r="AI137">
        <f t="shared" ref="AI137:AI142" si="108">($AE137*T137)</f>
        <v>1.2959999999999998</v>
      </c>
      <c r="AL137" s="9"/>
      <c r="AM137" s="9"/>
      <c r="AN137" s="3">
        <v>5</v>
      </c>
      <c r="AP137">
        <f>(0.5*($AN137-$AN136))+(0.5*($AN138-$AN137))</f>
        <v>4.5</v>
      </c>
      <c r="AQ137">
        <f t="shared" si="81"/>
        <v>0</v>
      </c>
      <c r="AR137">
        <f t="shared" si="82"/>
        <v>1.2352500000000002</v>
      </c>
      <c r="AS137">
        <f t="shared" si="83"/>
        <v>0.76274999999999993</v>
      </c>
      <c r="AT137">
        <f t="shared" si="84"/>
        <v>1.2959999999999998</v>
      </c>
    </row>
    <row r="138" spans="1:54" x14ac:dyDescent="0.2">
      <c r="A138" s="34"/>
      <c r="D138" s="108">
        <v>388440</v>
      </c>
      <c r="E138" s="3">
        <v>10</v>
      </c>
      <c r="F138" s="105">
        <v>0.40834309701492533</v>
      </c>
      <c r="G138" s="94">
        <v>0.18934555298507449</v>
      </c>
      <c r="M138" s="41"/>
      <c r="N138" s="13"/>
      <c r="O138" s="40"/>
      <c r="P138" s="13"/>
      <c r="Q138" s="23">
        <v>0</v>
      </c>
      <c r="R138" s="23">
        <v>0.32450000000000001</v>
      </c>
      <c r="S138" s="23">
        <v>0.16049999999999998</v>
      </c>
      <c r="T138" s="23">
        <v>0.20200000000000001</v>
      </c>
      <c r="U138" s="23">
        <v>3.5000000000000003E-2</v>
      </c>
      <c r="V138" s="3">
        <f t="shared" ref="V138:V144" si="109">(0.5*($E138-$E137))+(0.5*($E139-$E138))</f>
        <v>7.5</v>
      </c>
      <c r="W138">
        <f t="shared" si="106"/>
        <v>0</v>
      </c>
      <c r="X138">
        <f t="shared" si="103"/>
        <v>2.4337499999999999</v>
      </c>
      <c r="Y138">
        <f t="shared" si="104"/>
        <v>1.2037499999999999</v>
      </c>
      <c r="Z138">
        <f t="shared" si="105"/>
        <v>1.5150000000000001</v>
      </c>
      <c r="AC138" s="9"/>
      <c r="AD138" s="9"/>
      <c r="AE138" s="3">
        <f>(0.5*($E138-$E137))+(0.5*($E139-$E138))</f>
        <v>7.5</v>
      </c>
      <c r="AF138">
        <f t="shared" si="107"/>
        <v>0</v>
      </c>
      <c r="AG138">
        <f t="shared" si="107"/>
        <v>2.4337499999999999</v>
      </c>
      <c r="AH138">
        <f t="shared" si="107"/>
        <v>1.2037499999999999</v>
      </c>
      <c r="AI138">
        <f t="shared" si="108"/>
        <v>1.5150000000000001</v>
      </c>
      <c r="AL138" s="9"/>
      <c r="AM138" s="9"/>
      <c r="AN138" s="3">
        <v>10</v>
      </c>
      <c r="AP138">
        <f t="shared" ref="AP138:AP144" si="110">(0.5*($AN138-$AN137))+(0.5*($AN139-$AN138))</f>
        <v>7.5</v>
      </c>
      <c r="AQ138">
        <f t="shared" si="81"/>
        <v>0</v>
      </c>
      <c r="AR138">
        <f t="shared" si="82"/>
        <v>2.4337499999999999</v>
      </c>
      <c r="AS138">
        <f t="shared" si="83"/>
        <v>1.2037499999999999</v>
      </c>
      <c r="AT138">
        <f t="shared" si="84"/>
        <v>1.5150000000000001</v>
      </c>
    </row>
    <row r="139" spans="1:54" x14ac:dyDescent="0.2">
      <c r="A139" s="34"/>
      <c r="D139" s="108">
        <v>388439</v>
      </c>
      <c r="E139" s="3">
        <v>20</v>
      </c>
      <c r="F139" s="105">
        <v>0.82055417910447759</v>
      </c>
      <c r="G139" s="94">
        <v>0.42240702089552229</v>
      </c>
      <c r="M139" s="41"/>
      <c r="N139" s="13"/>
      <c r="O139" s="40"/>
      <c r="P139" s="13"/>
      <c r="Q139" s="23">
        <v>0</v>
      </c>
      <c r="R139" s="23">
        <v>0.5665</v>
      </c>
      <c r="S139" s="23">
        <v>0.32600000000000001</v>
      </c>
      <c r="T139" s="23">
        <v>0.189</v>
      </c>
      <c r="U139" s="23">
        <v>4.4999999999999998E-2</v>
      </c>
      <c r="V139" s="3">
        <f t="shared" si="109"/>
        <v>10</v>
      </c>
      <c r="W139">
        <f t="shared" si="106"/>
        <v>0</v>
      </c>
      <c r="X139">
        <f t="shared" si="103"/>
        <v>5.665</v>
      </c>
      <c r="Y139">
        <f t="shared" si="104"/>
        <v>3.2600000000000002</v>
      </c>
      <c r="Z139">
        <f t="shared" si="105"/>
        <v>1.8900000000000001</v>
      </c>
      <c r="AC139" s="9"/>
      <c r="AD139" s="9"/>
      <c r="AE139" s="3">
        <f>(0.5*($E139-$E138))+(0.5*($E140-$E139))</f>
        <v>10</v>
      </c>
      <c r="AF139">
        <f t="shared" si="107"/>
        <v>0</v>
      </c>
      <c r="AG139">
        <f t="shared" si="107"/>
        <v>5.665</v>
      </c>
      <c r="AH139">
        <f t="shared" si="107"/>
        <v>3.2600000000000002</v>
      </c>
      <c r="AI139">
        <f t="shared" si="108"/>
        <v>1.8900000000000001</v>
      </c>
      <c r="AL139" s="9"/>
      <c r="AM139" s="9"/>
      <c r="AN139" s="3">
        <v>20</v>
      </c>
      <c r="AP139">
        <f t="shared" si="110"/>
        <v>10</v>
      </c>
      <c r="AQ139">
        <f t="shared" si="81"/>
        <v>0</v>
      </c>
      <c r="AR139">
        <f t="shared" si="82"/>
        <v>5.665</v>
      </c>
      <c r="AS139">
        <f t="shared" si="83"/>
        <v>3.2600000000000002</v>
      </c>
      <c r="AT139">
        <f t="shared" si="84"/>
        <v>1.8900000000000001</v>
      </c>
    </row>
    <row r="140" spans="1:54" x14ac:dyDescent="0.2">
      <c r="A140" s="34"/>
      <c r="D140" s="108">
        <v>388438</v>
      </c>
      <c r="E140" s="3">
        <v>30</v>
      </c>
      <c r="F140" s="105">
        <v>0.94542111940298512</v>
      </c>
      <c r="G140" s="94">
        <v>0.6799896805970147</v>
      </c>
      <c r="M140" s="41"/>
      <c r="N140" s="13"/>
      <c r="O140" s="40"/>
      <c r="Q140" s="23">
        <v>0.3755</v>
      </c>
      <c r="R140" s="23">
        <v>1.1735</v>
      </c>
      <c r="S140" s="23">
        <v>0.46299999999999997</v>
      </c>
      <c r="T140" s="23">
        <v>0.35899999999999999</v>
      </c>
      <c r="U140" s="23">
        <v>0.1115</v>
      </c>
      <c r="V140" s="3">
        <f t="shared" si="109"/>
        <v>10</v>
      </c>
      <c r="W140">
        <f t="shared" si="106"/>
        <v>3.7549999999999999</v>
      </c>
      <c r="X140">
        <f t="shared" si="103"/>
        <v>11.734999999999999</v>
      </c>
      <c r="Y140">
        <f t="shared" si="104"/>
        <v>4.63</v>
      </c>
      <c r="Z140">
        <f t="shared" si="105"/>
        <v>3.59</v>
      </c>
      <c r="AC140" s="9"/>
      <c r="AD140" s="9"/>
      <c r="AE140" s="3">
        <f>(0.5*($E140-$E139))+(0.5*($E141-$E140))</f>
        <v>10</v>
      </c>
      <c r="AF140">
        <f t="shared" si="107"/>
        <v>3.7549999999999999</v>
      </c>
      <c r="AG140">
        <f t="shared" si="107"/>
        <v>11.734999999999999</v>
      </c>
      <c r="AH140">
        <f t="shared" si="107"/>
        <v>4.63</v>
      </c>
      <c r="AI140">
        <f t="shared" si="108"/>
        <v>3.59</v>
      </c>
      <c r="AL140" s="9"/>
      <c r="AM140" s="9"/>
      <c r="AN140" s="3">
        <v>30</v>
      </c>
      <c r="AP140">
        <f t="shared" si="110"/>
        <v>10</v>
      </c>
      <c r="AQ140">
        <f t="shared" si="81"/>
        <v>3.7549999999999999</v>
      </c>
      <c r="AR140">
        <f t="shared" si="82"/>
        <v>11.734999999999999</v>
      </c>
      <c r="AS140">
        <f t="shared" si="83"/>
        <v>4.63</v>
      </c>
      <c r="AT140">
        <f t="shared" si="84"/>
        <v>3.59</v>
      </c>
    </row>
    <row r="141" spans="1:54" x14ac:dyDescent="0.2">
      <c r="A141" s="34"/>
      <c r="D141" s="108">
        <v>388437</v>
      </c>
      <c r="E141" s="3">
        <v>40</v>
      </c>
      <c r="F141" s="105">
        <v>0.55283373134328362</v>
      </c>
      <c r="G141" s="94">
        <v>0.35632646865671624</v>
      </c>
      <c r="K141" s="23"/>
      <c r="M141" s="41">
        <v>85.700950731456345</v>
      </c>
      <c r="N141" s="13">
        <v>5.9039999999999999</v>
      </c>
      <c r="O141" s="40">
        <v>264</v>
      </c>
      <c r="P141" s="13">
        <v>31.994659423828125</v>
      </c>
      <c r="Q141" s="23">
        <v>2.3199999999999998</v>
      </c>
      <c r="R141" s="23">
        <v>2.5170000000000003</v>
      </c>
      <c r="S141" s="23">
        <v>0.59850000000000003</v>
      </c>
      <c r="T141" s="23">
        <v>0.22450000000000001</v>
      </c>
      <c r="U141" s="23">
        <v>9.1999999999999998E-2</v>
      </c>
      <c r="V141" s="3">
        <f t="shared" si="109"/>
        <v>10</v>
      </c>
      <c r="W141">
        <f t="shared" si="106"/>
        <v>23.2</v>
      </c>
      <c r="X141">
        <f t="shared" si="103"/>
        <v>25.17</v>
      </c>
      <c r="Y141">
        <f t="shared" si="104"/>
        <v>5.9850000000000003</v>
      </c>
      <c r="Z141">
        <f t="shared" si="105"/>
        <v>2.2450000000000001</v>
      </c>
      <c r="AC141" s="9"/>
      <c r="AD141" s="9"/>
      <c r="AE141" s="3">
        <f>(0.5*($E141-$E140))+(0.5*($E142-$E141))</f>
        <v>10</v>
      </c>
      <c r="AF141">
        <f t="shared" si="107"/>
        <v>23.2</v>
      </c>
      <c r="AG141">
        <f t="shared" si="107"/>
        <v>25.17</v>
      </c>
      <c r="AH141">
        <f t="shared" si="107"/>
        <v>5.9850000000000003</v>
      </c>
      <c r="AI141">
        <f t="shared" si="108"/>
        <v>2.2450000000000001</v>
      </c>
      <c r="AL141" s="9"/>
      <c r="AM141" s="9"/>
      <c r="AN141" s="3">
        <v>40</v>
      </c>
      <c r="AP141">
        <f t="shared" si="110"/>
        <v>10</v>
      </c>
      <c r="AQ141">
        <f t="shared" si="81"/>
        <v>23.2</v>
      </c>
      <c r="AR141">
        <f t="shared" si="82"/>
        <v>25.17</v>
      </c>
      <c r="AS141">
        <f t="shared" si="83"/>
        <v>5.9850000000000003</v>
      </c>
      <c r="AT141">
        <f t="shared" si="84"/>
        <v>2.2450000000000001</v>
      </c>
    </row>
    <row r="142" spans="1:54" x14ac:dyDescent="0.2">
      <c r="A142" s="34"/>
      <c r="D142" s="108">
        <v>388436</v>
      </c>
      <c r="E142" s="3">
        <v>50</v>
      </c>
      <c r="F142" s="105">
        <v>0.24363198134328362</v>
      </c>
      <c r="G142" s="94">
        <v>0.1850618686567162</v>
      </c>
      <c r="K142" s="23"/>
      <c r="M142" s="41"/>
      <c r="N142" s="13"/>
      <c r="O142" s="40"/>
      <c r="P142" s="13"/>
      <c r="Q142" s="23">
        <v>5.702</v>
      </c>
      <c r="R142" s="23">
        <v>4.1005000000000003</v>
      </c>
      <c r="S142" s="23">
        <v>0.84299999999999997</v>
      </c>
      <c r="T142" s="23">
        <v>0.32950000000000002</v>
      </c>
      <c r="U142" s="23">
        <v>6.25E-2</v>
      </c>
      <c r="V142" s="3">
        <f t="shared" si="109"/>
        <v>17.5</v>
      </c>
      <c r="W142">
        <f t="shared" si="106"/>
        <v>99.784999999999997</v>
      </c>
      <c r="X142">
        <f t="shared" si="103"/>
        <v>71.758750000000006</v>
      </c>
      <c r="Y142">
        <f t="shared" si="104"/>
        <v>14.7525</v>
      </c>
      <c r="Z142">
        <f t="shared" si="105"/>
        <v>5.7662500000000003</v>
      </c>
      <c r="AC142" s="9"/>
      <c r="AD142" s="9"/>
      <c r="AE142" s="3">
        <f>(0.5*($E142-$E141))</f>
        <v>5</v>
      </c>
      <c r="AF142">
        <f t="shared" si="107"/>
        <v>28.509999999999998</v>
      </c>
      <c r="AG142">
        <f t="shared" si="107"/>
        <v>20.502500000000001</v>
      </c>
      <c r="AH142">
        <f t="shared" si="107"/>
        <v>4.2149999999999999</v>
      </c>
      <c r="AI142">
        <f t="shared" si="108"/>
        <v>1.6475</v>
      </c>
      <c r="AL142" s="9"/>
      <c r="AM142" s="9"/>
      <c r="AN142" s="3">
        <v>50</v>
      </c>
      <c r="AP142">
        <f t="shared" si="110"/>
        <v>17.5</v>
      </c>
      <c r="AQ142">
        <f t="shared" si="81"/>
        <v>99.784999999999997</v>
      </c>
      <c r="AR142">
        <f t="shared" si="82"/>
        <v>71.758750000000006</v>
      </c>
      <c r="AS142">
        <f t="shared" si="83"/>
        <v>14.7525</v>
      </c>
      <c r="AT142">
        <f t="shared" si="84"/>
        <v>5.7662500000000003</v>
      </c>
    </row>
    <row r="143" spans="1:54" x14ac:dyDescent="0.2">
      <c r="A143" s="34"/>
      <c r="D143" s="108">
        <v>388435</v>
      </c>
      <c r="E143" s="3">
        <v>75</v>
      </c>
      <c r="F143" s="105">
        <v>6.3984156716417925E-2</v>
      </c>
      <c r="G143" s="94">
        <v>0.12398160828358207</v>
      </c>
      <c r="K143" s="23"/>
      <c r="M143" s="41"/>
      <c r="N143" s="13"/>
      <c r="O143" s="40"/>
      <c r="P143" s="13"/>
      <c r="Q143" s="23">
        <v>9.0969999999999995</v>
      </c>
      <c r="R143" s="23">
        <v>7.6690000000000005</v>
      </c>
      <c r="S143" s="23">
        <v>1.0154999999999998</v>
      </c>
      <c r="T143" s="23">
        <v>0.46150000000000002</v>
      </c>
      <c r="U143" s="23">
        <v>5.3499999999999999E-2</v>
      </c>
      <c r="V143" s="3">
        <f t="shared" si="109"/>
        <v>25</v>
      </c>
      <c r="W143">
        <f t="shared" si="106"/>
        <v>227.42499999999998</v>
      </c>
      <c r="X143">
        <f t="shared" si="103"/>
        <v>191.72500000000002</v>
      </c>
      <c r="Y143">
        <f t="shared" si="104"/>
        <v>25.387499999999996</v>
      </c>
      <c r="Z143">
        <f t="shared" si="105"/>
        <v>11.537500000000001</v>
      </c>
      <c r="AC143" s="9"/>
      <c r="AD143" s="9"/>
      <c r="AE143" s="3">
        <v>0</v>
      </c>
      <c r="AH143"/>
      <c r="AI143"/>
      <c r="AL143" s="9"/>
      <c r="AM143" s="9"/>
      <c r="AN143" s="3">
        <v>75</v>
      </c>
      <c r="AP143">
        <f t="shared" si="110"/>
        <v>25</v>
      </c>
      <c r="AQ143">
        <f t="shared" si="81"/>
        <v>227.42499999999998</v>
      </c>
      <c r="AR143">
        <f t="shared" si="82"/>
        <v>191.72500000000002</v>
      </c>
      <c r="AS143">
        <f t="shared" si="83"/>
        <v>25.387499999999996</v>
      </c>
      <c r="AT143">
        <f t="shared" si="84"/>
        <v>11.537500000000001</v>
      </c>
    </row>
    <row r="144" spans="1:54" x14ac:dyDescent="0.2">
      <c r="A144" s="34"/>
      <c r="D144" s="108">
        <v>388434</v>
      </c>
      <c r="E144" s="3">
        <v>100</v>
      </c>
      <c r="F144" s="105">
        <v>2.4609291044776133E-2</v>
      </c>
      <c r="G144" s="94">
        <v>7.7617703955223868E-2</v>
      </c>
      <c r="K144" s="23"/>
      <c r="M144" s="41"/>
      <c r="N144" s="13"/>
      <c r="O144" s="40"/>
      <c r="P144" s="13"/>
      <c r="Q144" s="23">
        <v>14.0335</v>
      </c>
      <c r="R144" s="23">
        <v>12.675000000000001</v>
      </c>
      <c r="S144" s="23">
        <v>1.2189999999999999</v>
      </c>
      <c r="T144" s="23">
        <v>0.22550000000000001</v>
      </c>
      <c r="U144" s="23">
        <v>5.5500000000000001E-2</v>
      </c>
      <c r="V144" s="3">
        <f t="shared" si="109"/>
        <v>54</v>
      </c>
      <c r="W144">
        <f t="shared" si="106"/>
        <v>757.80899999999997</v>
      </c>
      <c r="X144">
        <f t="shared" si="103"/>
        <v>684.45</v>
      </c>
      <c r="Y144">
        <f t="shared" si="104"/>
        <v>65.825999999999993</v>
      </c>
      <c r="Z144">
        <f t="shared" si="105"/>
        <v>12.177</v>
      </c>
      <c r="AC144" s="9"/>
      <c r="AD144" s="9"/>
      <c r="AE144" s="3">
        <v>0</v>
      </c>
      <c r="AH144"/>
      <c r="AI144"/>
      <c r="AL144" s="9"/>
      <c r="AM144" s="9"/>
      <c r="AN144" s="3">
        <v>100</v>
      </c>
      <c r="AP144">
        <f t="shared" si="110"/>
        <v>54</v>
      </c>
      <c r="AQ144">
        <f t="shared" si="81"/>
        <v>757.80899999999997</v>
      </c>
      <c r="AR144">
        <f t="shared" si="82"/>
        <v>684.45</v>
      </c>
      <c r="AS144">
        <f t="shared" si="83"/>
        <v>65.825999999999993</v>
      </c>
      <c r="AT144">
        <f t="shared" si="84"/>
        <v>12.177</v>
      </c>
    </row>
    <row r="145" spans="1:54" x14ac:dyDescent="0.2">
      <c r="A145" s="34"/>
      <c r="D145" s="108">
        <v>388433</v>
      </c>
      <c r="E145" s="33">
        <v>183</v>
      </c>
      <c r="F145" s="105">
        <v>3.1992078358208956E-2</v>
      </c>
      <c r="G145" s="94">
        <v>7.5796616417910445E-3</v>
      </c>
      <c r="K145" s="23"/>
      <c r="M145" s="41">
        <v>49.045890132012218</v>
      </c>
      <c r="N145" s="13">
        <v>3.1245000000000003</v>
      </c>
      <c r="O145" s="40">
        <v>139.5</v>
      </c>
      <c r="P145" s="13">
        <v>31.011014938354492</v>
      </c>
      <c r="Q145" s="23">
        <v>17.451500000000003</v>
      </c>
      <c r="R145" s="23">
        <v>16.796500000000002</v>
      </c>
      <c r="S145" s="23">
        <v>1.4009999999999998</v>
      </c>
      <c r="T145" s="23">
        <v>0.156</v>
      </c>
      <c r="U145" s="23">
        <v>7.2999999999999995E-2</v>
      </c>
      <c r="V145" s="3">
        <f>(0.5*($E145-$E144))</f>
        <v>41.5</v>
      </c>
      <c r="W145">
        <f t="shared" si="106"/>
        <v>724.23725000000013</v>
      </c>
      <c r="X145">
        <f t="shared" si="103"/>
        <v>697.05475000000013</v>
      </c>
      <c r="Y145">
        <f t="shared" si="104"/>
        <v>58.141499999999994</v>
      </c>
      <c r="Z145">
        <f t="shared" si="105"/>
        <v>6.4740000000000002</v>
      </c>
      <c r="AC145" s="9"/>
      <c r="AD145" s="9"/>
      <c r="AE145" s="3">
        <v>0</v>
      </c>
      <c r="AH145"/>
      <c r="AI145"/>
      <c r="AL145" s="9"/>
      <c r="AM145" s="9"/>
      <c r="AN145" s="33">
        <v>183</v>
      </c>
      <c r="AP145">
        <f>(0.5*($AN145-$AN144))</f>
        <v>41.5</v>
      </c>
      <c r="AQ145">
        <f>($AP145*AY145)</f>
        <v>650.75025000000005</v>
      </c>
      <c r="AR145">
        <f>($AP145*AZ145)</f>
        <v>608.44250000000011</v>
      </c>
      <c r="AS145">
        <f>($AP145*BA145)</f>
        <v>54.228499999999997</v>
      </c>
      <c r="AT145">
        <f>($AP145*BB145)</f>
        <v>7.9682499999999994</v>
      </c>
      <c r="AY145" s="60">
        <f>(Q144*($AN145-$AY$1)+Q145*($AY$1-$AN144))/($AN145-$AN144)</f>
        <v>15.680728915662652</v>
      </c>
      <c r="AZ145" s="60">
        <f>(R144*($AN145-$AY$1)+R145*($AY$1-$AN144))/($AN145-$AN144)</f>
        <v>14.661265060240966</v>
      </c>
      <c r="BA145" s="60">
        <f>(S144*($AN145-$AY$1)+S145*($AY$1-$AN144))/($AN145-$AN144)</f>
        <v>1.306710843373494</v>
      </c>
      <c r="BB145" s="60">
        <f>(T144*($AN145-$AY$1)+T145*($AY$1-$AN144))/($AN145-$AN144)</f>
        <v>0.19200602409638554</v>
      </c>
    </row>
    <row r="146" spans="1:54" x14ac:dyDescent="0.2">
      <c r="A146" s="34">
        <v>41142</v>
      </c>
      <c r="B146" s="2" t="s">
        <v>240</v>
      </c>
      <c r="C146" s="4" t="s">
        <v>115</v>
      </c>
      <c r="D146" s="3">
        <v>306860</v>
      </c>
      <c r="E146" s="3">
        <v>1</v>
      </c>
      <c r="F146" s="16">
        <v>0.22598913283157038</v>
      </c>
      <c r="G146" s="13">
        <v>8.9059956168429572E-2</v>
      </c>
      <c r="H146" s="25">
        <v>36.954451574145644</v>
      </c>
      <c r="I146" s="23">
        <v>33.375008250104358</v>
      </c>
      <c r="J146" s="18">
        <v>27.905282880085434</v>
      </c>
      <c r="K146" s="18">
        <v>18.336349131664569</v>
      </c>
      <c r="L146" s="23">
        <v>234</v>
      </c>
      <c r="M146" s="41">
        <v>101.24366523153651</v>
      </c>
      <c r="N146" s="13">
        <v>5.2320000000000002</v>
      </c>
      <c r="O146" s="40">
        <v>234</v>
      </c>
      <c r="P146" s="3">
        <v>30.817</v>
      </c>
      <c r="Q146" s="13">
        <v>0.12</v>
      </c>
      <c r="R146" s="13">
        <v>0.39550000000000002</v>
      </c>
      <c r="S146" s="13">
        <v>0.18149999999999999</v>
      </c>
      <c r="T146" s="13">
        <v>0.36549999999999999</v>
      </c>
      <c r="U146" s="13">
        <v>0.1095</v>
      </c>
      <c r="V146" s="3">
        <f>($E146)+(0.5*($E147-$E146))</f>
        <v>3</v>
      </c>
      <c r="W146">
        <f t="shared" si="106"/>
        <v>0.36</v>
      </c>
      <c r="X146">
        <f t="shared" si="103"/>
        <v>1.1865000000000001</v>
      </c>
      <c r="Y146">
        <f t="shared" si="104"/>
        <v>0.54449999999999998</v>
      </c>
      <c r="Z146">
        <f t="shared" si="105"/>
        <v>1.0965</v>
      </c>
      <c r="AA146" s="9">
        <f>SUM(W146:W155)</f>
        <v>1248.5707499999999</v>
      </c>
      <c r="AB146" s="9">
        <f>SUM(X146:X155)</f>
        <v>1141.3507499999998</v>
      </c>
      <c r="AC146" s="9">
        <f>SUM(Y146:Y155)</f>
        <v>132.35300000000001</v>
      </c>
      <c r="AD146" s="9">
        <f>SUM(Z146:Z155)</f>
        <v>67.9435</v>
      </c>
      <c r="AE146" s="3">
        <f>($E146)+(0.5*($E147-$E146))</f>
        <v>3</v>
      </c>
      <c r="AF146">
        <f>($AE146*Q146)</f>
        <v>0.36</v>
      </c>
      <c r="AG146">
        <f>($AE146*R146)</f>
        <v>1.1865000000000001</v>
      </c>
      <c r="AH146">
        <f>($AE146*S146)</f>
        <v>0.54449999999999998</v>
      </c>
      <c r="AI146">
        <f>($AE146*T146)</f>
        <v>1.0965</v>
      </c>
      <c r="AJ146" s="9">
        <f>SUM(AF146:AF152)</f>
        <v>19.396999999999998</v>
      </c>
      <c r="AK146" s="9">
        <f>SUM(AG146:AG152)</f>
        <v>62.635750000000002</v>
      </c>
      <c r="AL146" s="9">
        <f>SUM(AH146:AH152)</f>
        <v>15.345500000000001</v>
      </c>
      <c r="AM146" s="9">
        <f>SUM(AI146:AI152)</f>
        <v>14.981000000000002</v>
      </c>
      <c r="AN146" s="3">
        <v>2</v>
      </c>
      <c r="AP146">
        <f>($AN146)+(0.5*($AN147-$AN146))</f>
        <v>6</v>
      </c>
      <c r="AQ146">
        <f t="shared" si="81"/>
        <v>0.72</v>
      </c>
      <c r="AR146">
        <f t="shared" si="82"/>
        <v>2.3730000000000002</v>
      </c>
      <c r="AS146">
        <f t="shared" si="83"/>
        <v>1.089</v>
      </c>
      <c r="AT146">
        <f t="shared" si="84"/>
        <v>2.1930000000000001</v>
      </c>
      <c r="AU146" s="9">
        <f>SUM(AQ146:AQ155)</f>
        <v>1140.2165</v>
      </c>
      <c r="AV146" s="9">
        <f>SUM(AR146:AR155)</f>
        <v>1047.7014999999999</v>
      </c>
      <c r="AW146" s="9">
        <f>SUM(AS146:AS155)</f>
        <v>122.97349999999999</v>
      </c>
      <c r="AX146" s="9">
        <f>SUM(AT146:AT155)</f>
        <v>66.022000000000006</v>
      </c>
    </row>
    <row r="147" spans="1:54" x14ac:dyDescent="0.2">
      <c r="A147" s="34"/>
      <c r="D147" s="3">
        <v>306859</v>
      </c>
      <c r="E147" s="3">
        <v>5</v>
      </c>
      <c r="F147" s="16">
        <v>0.25297290988608623</v>
      </c>
      <c r="G147" s="13">
        <v>0.10767538936391385</v>
      </c>
      <c r="I147" s="18"/>
      <c r="J147" s="86"/>
      <c r="K147" s="18"/>
      <c r="M147" s="109"/>
      <c r="Q147" s="13">
        <v>9.35E-2</v>
      </c>
      <c r="R147" s="13">
        <v>0.61899999999999999</v>
      </c>
      <c r="S147" s="13">
        <v>0.188</v>
      </c>
      <c r="T147" s="13">
        <v>0.51350000000000007</v>
      </c>
      <c r="U147" s="13">
        <v>8.4000000000000005E-2</v>
      </c>
      <c r="V147" s="3">
        <f>(0.5*($E147-$E146))+(0.5*($E148-$E147))</f>
        <v>4.5</v>
      </c>
      <c r="W147">
        <f t="shared" si="106"/>
        <v>0.42075000000000001</v>
      </c>
      <c r="X147">
        <f t="shared" si="103"/>
        <v>2.7854999999999999</v>
      </c>
      <c r="Y147">
        <f t="shared" si="104"/>
        <v>0.84599999999999997</v>
      </c>
      <c r="Z147">
        <f t="shared" si="105"/>
        <v>2.3107500000000005</v>
      </c>
      <c r="AC147" s="9"/>
      <c r="AD147" s="9"/>
      <c r="AE147" s="3">
        <f>(0.5*($E147-$E146))+(0.5*($E148-$E147))</f>
        <v>4.5</v>
      </c>
      <c r="AF147">
        <f t="shared" ref="AF147:AH152" si="111">($AE147*Q147)</f>
        <v>0.42075000000000001</v>
      </c>
      <c r="AG147">
        <f t="shared" si="111"/>
        <v>2.7854999999999999</v>
      </c>
      <c r="AH147">
        <f t="shared" si="111"/>
        <v>0.84599999999999997</v>
      </c>
      <c r="AI147">
        <f t="shared" ref="AI147:AI152" si="112">($AE147*T147)</f>
        <v>2.3107500000000005</v>
      </c>
      <c r="AL147" s="9"/>
      <c r="AM147" s="9"/>
      <c r="AN147" s="3">
        <v>10</v>
      </c>
      <c r="AP147">
        <f>(0.5*($AN147-$AN146))+(0.5*($AN148-$AN147))</f>
        <v>9</v>
      </c>
      <c r="AQ147">
        <f t="shared" si="81"/>
        <v>0.84150000000000003</v>
      </c>
      <c r="AR147">
        <f t="shared" si="82"/>
        <v>5.5709999999999997</v>
      </c>
      <c r="AS147">
        <f t="shared" si="83"/>
        <v>1.6919999999999999</v>
      </c>
      <c r="AT147">
        <f t="shared" si="84"/>
        <v>4.6215000000000011</v>
      </c>
    </row>
    <row r="148" spans="1:54" x14ac:dyDescent="0.2">
      <c r="A148" s="34"/>
      <c r="D148" s="3">
        <v>306858</v>
      </c>
      <c r="E148" s="3">
        <v>10</v>
      </c>
      <c r="F148" s="16">
        <v>0.29007560333604554</v>
      </c>
      <c r="G148" s="13">
        <v>0.16177111641395445</v>
      </c>
      <c r="J148" s="18"/>
      <c r="K148" s="23"/>
      <c r="M148" s="109"/>
      <c r="P148" s="31"/>
      <c r="Q148" s="13">
        <v>9.2499999999999999E-2</v>
      </c>
      <c r="R148" s="13">
        <v>0.38950000000000001</v>
      </c>
      <c r="S148" s="13">
        <v>0.189</v>
      </c>
      <c r="T148" s="13">
        <v>0.30649999999999999</v>
      </c>
      <c r="U148" s="13">
        <v>8.2500000000000004E-2</v>
      </c>
      <c r="V148" s="3">
        <f t="shared" ref="V148:V154" si="113">(0.5*($E148-$E147))+(0.5*($E149-$E148))</f>
        <v>7.5</v>
      </c>
      <c r="W148">
        <f t="shared" si="106"/>
        <v>0.69374999999999998</v>
      </c>
      <c r="X148">
        <f t="shared" si="103"/>
        <v>2.9212500000000001</v>
      </c>
      <c r="Y148">
        <f t="shared" si="104"/>
        <v>1.4175</v>
      </c>
      <c r="Z148">
        <f t="shared" si="105"/>
        <v>2.2987500000000001</v>
      </c>
      <c r="AC148" s="9"/>
      <c r="AD148" s="9"/>
      <c r="AE148" s="3">
        <f>(0.5*($E148-$E147))+(0.5*($E149-$E148))</f>
        <v>7.5</v>
      </c>
      <c r="AF148">
        <f t="shared" si="111"/>
        <v>0.69374999999999998</v>
      </c>
      <c r="AG148">
        <f t="shared" si="111"/>
        <v>2.9212500000000001</v>
      </c>
      <c r="AH148">
        <f t="shared" si="111"/>
        <v>1.4175</v>
      </c>
      <c r="AI148">
        <f t="shared" si="112"/>
        <v>2.2987500000000001</v>
      </c>
      <c r="AL148" s="9"/>
      <c r="AM148" s="9"/>
      <c r="AN148" s="3">
        <v>20</v>
      </c>
      <c r="AP148">
        <f t="shared" ref="AP148:AP154" si="114">(0.5*($AN148-$AN147))+(0.5*($AN149-$AN148))</f>
        <v>10</v>
      </c>
      <c r="AQ148">
        <f t="shared" si="81"/>
        <v>0.92500000000000004</v>
      </c>
      <c r="AR148">
        <f t="shared" si="82"/>
        <v>3.895</v>
      </c>
      <c r="AS148">
        <f t="shared" si="83"/>
        <v>1.8900000000000001</v>
      </c>
      <c r="AT148">
        <f t="shared" si="84"/>
        <v>3.0649999999999999</v>
      </c>
    </row>
    <row r="149" spans="1:54" x14ac:dyDescent="0.2">
      <c r="A149" s="34"/>
      <c r="D149" s="3">
        <v>306857</v>
      </c>
      <c r="E149" s="3">
        <v>20</v>
      </c>
      <c r="F149" s="16">
        <v>0.89395777054515879</v>
      </c>
      <c r="G149" s="13">
        <v>0.55262979445484128</v>
      </c>
      <c r="I149" s="18"/>
      <c r="J149" s="18"/>
      <c r="K149" s="23"/>
      <c r="M149" s="109"/>
      <c r="P149" s="47"/>
      <c r="Q149" s="13">
        <v>9.9500000000000005E-2</v>
      </c>
      <c r="R149" s="13">
        <v>0.66850000000000009</v>
      </c>
      <c r="S149" s="13">
        <v>0.34499999999999997</v>
      </c>
      <c r="T149" s="13">
        <v>0.33450000000000002</v>
      </c>
      <c r="U149" s="13">
        <v>8.7999999999999995E-2</v>
      </c>
      <c r="V149" s="3">
        <f t="shared" si="113"/>
        <v>10</v>
      </c>
      <c r="W149">
        <f t="shared" si="106"/>
        <v>0.99500000000000011</v>
      </c>
      <c r="X149">
        <f t="shared" si="103"/>
        <v>6.6850000000000005</v>
      </c>
      <c r="Y149">
        <f t="shared" si="104"/>
        <v>3.4499999999999997</v>
      </c>
      <c r="Z149">
        <f t="shared" si="105"/>
        <v>3.3450000000000002</v>
      </c>
      <c r="AC149" s="9"/>
      <c r="AD149" s="9"/>
      <c r="AE149" s="3">
        <f>(0.5*($E149-$E148))+(0.5*($E150-$E149))</f>
        <v>10</v>
      </c>
      <c r="AF149">
        <f t="shared" si="111"/>
        <v>0.99500000000000011</v>
      </c>
      <c r="AG149">
        <f t="shared" si="111"/>
        <v>6.6850000000000005</v>
      </c>
      <c r="AH149">
        <f t="shared" si="111"/>
        <v>3.4499999999999997</v>
      </c>
      <c r="AI149">
        <f t="shared" si="112"/>
        <v>3.3450000000000002</v>
      </c>
      <c r="AL149" s="9"/>
      <c r="AM149" s="9"/>
      <c r="AN149" s="3">
        <v>30</v>
      </c>
      <c r="AP149">
        <f t="shared" si="114"/>
        <v>10</v>
      </c>
      <c r="AQ149">
        <f t="shared" si="81"/>
        <v>0.99500000000000011</v>
      </c>
      <c r="AR149">
        <f t="shared" si="82"/>
        <v>6.6850000000000005</v>
      </c>
      <c r="AS149">
        <f t="shared" si="83"/>
        <v>3.4499999999999997</v>
      </c>
      <c r="AT149">
        <f t="shared" si="84"/>
        <v>3.3450000000000002</v>
      </c>
    </row>
    <row r="150" spans="1:54" x14ac:dyDescent="0.2">
      <c r="A150" s="34"/>
      <c r="D150" s="3">
        <v>306856</v>
      </c>
      <c r="E150" s="3">
        <v>30</v>
      </c>
      <c r="F150" s="16">
        <v>0.71516621643612677</v>
      </c>
      <c r="G150" s="13">
        <v>0.45675282356387348</v>
      </c>
      <c r="H150" s="95"/>
      <c r="I150" s="18"/>
      <c r="J150" s="18"/>
      <c r="K150" s="23"/>
      <c r="M150" s="41"/>
      <c r="N150" s="13"/>
      <c r="O150" s="40"/>
      <c r="P150" s="31"/>
      <c r="Q150" s="13">
        <v>0.111</v>
      </c>
      <c r="R150" s="13">
        <v>3.5434999999999999</v>
      </c>
      <c r="S150" s="13">
        <v>0.52800000000000002</v>
      </c>
      <c r="T150" s="13">
        <v>0.39</v>
      </c>
      <c r="U150" s="13">
        <v>9.0999999999999998E-2</v>
      </c>
      <c r="V150" s="3">
        <f t="shared" si="113"/>
        <v>10</v>
      </c>
      <c r="W150">
        <f t="shared" si="106"/>
        <v>1.1100000000000001</v>
      </c>
      <c r="X150">
        <f t="shared" si="103"/>
        <v>35.435000000000002</v>
      </c>
      <c r="Y150">
        <f t="shared" si="104"/>
        <v>5.28</v>
      </c>
      <c r="Z150">
        <f t="shared" si="105"/>
        <v>3.9000000000000004</v>
      </c>
      <c r="AC150" s="9"/>
      <c r="AD150" s="9"/>
      <c r="AE150" s="3">
        <f>(0.5*($E150-$E149))+(0.5*($E151-$E150))</f>
        <v>10</v>
      </c>
      <c r="AF150">
        <f t="shared" si="111"/>
        <v>1.1100000000000001</v>
      </c>
      <c r="AG150">
        <f t="shared" si="111"/>
        <v>35.435000000000002</v>
      </c>
      <c r="AH150">
        <f t="shared" si="111"/>
        <v>5.28</v>
      </c>
      <c r="AI150">
        <f t="shared" si="112"/>
        <v>3.9000000000000004</v>
      </c>
      <c r="AL150" s="9"/>
      <c r="AM150" s="9"/>
      <c r="AN150" s="3">
        <v>40</v>
      </c>
      <c r="AP150">
        <f t="shared" si="114"/>
        <v>10</v>
      </c>
      <c r="AQ150">
        <f t="shared" si="81"/>
        <v>1.1100000000000001</v>
      </c>
      <c r="AR150">
        <f t="shared" si="82"/>
        <v>35.435000000000002</v>
      </c>
      <c r="AS150">
        <f t="shared" si="83"/>
        <v>5.28</v>
      </c>
      <c r="AT150">
        <f t="shared" si="84"/>
        <v>3.9000000000000004</v>
      </c>
    </row>
    <row r="151" spans="1:54" x14ac:dyDescent="0.2">
      <c r="A151" s="34"/>
      <c r="D151" s="3">
        <v>306855</v>
      </c>
      <c r="E151" s="3">
        <v>40</v>
      </c>
      <c r="F151" s="16">
        <v>0.47677747762408462</v>
      </c>
      <c r="G151" s="13">
        <v>0.31060562737591557</v>
      </c>
      <c r="H151" s="95"/>
      <c r="I151" s="18"/>
      <c r="J151" s="18"/>
      <c r="K151" s="23"/>
      <c r="M151" s="41">
        <v>84.920196195265476</v>
      </c>
      <c r="N151" s="13">
        <v>6.1389999999999993</v>
      </c>
      <c r="O151" s="40">
        <v>274.5</v>
      </c>
      <c r="P151" s="3">
        <v>31.945</v>
      </c>
      <c r="Q151" s="13">
        <v>3.1635</v>
      </c>
      <c r="R151" s="13">
        <v>2.7244999999999999</v>
      </c>
      <c r="S151" s="13">
        <v>0.76150000000000007</v>
      </c>
      <c r="T151" s="13">
        <v>0.40600000000000003</v>
      </c>
      <c r="U151" s="13">
        <v>0.26100000000000001</v>
      </c>
      <c r="V151" s="3">
        <f t="shared" si="113"/>
        <v>10</v>
      </c>
      <c r="W151">
        <f t="shared" si="106"/>
        <v>31.634999999999998</v>
      </c>
      <c r="X151">
        <f t="shared" si="103"/>
        <v>27.244999999999997</v>
      </c>
      <c r="Y151">
        <f t="shared" si="104"/>
        <v>7.6150000000000002</v>
      </c>
      <c r="Z151">
        <f t="shared" si="105"/>
        <v>4.0600000000000005</v>
      </c>
      <c r="AC151" s="9"/>
      <c r="AD151" s="9"/>
      <c r="AE151" s="3">
        <f>(0.5*($E151-$E150))</f>
        <v>5</v>
      </c>
      <c r="AF151">
        <f t="shared" si="111"/>
        <v>15.817499999999999</v>
      </c>
      <c r="AG151">
        <f t="shared" si="111"/>
        <v>13.622499999999999</v>
      </c>
      <c r="AH151">
        <f t="shared" si="111"/>
        <v>3.8075000000000001</v>
      </c>
      <c r="AI151">
        <f t="shared" si="112"/>
        <v>2.0300000000000002</v>
      </c>
      <c r="AL151" s="9"/>
      <c r="AM151" s="9"/>
      <c r="AN151" s="3">
        <v>50</v>
      </c>
      <c r="AP151">
        <f t="shared" si="114"/>
        <v>10</v>
      </c>
      <c r="AQ151">
        <f t="shared" si="81"/>
        <v>31.634999999999998</v>
      </c>
      <c r="AR151">
        <f t="shared" si="82"/>
        <v>27.244999999999997</v>
      </c>
      <c r="AS151">
        <f t="shared" si="83"/>
        <v>7.6150000000000002</v>
      </c>
      <c r="AT151">
        <f t="shared" si="84"/>
        <v>4.0600000000000005</v>
      </c>
    </row>
    <row r="152" spans="1:54" x14ac:dyDescent="0.2">
      <c r="A152" s="34"/>
      <c r="D152" s="3">
        <v>306854</v>
      </c>
      <c r="E152" s="3">
        <v>50</v>
      </c>
      <c r="F152" s="16">
        <v>0.61087114320585845</v>
      </c>
      <c r="G152" s="13">
        <v>0.63429283679414161</v>
      </c>
      <c r="H152" s="95"/>
      <c r="I152" s="18"/>
      <c r="J152" s="18"/>
      <c r="K152" s="23"/>
      <c r="M152" s="41"/>
      <c r="N152" s="13"/>
      <c r="O152" s="40"/>
      <c r="P152" s="31"/>
      <c r="Q152" s="13">
        <v>3.8369999999999997</v>
      </c>
      <c r="R152" s="13">
        <v>4.2774999999999999</v>
      </c>
      <c r="S152" s="13">
        <v>0.90549999999999997</v>
      </c>
      <c r="T152" s="13">
        <v>1.3155000000000001</v>
      </c>
      <c r="U152" s="13">
        <v>0.3105</v>
      </c>
      <c r="V152" s="3">
        <f t="shared" si="113"/>
        <v>17.5</v>
      </c>
      <c r="W152">
        <f t="shared" si="106"/>
        <v>67.147499999999994</v>
      </c>
      <c r="X152">
        <f t="shared" si="103"/>
        <v>74.856250000000003</v>
      </c>
      <c r="Y152">
        <f t="shared" si="104"/>
        <v>15.84625</v>
      </c>
      <c r="Z152">
        <f t="shared" si="105"/>
        <v>23.021250000000002</v>
      </c>
      <c r="AC152" s="9"/>
      <c r="AD152" s="9"/>
      <c r="AF152">
        <f t="shared" si="111"/>
        <v>0</v>
      </c>
      <c r="AG152">
        <f t="shared" si="111"/>
        <v>0</v>
      </c>
      <c r="AH152">
        <f t="shared" si="111"/>
        <v>0</v>
      </c>
      <c r="AI152">
        <f t="shared" si="112"/>
        <v>0</v>
      </c>
      <c r="AL152" s="9"/>
      <c r="AM152" s="9"/>
      <c r="AN152" s="3">
        <v>60</v>
      </c>
      <c r="AP152">
        <f t="shared" si="114"/>
        <v>15</v>
      </c>
      <c r="AQ152">
        <f t="shared" si="81"/>
        <v>57.554999999999993</v>
      </c>
      <c r="AR152">
        <f t="shared" si="82"/>
        <v>64.162499999999994</v>
      </c>
      <c r="AS152">
        <f t="shared" si="83"/>
        <v>13.5825</v>
      </c>
      <c r="AT152">
        <f t="shared" si="84"/>
        <v>19.732500000000002</v>
      </c>
    </row>
    <row r="153" spans="1:54" x14ac:dyDescent="0.2">
      <c r="A153" s="34"/>
      <c r="D153" s="3">
        <v>306853</v>
      </c>
      <c r="E153" s="3">
        <v>75</v>
      </c>
      <c r="F153" s="16">
        <v>2.4502676973148906E-2</v>
      </c>
      <c r="G153" s="13">
        <v>0.14327415302685109</v>
      </c>
      <c r="H153" s="95"/>
      <c r="I153" s="18"/>
      <c r="J153" s="18"/>
      <c r="K153" s="23"/>
      <c r="M153" s="109"/>
      <c r="P153" s="31"/>
      <c r="Q153" s="13">
        <v>12.384</v>
      </c>
      <c r="R153" s="13">
        <v>10.670500000000001</v>
      </c>
      <c r="S153" s="13">
        <v>1.1604999999999999</v>
      </c>
      <c r="T153" s="13">
        <v>0.376</v>
      </c>
      <c r="U153" s="13">
        <v>0.109</v>
      </c>
      <c r="V153" s="3">
        <f t="shared" si="113"/>
        <v>25</v>
      </c>
      <c r="W153">
        <f t="shared" si="106"/>
        <v>309.60000000000002</v>
      </c>
      <c r="X153">
        <f t="shared" si="103"/>
        <v>266.76249999999999</v>
      </c>
      <c r="Y153">
        <f t="shared" si="104"/>
        <v>29.012499999999996</v>
      </c>
      <c r="Z153">
        <f t="shared" si="105"/>
        <v>9.4</v>
      </c>
      <c r="AC153" s="9"/>
      <c r="AD153" s="9"/>
      <c r="AE153" s="3">
        <v>0</v>
      </c>
      <c r="AH153"/>
      <c r="AI153"/>
      <c r="AL153" s="9"/>
      <c r="AM153" s="9"/>
      <c r="AN153" s="3">
        <v>80</v>
      </c>
      <c r="AP153">
        <f t="shared" si="114"/>
        <v>20</v>
      </c>
      <c r="AQ153">
        <f t="shared" si="81"/>
        <v>247.68</v>
      </c>
      <c r="AR153">
        <f t="shared" si="82"/>
        <v>213.41000000000003</v>
      </c>
      <c r="AS153">
        <f t="shared" si="83"/>
        <v>23.209999999999997</v>
      </c>
      <c r="AT153">
        <f t="shared" si="84"/>
        <v>7.52</v>
      </c>
    </row>
    <row r="154" spans="1:54" x14ac:dyDescent="0.2">
      <c r="A154" s="34"/>
      <c r="D154" s="3">
        <v>306852</v>
      </c>
      <c r="E154" s="3">
        <v>100</v>
      </c>
      <c r="F154" s="16">
        <v>1.9252103336045566E-2</v>
      </c>
      <c r="G154" s="13">
        <v>8.6146161663954446E-2</v>
      </c>
      <c r="H154" s="95"/>
      <c r="I154" s="18"/>
      <c r="J154" s="18"/>
      <c r="K154" s="23"/>
      <c r="M154" s="41"/>
      <c r="N154" s="13"/>
      <c r="O154" s="40"/>
      <c r="P154" s="31"/>
      <c r="Q154" s="13">
        <v>15.141500000000001</v>
      </c>
      <c r="R154" s="13">
        <v>13.8195</v>
      </c>
      <c r="S154" s="13">
        <v>1.2705</v>
      </c>
      <c r="T154" s="13">
        <v>0.3705</v>
      </c>
      <c r="U154" s="13">
        <v>0.1105</v>
      </c>
      <c r="V154" s="3">
        <f t="shared" si="113"/>
        <v>32.5</v>
      </c>
      <c r="W154">
        <f t="shared" si="106"/>
        <v>492.09875</v>
      </c>
      <c r="X154">
        <f t="shared" si="103"/>
        <v>449.13374999999996</v>
      </c>
      <c r="Y154">
        <f t="shared" si="104"/>
        <v>41.291249999999998</v>
      </c>
      <c r="Z154">
        <f t="shared" si="105"/>
        <v>12.04125</v>
      </c>
      <c r="AC154" s="9"/>
      <c r="AD154" s="9"/>
      <c r="AE154" s="3">
        <v>0</v>
      </c>
      <c r="AH154"/>
      <c r="AI154"/>
      <c r="AL154" s="9"/>
      <c r="AM154" s="9"/>
      <c r="AN154" s="3">
        <v>100</v>
      </c>
      <c r="AP154">
        <f t="shared" si="114"/>
        <v>30</v>
      </c>
      <c r="AQ154">
        <f t="shared" si="81"/>
        <v>454.245</v>
      </c>
      <c r="AR154">
        <f t="shared" si="82"/>
        <v>414.58499999999998</v>
      </c>
      <c r="AS154">
        <f t="shared" si="83"/>
        <v>38.115000000000002</v>
      </c>
      <c r="AT154">
        <f t="shared" si="84"/>
        <v>11.115</v>
      </c>
    </row>
    <row r="155" spans="1:54" x14ac:dyDescent="0.2">
      <c r="A155" s="34"/>
      <c r="D155" s="3">
        <v>306851</v>
      </c>
      <c r="E155" s="33">
        <v>140</v>
      </c>
      <c r="F155" s="16">
        <v>8.7509560618388906E-3</v>
      </c>
      <c r="G155" s="13">
        <v>3.6419728938161117E-2</v>
      </c>
      <c r="H155" s="95"/>
      <c r="I155" s="18"/>
      <c r="J155" s="18"/>
      <c r="K155" s="23"/>
      <c r="M155" s="41">
        <v>54.641895353390325</v>
      </c>
      <c r="N155" s="13">
        <v>3.4455</v>
      </c>
      <c r="O155" s="40">
        <v>154</v>
      </c>
      <c r="P155" s="3">
        <v>34.758000000000003</v>
      </c>
      <c r="Q155" s="13">
        <v>17.225499999999997</v>
      </c>
      <c r="R155" s="13">
        <v>13.716999999999999</v>
      </c>
      <c r="S155" s="13">
        <v>1.3525</v>
      </c>
      <c r="T155" s="13">
        <v>0.32350000000000001</v>
      </c>
      <c r="U155" s="13">
        <v>0.127</v>
      </c>
      <c r="V155" s="3">
        <f>(0.5*($E155-$E154))</f>
        <v>20</v>
      </c>
      <c r="W155">
        <f t="shared" si="106"/>
        <v>344.50999999999993</v>
      </c>
      <c r="X155">
        <f t="shared" si="103"/>
        <v>274.33999999999997</v>
      </c>
      <c r="Y155">
        <f t="shared" si="104"/>
        <v>27.05</v>
      </c>
      <c r="Z155">
        <f t="shared" si="105"/>
        <v>6.4700000000000006</v>
      </c>
      <c r="AC155" s="9"/>
      <c r="AD155" s="9"/>
      <c r="AE155" s="3">
        <v>0</v>
      </c>
      <c r="AH155"/>
      <c r="AI155"/>
      <c r="AL155" s="9"/>
      <c r="AM155" s="9"/>
      <c r="AN155" s="3">
        <v>140</v>
      </c>
      <c r="AP155">
        <f>(0.5*($AN155-$AN154))</f>
        <v>20</v>
      </c>
      <c r="AQ155">
        <f>($AP155*AY155)</f>
        <v>344.50999999999993</v>
      </c>
      <c r="AR155">
        <f>($AP155*AZ155)</f>
        <v>274.33999999999997</v>
      </c>
      <c r="AS155">
        <f>($AP155*BA155)</f>
        <v>27.05</v>
      </c>
      <c r="AT155">
        <f>($AP155*BB155)</f>
        <v>6.4700000000000006</v>
      </c>
      <c r="AY155" s="60">
        <f>(Q154*($AN155-$AY$1)+Q155*($AY$1-$AN154))/($AN155-$AN154)</f>
        <v>17.225499999999997</v>
      </c>
      <c r="AZ155" s="60">
        <f>(R154*($AN155-$AY$1)+R155*($AY$1-$AN154))/($AN155-$AN154)</f>
        <v>13.716999999999999</v>
      </c>
      <c r="BA155" s="60">
        <f>(S154*($AN155-$AY$1)+S155*($AY$1-$AN154))/($AN155-$AN154)</f>
        <v>1.3525</v>
      </c>
      <c r="BB155" s="60">
        <f>(T154*($AN155-$AY$1)+T155*($AY$1-$AN154))/($AN155-$AN154)</f>
        <v>0.32350000000000001</v>
      </c>
    </row>
    <row r="156" spans="1:54" x14ac:dyDescent="0.2">
      <c r="A156" s="34">
        <v>41177</v>
      </c>
      <c r="B156" s="2" t="s">
        <v>245</v>
      </c>
      <c r="C156" s="93" t="s">
        <v>81</v>
      </c>
      <c r="D156" s="33">
        <v>385269</v>
      </c>
      <c r="E156" s="84">
        <v>2</v>
      </c>
      <c r="F156" s="30">
        <v>0.17876752298616763</v>
      </c>
      <c r="G156" s="81">
        <v>0.10726388676383235</v>
      </c>
      <c r="H156" s="16">
        <v>30.933213656021152</v>
      </c>
      <c r="I156" s="13">
        <v>23.108329635978844</v>
      </c>
      <c r="J156" s="18">
        <v>27.310184314991861</v>
      </c>
      <c r="K156" s="18">
        <v>15.651933092133138</v>
      </c>
      <c r="L156" s="23">
        <v>269</v>
      </c>
      <c r="M156" s="110">
        <v>97.73463448941979</v>
      </c>
      <c r="N156" s="94">
        <v>5.3064999999999998</v>
      </c>
      <c r="O156" s="110">
        <v>237</v>
      </c>
      <c r="P156" s="31">
        <v>30.977</v>
      </c>
      <c r="Q156" s="13">
        <v>0.85199999999999998</v>
      </c>
      <c r="R156" s="13">
        <v>0.65100000000000002</v>
      </c>
      <c r="S156" s="13">
        <v>0.17299999999999999</v>
      </c>
      <c r="T156" s="13">
        <v>0.24</v>
      </c>
      <c r="U156" s="13">
        <v>0.115</v>
      </c>
      <c r="V156" s="3">
        <f>($E156)+(0.5*($E157-$E156))</f>
        <v>6</v>
      </c>
      <c r="W156">
        <f t="shared" si="106"/>
        <v>5.1120000000000001</v>
      </c>
      <c r="X156">
        <f t="shared" si="103"/>
        <v>3.9060000000000001</v>
      </c>
      <c r="Y156">
        <f t="shared" si="104"/>
        <v>1.0379999999999998</v>
      </c>
      <c r="Z156">
        <f t="shared" si="105"/>
        <v>1.44</v>
      </c>
      <c r="AA156" s="9">
        <f>SUM(W156:W165)</f>
        <v>1156.1297500000001</v>
      </c>
      <c r="AB156" s="9">
        <f>SUM(X156:X165)</f>
        <v>1208.1767500000001</v>
      </c>
      <c r="AC156" s="9">
        <f>SUM(Y156:Y165)</f>
        <v>136.34224999999998</v>
      </c>
      <c r="AD156" s="9">
        <f>SUM(Z156:Z165)</f>
        <v>45.743750000000006</v>
      </c>
      <c r="AE156" s="3">
        <f>($E156)+(0.5*($E157-$E156))</f>
        <v>6</v>
      </c>
      <c r="AF156">
        <f>($AE156*Q156)</f>
        <v>5.1120000000000001</v>
      </c>
      <c r="AG156">
        <f>($AE156*R156)</f>
        <v>3.9060000000000001</v>
      </c>
      <c r="AH156">
        <f>($AE156*S156)</f>
        <v>1.0379999999999998</v>
      </c>
      <c r="AI156">
        <f>($AE156*T156)</f>
        <v>1.44</v>
      </c>
      <c r="AJ156" s="9">
        <f>SUM(AF156:AF162)</f>
        <v>119.86225</v>
      </c>
      <c r="AK156" s="9">
        <f>SUM(AG156:AG162)</f>
        <v>143.78975</v>
      </c>
      <c r="AL156" s="9">
        <f>SUM(AH156:AH162)</f>
        <v>31.647500000000004</v>
      </c>
      <c r="AM156" s="9">
        <f>SUM(AI156:AI162)</f>
        <v>16.878250000000001</v>
      </c>
      <c r="AN156" s="3">
        <v>2</v>
      </c>
      <c r="AO156" s="46"/>
      <c r="AP156">
        <f>($AN156)+(0.5*($AN157-$AN156))</f>
        <v>6</v>
      </c>
      <c r="AQ156">
        <f t="shared" si="81"/>
        <v>5.1120000000000001</v>
      </c>
      <c r="AR156">
        <f t="shared" si="82"/>
        <v>3.9060000000000001</v>
      </c>
      <c r="AS156">
        <f t="shared" si="83"/>
        <v>1.0379999999999998</v>
      </c>
      <c r="AT156">
        <f t="shared" si="84"/>
        <v>1.44</v>
      </c>
      <c r="AU156" s="9">
        <f>SUM(AQ156:AQ165)</f>
        <v>1159.1994999999999</v>
      </c>
      <c r="AV156" s="9">
        <f>SUM(AR156:AR165)</f>
        <v>1210.9485</v>
      </c>
      <c r="AW156" s="9">
        <f>SUM(AS156:AS165)</f>
        <v>136.554</v>
      </c>
      <c r="AX156" s="9">
        <f>SUM(AT156:AT165)</f>
        <v>45.8705</v>
      </c>
    </row>
    <row r="157" spans="1:54" x14ac:dyDescent="0.2">
      <c r="C157" s="85"/>
      <c r="D157" s="23">
        <v>385268</v>
      </c>
      <c r="E157" s="84">
        <v>10</v>
      </c>
      <c r="F157" s="30">
        <v>0.1753945508543531</v>
      </c>
      <c r="G157" s="81">
        <v>0.1147822416456469</v>
      </c>
      <c r="I157" s="13"/>
      <c r="J157" s="86"/>
      <c r="K157" s="18"/>
      <c r="M157" s="111"/>
      <c r="N157" s="94"/>
      <c r="O157" s="110"/>
      <c r="P157" s="31"/>
      <c r="Q157" s="13">
        <v>0.86099999999999999</v>
      </c>
      <c r="R157" s="13">
        <v>0.52900000000000003</v>
      </c>
      <c r="S157" s="13">
        <v>0.19350000000000001</v>
      </c>
      <c r="T157" s="13">
        <v>0.48850000000000005</v>
      </c>
      <c r="U157" s="13">
        <v>0.126</v>
      </c>
      <c r="V157" s="3">
        <f>(0.5*($E157-$E156))+(0.5*($E158-$E157))</f>
        <v>9</v>
      </c>
      <c r="W157">
        <f t="shared" si="106"/>
        <v>7.7489999999999997</v>
      </c>
      <c r="X157">
        <f t="shared" si="103"/>
        <v>4.7610000000000001</v>
      </c>
      <c r="Y157">
        <f t="shared" si="104"/>
        <v>1.7415</v>
      </c>
      <c r="Z157">
        <f t="shared" si="105"/>
        <v>4.3965000000000005</v>
      </c>
      <c r="AC157" s="9"/>
      <c r="AD157" s="9"/>
      <c r="AE157" s="3">
        <f>(0.5*($E157-$E156))+(0.5*($E158-$E157))</f>
        <v>9</v>
      </c>
      <c r="AF157">
        <f t="shared" ref="AF157:AI162" si="115">($AE157*Q157)</f>
        <v>7.7489999999999997</v>
      </c>
      <c r="AG157">
        <f t="shared" si="115"/>
        <v>4.7610000000000001</v>
      </c>
      <c r="AH157">
        <f t="shared" si="115"/>
        <v>1.7415</v>
      </c>
      <c r="AI157">
        <f t="shared" si="115"/>
        <v>4.3965000000000005</v>
      </c>
      <c r="AL157" s="9"/>
      <c r="AM157" s="9"/>
      <c r="AN157" s="3">
        <v>10</v>
      </c>
      <c r="AP157">
        <f>(0.5*($AN157-$AN156))+(0.5*($AN158-$AN157))</f>
        <v>9</v>
      </c>
      <c r="AQ157">
        <f t="shared" si="81"/>
        <v>7.7489999999999997</v>
      </c>
      <c r="AR157">
        <f t="shared" si="82"/>
        <v>4.7610000000000001</v>
      </c>
      <c r="AS157">
        <f t="shared" si="83"/>
        <v>1.7415</v>
      </c>
      <c r="AT157">
        <f t="shared" si="84"/>
        <v>4.3965000000000005</v>
      </c>
    </row>
    <row r="158" spans="1:54" x14ac:dyDescent="0.2">
      <c r="C158" s="85"/>
      <c r="D158" s="33">
        <v>385267</v>
      </c>
      <c r="E158" s="84">
        <v>20</v>
      </c>
      <c r="F158" s="30">
        <v>0.67046832790886901</v>
      </c>
      <c r="G158" s="81">
        <v>0.3915833020911309</v>
      </c>
      <c r="J158" s="18"/>
      <c r="K158" s="23"/>
      <c r="M158" s="110"/>
      <c r="N158" s="105"/>
      <c r="O158" s="77"/>
      <c r="P158" s="31"/>
      <c r="Q158" s="13">
        <v>0.85799999999999998</v>
      </c>
      <c r="R158" s="13">
        <v>1.0285</v>
      </c>
      <c r="S158" s="13">
        <v>0.33550000000000002</v>
      </c>
      <c r="T158" s="13">
        <v>0.22700000000000001</v>
      </c>
      <c r="U158" s="13">
        <v>0.124</v>
      </c>
      <c r="V158" s="3">
        <f t="shared" ref="V158:V164" si="116">(0.5*($E158-$E157))+(0.5*($E159-$E158))</f>
        <v>10</v>
      </c>
      <c r="W158">
        <f t="shared" si="106"/>
        <v>8.58</v>
      </c>
      <c r="X158">
        <f t="shared" si="103"/>
        <v>10.285</v>
      </c>
      <c r="Y158">
        <f t="shared" si="104"/>
        <v>3.3550000000000004</v>
      </c>
      <c r="Z158">
        <f t="shared" si="105"/>
        <v>2.27</v>
      </c>
      <c r="AC158" s="9"/>
      <c r="AD158" s="9"/>
      <c r="AE158" s="3">
        <f>(0.5*($E158-$E157))+(0.5*($E159-$E158))</f>
        <v>10</v>
      </c>
      <c r="AF158">
        <f t="shared" si="115"/>
        <v>8.58</v>
      </c>
      <c r="AG158">
        <f t="shared" si="115"/>
        <v>10.285</v>
      </c>
      <c r="AH158">
        <f t="shared" si="115"/>
        <v>3.3550000000000004</v>
      </c>
      <c r="AI158">
        <f t="shared" si="115"/>
        <v>2.27</v>
      </c>
      <c r="AL158" s="9"/>
      <c r="AM158" s="9"/>
      <c r="AN158" s="3">
        <v>20</v>
      </c>
      <c r="AO158" s="46"/>
      <c r="AP158">
        <f t="shared" ref="AP158:AP164" si="117">(0.5*($AN158-$AN157))+(0.5*($AN159-$AN158))</f>
        <v>10</v>
      </c>
      <c r="AQ158">
        <f t="shared" si="81"/>
        <v>8.58</v>
      </c>
      <c r="AR158">
        <f t="shared" si="82"/>
        <v>10.285</v>
      </c>
      <c r="AS158">
        <f t="shared" si="83"/>
        <v>3.3550000000000004</v>
      </c>
      <c r="AT158">
        <f t="shared" si="84"/>
        <v>2.27</v>
      </c>
    </row>
    <row r="159" spans="1:54" x14ac:dyDescent="0.2">
      <c r="D159" s="23">
        <v>385266</v>
      </c>
      <c r="E159" s="84">
        <v>30</v>
      </c>
      <c r="F159" s="30">
        <v>0.87905847436940598</v>
      </c>
      <c r="G159" s="81">
        <v>0.49428415063059417</v>
      </c>
      <c r="H159" s="47"/>
      <c r="I159" s="18"/>
      <c r="J159" s="18"/>
      <c r="K159" s="23"/>
      <c r="M159" s="79"/>
      <c r="N159" s="105"/>
      <c r="O159" s="77"/>
      <c r="P159" s="31"/>
      <c r="Q159" s="13">
        <v>0.86199999999999999</v>
      </c>
      <c r="R159" s="13">
        <v>1.4315</v>
      </c>
      <c r="S159" s="13">
        <v>0.48649999999999999</v>
      </c>
      <c r="T159" s="13">
        <v>0.20950000000000002</v>
      </c>
      <c r="U159" s="13">
        <v>0.153</v>
      </c>
      <c r="V159" s="3">
        <f t="shared" si="116"/>
        <v>10</v>
      </c>
      <c r="W159">
        <f t="shared" si="106"/>
        <v>8.6199999999999992</v>
      </c>
      <c r="X159">
        <f t="shared" si="103"/>
        <v>14.315</v>
      </c>
      <c r="Y159">
        <f t="shared" si="104"/>
        <v>4.8650000000000002</v>
      </c>
      <c r="Z159">
        <f t="shared" si="105"/>
        <v>2.0950000000000002</v>
      </c>
      <c r="AC159" s="9"/>
      <c r="AD159" s="9"/>
      <c r="AE159" s="3">
        <f>(0.5*($E159-$E158))+(0.5*($E160-$E159))</f>
        <v>10</v>
      </c>
      <c r="AF159">
        <f t="shared" si="115"/>
        <v>8.6199999999999992</v>
      </c>
      <c r="AG159">
        <f t="shared" si="115"/>
        <v>14.315</v>
      </c>
      <c r="AH159">
        <f t="shared" si="115"/>
        <v>4.8650000000000002</v>
      </c>
      <c r="AI159">
        <f t="shared" si="115"/>
        <v>2.0950000000000002</v>
      </c>
      <c r="AL159" s="9"/>
      <c r="AM159" s="9"/>
      <c r="AN159" s="3">
        <v>30</v>
      </c>
      <c r="AO159" s="46"/>
      <c r="AP159">
        <f t="shared" si="117"/>
        <v>10</v>
      </c>
      <c r="AQ159">
        <f t="shared" si="81"/>
        <v>8.6199999999999992</v>
      </c>
      <c r="AR159">
        <f t="shared" si="82"/>
        <v>14.315</v>
      </c>
      <c r="AS159">
        <f t="shared" si="83"/>
        <v>4.8650000000000002</v>
      </c>
      <c r="AT159">
        <f t="shared" si="84"/>
        <v>2.0950000000000002</v>
      </c>
    </row>
    <row r="160" spans="1:54" x14ac:dyDescent="0.2">
      <c r="D160" s="33">
        <v>385265</v>
      </c>
      <c r="E160" s="84">
        <v>40</v>
      </c>
      <c r="F160" s="30">
        <v>0.80456199349064272</v>
      </c>
      <c r="G160" s="81">
        <v>0.40397951650935726</v>
      </c>
      <c r="H160" s="47"/>
      <c r="I160" s="18"/>
      <c r="J160" s="18"/>
      <c r="K160" s="23"/>
      <c r="M160" s="79">
        <v>89.194441226721068</v>
      </c>
      <c r="N160" s="112">
        <v>6.2390000000000008</v>
      </c>
      <c r="O160" s="79">
        <v>278.5</v>
      </c>
      <c r="P160" s="31">
        <v>32.183</v>
      </c>
      <c r="Q160" s="13">
        <v>1.24</v>
      </c>
      <c r="R160" s="13">
        <v>2.4175</v>
      </c>
      <c r="S160" s="13">
        <v>0.61850000000000005</v>
      </c>
      <c r="T160" s="13">
        <v>0.23499999999999999</v>
      </c>
      <c r="U160" s="13">
        <v>0.28799999999999998</v>
      </c>
      <c r="V160" s="3">
        <f t="shared" si="116"/>
        <v>10.5</v>
      </c>
      <c r="W160">
        <f t="shared" si="106"/>
        <v>13.02</v>
      </c>
      <c r="X160">
        <f t="shared" si="103"/>
        <v>25.383749999999999</v>
      </c>
      <c r="Y160">
        <f t="shared" si="104"/>
        <v>6.494250000000001</v>
      </c>
      <c r="Z160">
        <f t="shared" si="105"/>
        <v>2.4674999999999998</v>
      </c>
      <c r="AC160" s="9"/>
      <c r="AD160" s="9"/>
      <c r="AE160" s="3">
        <f>(0.5*($E160-$E159))+(0.5*($E161-$E160))</f>
        <v>10.5</v>
      </c>
      <c r="AF160">
        <f t="shared" si="115"/>
        <v>13.02</v>
      </c>
      <c r="AG160">
        <f t="shared" si="115"/>
        <v>25.383749999999999</v>
      </c>
      <c r="AH160">
        <f t="shared" si="115"/>
        <v>6.494250000000001</v>
      </c>
      <c r="AI160">
        <f t="shared" si="115"/>
        <v>2.4674999999999998</v>
      </c>
      <c r="AL160" s="9"/>
      <c r="AM160" s="9"/>
      <c r="AN160" s="3">
        <v>40</v>
      </c>
      <c r="AO160" s="46"/>
      <c r="AP160">
        <f t="shared" si="117"/>
        <v>10</v>
      </c>
      <c r="AQ160">
        <f t="shared" si="81"/>
        <v>12.4</v>
      </c>
      <c r="AR160">
        <f t="shared" si="82"/>
        <v>24.175000000000001</v>
      </c>
      <c r="AS160">
        <f t="shared" si="83"/>
        <v>6.1850000000000005</v>
      </c>
      <c r="AT160">
        <f t="shared" si="84"/>
        <v>2.3499999999999996</v>
      </c>
    </row>
    <row r="161" spans="1:54" x14ac:dyDescent="0.2">
      <c r="D161" s="23">
        <v>385264</v>
      </c>
      <c r="E161" s="84">
        <v>51</v>
      </c>
      <c r="F161" s="30">
        <v>0.20575130004068354</v>
      </c>
      <c r="G161" s="81">
        <v>0.20464159220931655</v>
      </c>
      <c r="H161" s="47"/>
      <c r="I161" s="18"/>
      <c r="J161" s="18"/>
      <c r="K161" s="23"/>
      <c r="M161" s="79"/>
      <c r="N161" s="105"/>
      <c r="O161" s="77"/>
      <c r="P161" s="31"/>
      <c r="Q161" s="13">
        <v>3.9674999999999998</v>
      </c>
      <c r="R161" s="13">
        <v>4.4630000000000001</v>
      </c>
      <c r="S161" s="13">
        <v>0.86250000000000004</v>
      </c>
      <c r="T161" s="13">
        <v>0.2485</v>
      </c>
      <c r="U161" s="13">
        <v>0.2495</v>
      </c>
      <c r="V161" s="3">
        <f t="shared" si="116"/>
        <v>10.5</v>
      </c>
      <c r="W161">
        <f t="shared" si="106"/>
        <v>41.658749999999998</v>
      </c>
      <c r="X161">
        <f t="shared" si="103"/>
        <v>46.861499999999999</v>
      </c>
      <c r="Y161">
        <f t="shared" si="104"/>
        <v>9.0562500000000004</v>
      </c>
      <c r="Z161">
        <f t="shared" si="105"/>
        <v>2.6092499999999998</v>
      </c>
      <c r="AC161" s="9"/>
      <c r="AD161" s="9"/>
      <c r="AE161" s="3">
        <f>(0.5*($E161-$E160))+(0.5*($E162-$E161))</f>
        <v>10.5</v>
      </c>
      <c r="AF161">
        <f t="shared" si="115"/>
        <v>41.658749999999998</v>
      </c>
      <c r="AG161">
        <f t="shared" si="115"/>
        <v>46.861499999999999</v>
      </c>
      <c r="AH161">
        <f t="shared" si="115"/>
        <v>9.0562500000000004</v>
      </c>
      <c r="AI161">
        <f t="shared" si="115"/>
        <v>2.6092499999999998</v>
      </c>
      <c r="AL161" s="9"/>
      <c r="AM161" s="9"/>
      <c r="AN161" s="3">
        <v>50</v>
      </c>
      <c r="AO161" s="46"/>
      <c r="AP161">
        <f t="shared" si="117"/>
        <v>10</v>
      </c>
      <c r="AQ161">
        <f t="shared" si="81"/>
        <v>39.674999999999997</v>
      </c>
      <c r="AR161">
        <f t="shared" si="82"/>
        <v>44.63</v>
      </c>
      <c r="AS161">
        <f t="shared" si="83"/>
        <v>8.625</v>
      </c>
      <c r="AT161">
        <f t="shared" si="84"/>
        <v>2.4849999999999999</v>
      </c>
    </row>
    <row r="162" spans="1:54" x14ac:dyDescent="0.2">
      <c r="D162" s="33">
        <v>385263</v>
      </c>
      <c r="E162" s="84">
        <v>61</v>
      </c>
      <c r="F162" s="30">
        <v>7.8758604556550052E-2</v>
      </c>
      <c r="G162" s="81">
        <v>0.12128300044344995</v>
      </c>
      <c r="H162" s="47"/>
      <c r="I162" s="18"/>
      <c r="J162" s="18"/>
      <c r="K162" s="23"/>
      <c r="M162" s="79"/>
      <c r="N162" s="105"/>
      <c r="O162" s="77"/>
      <c r="P162" s="31"/>
      <c r="Q162" s="13">
        <v>7.0244999999999997</v>
      </c>
      <c r="R162" s="13">
        <v>7.6555</v>
      </c>
      <c r="S162" s="13">
        <v>1.0194999999999999</v>
      </c>
      <c r="T162" s="13">
        <v>0.32</v>
      </c>
      <c r="U162" s="13">
        <v>0.24199999999999999</v>
      </c>
      <c r="V162" s="3">
        <f t="shared" si="116"/>
        <v>14</v>
      </c>
      <c r="W162">
        <f t="shared" si="106"/>
        <v>98.342999999999989</v>
      </c>
      <c r="X162">
        <f t="shared" si="103"/>
        <v>107.17699999999999</v>
      </c>
      <c r="Y162">
        <f t="shared" si="104"/>
        <v>14.272999999999998</v>
      </c>
      <c r="Z162">
        <f t="shared" si="105"/>
        <v>4.4800000000000004</v>
      </c>
      <c r="AC162" s="9"/>
      <c r="AD162" s="9"/>
      <c r="AE162" s="3">
        <f>(0.5*($E162-$E161))</f>
        <v>5</v>
      </c>
      <c r="AF162">
        <f t="shared" si="115"/>
        <v>35.122500000000002</v>
      </c>
      <c r="AG162">
        <f t="shared" si="115"/>
        <v>38.277500000000003</v>
      </c>
      <c r="AH162">
        <f t="shared" si="115"/>
        <v>5.0974999999999993</v>
      </c>
      <c r="AI162">
        <f t="shared" si="115"/>
        <v>1.6</v>
      </c>
      <c r="AL162" s="9"/>
      <c r="AM162" s="9"/>
      <c r="AN162" s="3">
        <v>60</v>
      </c>
      <c r="AO162" s="46"/>
      <c r="AP162">
        <f t="shared" si="117"/>
        <v>15</v>
      </c>
      <c r="AQ162">
        <f t="shared" si="81"/>
        <v>105.36749999999999</v>
      </c>
      <c r="AR162">
        <f t="shared" si="82"/>
        <v>114.8325</v>
      </c>
      <c r="AS162">
        <f t="shared" si="83"/>
        <v>15.292499999999997</v>
      </c>
      <c r="AT162">
        <f t="shared" si="84"/>
        <v>4.8</v>
      </c>
    </row>
    <row r="163" spans="1:54" x14ac:dyDescent="0.2">
      <c r="D163" s="23">
        <v>385262</v>
      </c>
      <c r="E163" s="84">
        <v>79</v>
      </c>
      <c r="F163" s="30">
        <v>3.1503441822620021E-2</v>
      </c>
      <c r="G163" s="81">
        <v>8.4649748177379969E-2</v>
      </c>
      <c r="H163" s="47"/>
      <c r="I163" s="18"/>
      <c r="J163" s="18"/>
      <c r="K163" s="23"/>
      <c r="M163" s="79"/>
      <c r="N163" s="105"/>
      <c r="O163" s="77"/>
      <c r="P163" s="31"/>
      <c r="Q163" s="13">
        <v>11.164999999999999</v>
      </c>
      <c r="R163" s="13">
        <v>11.228999999999999</v>
      </c>
      <c r="S163" s="13">
        <v>1.2295</v>
      </c>
      <c r="T163" s="13">
        <v>0.28200000000000003</v>
      </c>
      <c r="U163" s="13">
        <v>0.2525</v>
      </c>
      <c r="V163" s="3">
        <f t="shared" si="116"/>
        <v>20</v>
      </c>
      <c r="W163">
        <f t="shared" si="106"/>
        <v>223.29999999999998</v>
      </c>
      <c r="X163">
        <f t="shared" si="103"/>
        <v>224.57999999999998</v>
      </c>
      <c r="Y163">
        <f t="shared" si="104"/>
        <v>24.59</v>
      </c>
      <c r="Z163">
        <f t="shared" si="105"/>
        <v>5.6400000000000006</v>
      </c>
      <c r="AC163" s="9"/>
      <c r="AD163" s="9"/>
      <c r="AE163" s="3">
        <v>0</v>
      </c>
      <c r="AH163"/>
      <c r="AI163"/>
      <c r="AL163" s="9"/>
      <c r="AM163" s="9"/>
      <c r="AN163" s="3">
        <v>80</v>
      </c>
      <c r="AO163" s="46"/>
      <c r="AP163">
        <f t="shared" si="117"/>
        <v>20</v>
      </c>
      <c r="AQ163">
        <f t="shared" si="81"/>
        <v>223.29999999999998</v>
      </c>
      <c r="AR163">
        <f t="shared" si="82"/>
        <v>224.57999999999998</v>
      </c>
      <c r="AS163">
        <f t="shared" si="83"/>
        <v>24.59</v>
      </c>
      <c r="AT163">
        <f t="shared" si="84"/>
        <v>5.6400000000000006</v>
      </c>
    </row>
    <row r="164" spans="1:54" x14ac:dyDescent="0.2">
      <c r="D164" s="33">
        <v>385261</v>
      </c>
      <c r="E164" s="84">
        <v>101</v>
      </c>
      <c r="F164" s="30">
        <v>1.4001529698942233E-2</v>
      </c>
      <c r="G164" s="81">
        <v>5.2679005301057763E-2</v>
      </c>
      <c r="H164" s="47"/>
      <c r="I164" s="18"/>
      <c r="J164" s="18"/>
      <c r="K164" s="23"/>
      <c r="M164" s="79"/>
      <c r="N164" s="105"/>
      <c r="O164" s="77"/>
      <c r="Q164" s="13">
        <v>13.353</v>
      </c>
      <c r="R164" s="13">
        <v>13.687000000000001</v>
      </c>
      <c r="S164" s="13">
        <v>1.3109999999999999</v>
      </c>
      <c r="T164" s="13">
        <v>0.42949999999999999</v>
      </c>
      <c r="U164" s="13">
        <v>0.2515</v>
      </c>
      <c r="V164" s="3">
        <f t="shared" si="116"/>
        <v>31.5</v>
      </c>
      <c r="W164">
        <f t="shared" si="106"/>
        <v>420.61950000000002</v>
      </c>
      <c r="X164">
        <f t="shared" si="103"/>
        <v>431.14050000000003</v>
      </c>
      <c r="Y164">
        <f t="shared" si="104"/>
        <v>41.296499999999995</v>
      </c>
      <c r="Z164">
        <f t="shared" si="105"/>
        <v>13.529249999999999</v>
      </c>
      <c r="AC164" s="9"/>
      <c r="AD164" s="9"/>
      <c r="AE164" s="3">
        <v>0</v>
      </c>
      <c r="AH164"/>
      <c r="AI164"/>
      <c r="AL164" s="9"/>
      <c r="AM164" s="9"/>
      <c r="AN164" s="3">
        <v>100</v>
      </c>
      <c r="AO164" s="46"/>
      <c r="AP164">
        <f t="shared" si="117"/>
        <v>31</v>
      </c>
      <c r="AQ164">
        <f t="shared" si="81"/>
        <v>413.94299999999998</v>
      </c>
      <c r="AR164">
        <f t="shared" si="82"/>
        <v>424.29700000000003</v>
      </c>
      <c r="AS164">
        <f t="shared" si="83"/>
        <v>40.640999999999998</v>
      </c>
      <c r="AT164">
        <f t="shared" si="84"/>
        <v>13.314499999999999</v>
      </c>
    </row>
    <row r="165" spans="1:54" x14ac:dyDescent="0.2">
      <c r="D165" s="23">
        <v>385260</v>
      </c>
      <c r="E165" s="84">
        <v>142</v>
      </c>
      <c r="F165" s="30">
        <v>8.7509560618388889E-3</v>
      </c>
      <c r="G165" s="81">
        <v>4.0721698938161119E-2</v>
      </c>
      <c r="H165" s="47"/>
      <c r="I165" s="18"/>
      <c r="J165" s="18"/>
      <c r="K165" s="23"/>
      <c r="M165" s="79">
        <v>52.58660343360048</v>
      </c>
      <c r="N165" s="112">
        <v>3.371</v>
      </c>
      <c r="O165" s="79">
        <v>150.5</v>
      </c>
      <c r="P165" s="31">
        <v>34.496000000000002</v>
      </c>
      <c r="Q165" s="13">
        <v>16.055</v>
      </c>
      <c r="R165" s="13">
        <v>16.573999999999998</v>
      </c>
      <c r="S165" s="13">
        <v>1.4455</v>
      </c>
      <c r="T165" s="13">
        <v>0.33250000000000002</v>
      </c>
      <c r="U165" s="13">
        <v>0.26100000000000001</v>
      </c>
      <c r="V165" s="3">
        <f>(0.5*($E165-$E164))</f>
        <v>20.5</v>
      </c>
      <c r="W165">
        <f t="shared" si="106"/>
        <v>329.1275</v>
      </c>
      <c r="X165">
        <f t="shared" si="103"/>
        <v>339.76699999999994</v>
      </c>
      <c r="Y165">
        <f t="shared" si="104"/>
        <v>29.632750000000001</v>
      </c>
      <c r="Z165">
        <f t="shared" si="105"/>
        <v>6.8162500000000001</v>
      </c>
      <c r="AC165" s="9"/>
      <c r="AD165" s="9"/>
      <c r="AE165" s="3">
        <v>0</v>
      </c>
      <c r="AH165"/>
      <c r="AI165"/>
      <c r="AL165" s="9"/>
      <c r="AM165" s="9"/>
      <c r="AN165" s="3">
        <v>142</v>
      </c>
      <c r="AO165" s="46"/>
      <c r="AP165">
        <f>(0.5*($AN165-$AN164))</f>
        <v>21</v>
      </c>
      <c r="AQ165">
        <f>($AP165*AY165)</f>
        <v>334.45300000000003</v>
      </c>
      <c r="AR165">
        <f>($AP165*AZ165)</f>
        <v>345.16699999999997</v>
      </c>
      <c r="AS165">
        <f>($AP165*BA165)</f>
        <v>30.221000000000004</v>
      </c>
      <c r="AT165">
        <f>($AP165*BB165)</f>
        <v>7.0795000000000003</v>
      </c>
      <c r="AY165" s="60">
        <f>(Q164*($AN165-$AY$1)+Q165*($AY$1-$AN164))/($AN165-$AN164)</f>
        <v>15.926333333333336</v>
      </c>
      <c r="AZ165" s="60">
        <f>(R164*($AN165-$AY$1)+R165*($AY$1-$AN164))/($AN165-$AN164)</f>
        <v>16.436523809523809</v>
      </c>
      <c r="BA165" s="60">
        <f>(S164*($AN165-$AY$1)+S165*($AY$1-$AN164))/($AN165-$AN164)</f>
        <v>1.4390952380952382</v>
      </c>
      <c r="BB165" s="60">
        <f>(T164*($AN165-$AY$1)+T165*($AY$1-$AN164))/($AN165-$AN164)</f>
        <v>0.33711904761904765</v>
      </c>
    </row>
    <row r="166" spans="1:54" x14ac:dyDescent="0.2">
      <c r="A166" s="34">
        <v>41184</v>
      </c>
      <c r="B166" s="2" t="s">
        <v>246</v>
      </c>
      <c r="C166" s="4" t="s">
        <v>81</v>
      </c>
      <c r="D166" s="23">
        <v>385832</v>
      </c>
      <c r="E166" s="84">
        <v>2</v>
      </c>
      <c r="F166" s="30">
        <v>0.22598913283157038</v>
      </c>
      <c r="G166" s="81">
        <v>0.14709531466842965</v>
      </c>
      <c r="H166" s="16">
        <v>30.08278327695281</v>
      </c>
      <c r="I166" s="18">
        <v>23.075577554922194</v>
      </c>
      <c r="J166" s="18">
        <v>25.53144503549634</v>
      </c>
      <c r="K166" s="18">
        <v>16.249141605003661</v>
      </c>
      <c r="L166" s="23">
        <v>276</v>
      </c>
      <c r="M166" s="79">
        <v>100.19431036494893</v>
      </c>
      <c r="N166" s="112">
        <v>5.5735000000000001</v>
      </c>
      <c r="O166" s="79">
        <v>249</v>
      </c>
      <c r="P166" s="31"/>
      <c r="Q166" s="13">
        <v>0.41199999999999998</v>
      </c>
      <c r="R166" s="13">
        <v>1.246</v>
      </c>
      <c r="S166" s="13">
        <v>0.16699999999999998</v>
      </c>
      <c r="T166" s="13">
        <v>0.47749999999999998</v>
      </c>
      <c r="U166" s="13">
        <v>0.1265</v>
      </c>
      <c r="V166" s="3">
        <f>($E166)+(0.5*($E167-$E166))</f>
        <v>6.5</v>
      </c>
      <c r="W166">
        <f t="shared" si="106"/>
        <v>2.6779999999999999</v>
      </c>
      <c r="X166">
        <f t="shared" si="103"/>
        <v>8.0990000000000002</v>
      </c>
      <c r="Y166">
        <f t="shared" si="104"/>
        <v>1.0854999999999999</v>
      </c>
      <c r="Z166">
        <f t="shared" si="105"/>
        <v>3.1037499999999998</v>
      </c>
      <c r="AA166" s="9">
        <f>SUM(W166:W175)</f>
        <v>1413.38175</v>
      </c>
      <c r="AB166" s="9">
        <f>SUM(X166:X175)</f>
        <v>1282.64525</v>
      </c>
      <c r="AC166" s="9">
        <f>SUM(Y166:Y175)</f>
        <v>141.15275</v>
      </c>
      <c r="AD166" s="9">
        <f>SUM(Z166:Z175)</f>
        <v>87.451750000000004</v>
      </c>
      <c r="AE166" s="3">
        <f>($E166)+(0.5*($E167-$E166))</f>
        <v>6.5</v>
      </c>
      <c r="AF166">
        <f>($AE166*Q166)</f>
        <v>2.6779999999999999</v>
      </c>
      <c r="AG166">
        <f>($AE166*R166)</f>
        <v>8.0990000000000002</v>
      </c>
      <c r="AH166">
        <f>($AE166*S166)</f>
        <v>1.0854999999999999</v>
      </c>
      <c r="AI166">
        <f>($AE166*T166)</f>
        <v>3.1037499999999998</v>
      </c>
      <c r="AJ166" s="9">
        <f>SUM(AF166:AF172)</f>
        <v>56.782999999999994</v>
      </c>
      <c r="AK166" s="9">
        <f>SUM(AG166:AG172)</f>
        <v>93.909750000000003</v>
      </c>
      <c r="AL166" s="9">
        <f>SUM(AH166:AH172)</f>
        <v>18.963999999999999</v>
      </c>
      <c r="AM166" s="9">
        <f>SUM(AI166:AI172)</f>
        <v>24.906250000000004</v>
      </c>
      <c r="AN166" s="3">
        <v>2</v>
      </c>
      <c r="AP166">
        <f>($AN166)+(0.5*($AN167-$AN166))</f>
        <v>6</v>
      </c>
      <c r="AQ166">
        <f t="shared" si="81"/>
        <v>2.472</v>
      </c>
      <c r="AR166">
        <f t="shared" si="82"/>
        <v>7.476</v>
      </c>
      <c r="AS166">
        <f t="shared" si="83"/>
        <v>1.0019999999999998</v>
      </c>
      <c r="AT166">
        <f t="shared" si="84"/>
        <v>2.8649999999999998</v>
      </c>
      <c r="AU166" s="9">
        <f>SUM(AQ166:AQ175)</f>
        <v>1400.9699999999998</v>
      </c>
      <c r="AV166" s="9">
        <f>SUM(AR166:AR175)</f>
        <v>1258.4345000000001</v>
      </c>
      <c r="AW166" s="9">
        <f>SUM(AS166:AS175)</f>
        <v>140.238</v>
      </c>
      <c r="AX166" s="9">
        <f>SUM(AT166:AT175)</f>
        <v>87.935000000000002</v>
      </c>
    </row>
    <row r="167" spans="1:54" x14ac:dyDescent="0.2">
      <c r="A167" s="34"/>
      <c r="D167" s="23">
        <v>385831</v>
      </c>
      <c r="E167" s="84">
        <v>11</v>
      </c>
      <c r="F167" s="30">
        <v>0.22261616069975587</v>
      </c>
      <c r="G167" s="81">
        <v>0.14217752130024416</v>
      </c>
      <c r="I167" s="18"/>
      <c r="J167" s="71"/>
      <c r="K167" s="18"/>
      <c r="M167" s="79"/>
      <c r="N167" s="112"/>
      <c r="O167" s="79"/>
      <c r="P167" s="31"/>
      <c r="Q167" s="13">
        <v>0.40449999999999997</v>
      </c>
      <c r="R167" s="13">
        <v>0.65050000000000008</v>
      </c>
      <c r="S167" s="13">
        <v>0.17099999999999999</v>
      </c>
      <c r="T167" s="13">
        <v>0.48450000000000004</v>
      </c>
      <c r="U167" s="13">
        <v>0.125</v>
      </c>
      <c r="V167" s="3">
        <f t="shared" ref="V167:V174" si="118">(0.5*($E167-$E166))+(0.5*($E168-$E167))</f>
        <v>9</v>
      </c>
      <c r="W167">
        <f t="shared" si="106"/>
        <v>3.6404999999999998</v>
      </c>
      <c r="X167">
        <f t="shared" si="103"/>
        <v>5.8545000000000007</v>
      </c>
      <c r="Y167">
        <f t="shared" si="104"/>
        <v>1.5389999999999999</v>
      </c>
      <c r="Z167">
        <f t="shared" si="105"/>
        <v>4.3605</v>
      </c>
      <c r="AC167" s="9"/>
      <c r="AD167" s="9"/>
      <c r="AE167" s="3">
        <f>(0.5*($E167-$E166))+(0.5*($E168-$E167))</f>
        <v>9</v>
      </c>
      <c r="AF167">
        <f t="shared" ref="AF167:AH172" si="119">($AE167*Q167)</f>
        <v>3.6404999999999998</v>
      </c>
      <c r="AG167">
        <f t="shared" si="119"/>
        <v>5.8545000000000007</v>
      </c>
      <c r="AH167">
        <f t="shared" si="119"/>
        <v>1.5389999999999999</v>
      </c>
      <c r="AI167">
        <f t="shared" ref="AI167:AI172" si="120">($AE167*T167)</f>
        <v>4.3605</v>
      </c>
      <c r="AL167" s="9"/>
      <c r="AM167" s="9"/>
      <c r="AN167" s="3">
        <v>10</v>
      </c>
      <c r="AP167">
        <f>(0.5*($AN167-$AN166))+(0.5*($AN168-$AN167))</f>
        <v>9</v>
      </c>
      <c r="AQ167">
        <f t="shared" si="81"/>
        <v>3.6404999999999998</v>
      </c>
      <c r="AR167">
        <f t="shared" si="82"/>
        <v>5.8545000000000007</v>
      </c>
      <c r="AS167">
        <f t="shared" si="83"/>
        <v>1.5389999999999999</v>
      </c>
      <c r="AT167">
        <f t="shared" si="84"/>
        <v>4.3605</v>
      </c>
    </row>
    <row r="168" spans="1:54" x14ac:dyDescent="0.2">
      <c r="A168" s="34"/>
      <c r="D168" s="23">
        <v>385830</v>
      </c>
      <c r="E168" s="84">
        <v>20</v>
      </c>
      <c r="F168" s="30">
        <v>0.22936210496338488</v>
      </c>
      <c r="G168" s="81">
        <v>0.13128619428661523</v>
      </c>
      <c r="J168" s="18"/>
      <c r="K168" s="23"/>
      <c r="M168" s="79"/>
      <c r="N168" s="112"/>
      <c r="O168" s="79"/>
      <c r="P168" s="31"/>
      <c r="Q168" s="13">
        <v>0.40700000000000003</v>
      </c>
      <c r="R168" s="13">
        <v>0.67500000000000004</v>
      </c>
      <c r="S168" s="13">
        <v>0.182</v>
      </c>
      <c r="T168" s="13">
        <v>0.46950000000000003</v>
      </c>
      <c r="U168" s="13">
        <v>0.13200000000000001</v>
      </c>
      <c r="V168" s="3">
        <f t="shared" si="118"/>
        <v>10</v>
      </c>
      <c r="W168">
        <f t="shared" si="106"/>
        <v>4.07</v>
      </c>
      <c r="X168">
        <f t="shared" si="103"/>
        <v>6.75</v>
      </c>
      <c r="Y168">
        <f t="shared" si="104"/>
        <v>1.8199999999999998</v>
      </c>
      <c r="Z168">
        <f t="shared" si="105"/>
        <v>4.6950000000000003</v>
      </c>
      <c r="AC168" s="9"/>
      <c r="AD168" s="9"/>
      <c r="AE168" s="3">
        <f>(0.5*($E168-$E167))+(0.5*($E169-$E168))</f>
        <v>10</v>
      </c>
      <c r="AF168">
        <f t="shared" si="119"/>
        <v>4.07</v>
      </c>
      <c r="AG168">
        <f t="shared" si="119"/>
        <v>6.75</v>
      </c>
      <c r="AH168">
        <f t="shared" si="119"/>
        <v>1.8199999999999998</v>
      </c>
      <c r="AI168">
        <f t="shared" si="120"/>
        <v>4.6950000000000003</v>
      </c>
      <c r="AL168" s="9"/>
      <c r="AM168" s="9"/>
      <c r="AN168" s="3">
        <v>20</v>
      </c>
      <c r="AP168">
        <f t="shared" ref="AP168:AP174" si="121">(0.5*($AN168-$AN167))+(0.5*($AN169-$AN168))</f>
        <v>10</v>
      </c>
      <c r="AQ168">
        <f t="shared" ref="AQ168:AQ184" si="122">($AP168*Q168)</f>
        <v>4.07</v>
      </c>
      <c r="AR168">
        <f t="shared" ref="AR168:AR184" si="123">($AP168*R168)</f>
        <v>6.75</v>
      </c>
      <c r="AS168">
        <f t="shared" ref="AS168:AS184" si="124">($AP168*S168)</f>
        <v>1.8199999999999998</v>
      </c>
      <c r="AT168">
        <f t="shared" ref="AT168:AT184" si="125">($AP168*T168)</f>
        <v>4.6950000000000003</v>
      </c>
    </row>
    <row r="169" spans="1:54" x14ac:dyDescent="0.2">
      <c r="A169" s="34"/>
      <c r="D169" s="23">
        <v>385829</v>
      </c>
      <c r="E169" s="84">
        <v>31</v>
      </c>
      <c r="F169" s="30">
        <v>1.1472458055329535</v>
      </c>
      <c r="G169" s="81">
        <v>0.6655664594670464</v>
      </c>
      <c r="H169" s="47"/>
      <c r="J169" s="18"/>
      <c r="K169" s="23"/>
      <c r="M169" s="79"/>
      <c r="N169" s="112"/>
      <c r="O169" s="79"/>
      <c r="P169" s="31"/>
      <c r="Q169" s="13">
        <v>0.41899999999999998</v>
      </c>
      <c r="R169" s="13">
        <v>1.5475000000000001</v>
      </c>
      <c r="S169" s="13">
        <v>0.38400000000000001</v>
      </c>
      <c r="T169" s="13">
        <v>0.504</v>
      </c>
      <c r="U169" s="13">
        <v>0.14599999999999999</v>
      </c>
      <c r="V169" s="3">
        <f t="shared" si="118"/>
        <v>10.5</v>
      </c>
      <c r="W169">
        <f t="shared" si="106"/>
        <v>4.3994999999999997</v>
      </c>
      <c r="X169">
        <f t="shared" si="103"/>
        <v>16.248750000000001</v>
      </c>
      <c r="Y169">
        <f t="shared" si="104"/>
        <v>4.032</v>
      </c>
      <c r="Z169">
        <f t="shared" si="105"/>
        <v>5.2919999999999998</v>
      </c>
      <c r="AC169" s="9"/>
      <c r="AD169" s="9"/>
      <c r="AE169" s="3">
        <f>(0.5*($E169-$E168))+(0.5*($E170-$E169))</f>
        <v>10.5</v>
      </c>
      <c r="AF169">
        <f t="shared" si="119"/>
        <v>4.3994999999999997</v>
      </c>
      <c r="AG169">
        <f t="shared" si="119"/>
        <v>16.248750000000001</v>
      </c>
      <c r="AH169">
        <f t="shared" si="119"/>
        <v>4.032</v>
      </c>
      <c r="AI169">
        <f t="shared" si="120"/>
        <v>5.2919999999999998</v>
      </c>
      <c r="AL169" s="9"/>
      <c r="AM169" s="9"/>
      <c r="AN169" s="3">
        <v>30</v>
      </c>
      <c r="AP169">
        <f t="shared" si="121"/>
        <v>10</v>
      </c>
      <c r="AQ169">
        <f t="shared" si="122"/>
        <v>4.1899999999999995</v>
      </c>
      <c r="AR169">
        <f t="shared" si="123"/>
        <v>15.475000000000001</v>
      </c>
      <c r="AS169">
        <f t="shared" si="124"/>
        <v>3.84</v>
      </c>
      <c r="AT169">
        <f t="shared" si="125"/>
        <v>5.04</v>
      </c>
    </row>
    <row r="170" spans="1:54" x14ac:dyDescent="0.2">
      <c r="A170" s="34"/>
      <c r="D170" s="23">
        <v>385828</v>
      </c>
      <c r="E170" s="84">
        <v>41</v>
      </c>
      <c r="F170" s="30">
        <v>0.74496480878763238</v>
      </c>
      <c r="G170" s="81">
        <v>0.50019917121236757</v>
      </c>
      <c r="H170" s="47"/>
      <c r="J170" s="18"/>
      <c r="K170" s="18"/>
      <c r="M170" s="79">
        <v>87.567686318736008</v>
      </c>
      <c r="N170" s="112">
        <v>6.04</v>
      </c>
      <c r="O170" s="79">
        <v>270</v>
      </c>
      <c r="P170" s="31"/>
      <c r="Q170" s="13">
        <v>1.4809999999999999</v>
      </c>
      <c r="R170" s="13">
        <v>3.028</v>
      </c>
      <c r="S170" s="13">
        <v>0.62349999999999994</v>
      </c>
      <c r="T170" s="13">
        <v>0.51350000000000007</v>
      </c>
      <c r="U170" s="13">
        <v>0.31</v>
      </c>
      <c r="V170" s="3">
        <f t="shared" si="118"/>
        <v>10</v>
      </c>
      <c r="W170">
        <f t="shared" si="106"/>
        <v>14.809999999999999</v>
      </c>
      <c r="X170">
        <f t="shared" si="103"/>
        <v>30.28</v>
      </c>
      <c r="Y170">
        <f t="shared" si="104"/>
        <v>6.2349999999999994</v>
      </c>
      <c r="Z170">
        <f t="shared" si="105"/>
        <v>5.1350000000000007</v>
      </c>
      <c r="AC170" s="9"/>
      <c r="AD170" s="9"/>
      <c r="AE170" s="3">
        <f>(0.5*($E170-$E169))+(0.5*($E171-$E170))</f>
        <v>10</v>
      </c>
      <c r="AF170">
        <f t="shared" si="119"/>
        <v>14.809999999999999</v>
      </c>
      <c r="AG170">
        <f t="shared" si="119"/>
        <v>30.28</v>
      </c>
      <c r="AH170">
        <f t="shared" si="119"/>
        <v>6.2349999999999994</v>
      </c>
      <c r="AI170">
        <f t="shared" si="120"/>
        <v>5.1350000000000007</v>
      </c>
      <c r="AL170" s="9"/>
      <c r="AM170" s="9"/>
      <c r="AN170" s="3">
        <v>40</v>
      </c>
      <c r="AP170">
        <f t="shared" si="121"/>
        <v>10</v>
      </c>
      <c r="AQ170">
        <f t="shared" si="122"/>
        <v>14.809999999999999</v>
      </c>
      <c r="AR170">
        <f t="shared" si="123"/>
        <v>30.28</v>
      </c>
      <c r="AS170">
        <f t="shared" si="124"/>
        <v>6.2349999999999994</v>
      </c>
      <c r="AT170">
        <f t="shared" si="125"/>
        <v>5.1350000000000007</v>
      </c>
    </row>
    <row r="171" spans="1:54" x14ac:dyDescent="0.2">
      <c r="A171" s="34"/>
      <c r="D171" s="23">
        <v>385827</v>
      </c>
      <c r="E171" s="84">
        <v>51</v>
      </c>
      <c r="F171" s="30">
        <v>0.16864860659072417</v>
      </c>
      <c r="G171" s="81">
        <v>0.20858122365927589</v>
      </c>
      <c r="H171" s="47"/>
      <c r="J171" s="18"/>
      <c r="K171" s="23"/>
      <c r="M171" s="79"/>
      <c r="N171" s="112"/>
      <c r="O171" s="79"/>
      <c r="P171" s="31"/>
      <c r="Q171" s="13">
        <v>5.4369999999999994</v>
      </c>
      <c r="R171" s="13">
        <v>5.3354999999999997</v>
      </c>
      <c r="S171" s="13">
        <v>0.85050000000000003</v>
      </c>
      <c r="T171" s="13">
        <v>0.46400000000000002</v>
      </c>
      <c r="U171" s="13">
        <v>0.1885</v>
      </c>
      <c r="V171" s="3">
        <f t="shared" si="118"/>
        <v>10</v>
      </c>
      <c r="W171">
        <f t="shared" si="106"/>
        <v>54.36999999999999</v>
      </c>
      <c r="X171">
        <f t="shared" si="103"/>
        <v>53.354999999999997</v>
      </c>
      <c r="Y171">
        <f t="shared" si="104"/>
        <v>8.5050000000000008</v>
      </c>
      <c r="Z171">
        <f t="shared" si="105"/>
        <v>4.6400000000000006</v>
      </c>
      <c r="AC171" s="9"/>
      <c r="AD171" s="9"/>
      <c r="AE171" s="3">
        <f>(0.5*($E171-$E170))</f>
        <v>5</v>
      </c>
      <c r="AF171">
        <f t="shared" si="119"/>
        <v>27.184999999999995</v>
      </c>
      <c r="AG171">
        <f t="shared" si="119"/>
        <v>26.677499999999998</v>
      </c>
      <c r="AH171">
        <f t="shared" si="119"/>
        <v>4.2525000000000004</v>
      </c>
      <c r="AI171">
        <f t="shared" si="120"/>
        <v>2.3200000000000003</v>
      </c>
      <c r="AL171" s="9"/>
      <c r="AM171" s="9"/>
      <c r="AN171" s="3">
        <v>50</v>
      </c>
      <c r="AP171">
        <f t="shared" si="121"/>
        <v>10</v>
      </c>
      <c r="AQ171">
        <f t="shared" si="122"/>
        <v>54.36999999999999</v>
      </c>
      <c r="AR171">
        <f t="shared" si="123"/>
        <v>53.354999999999997</v>
      </c>
      <c r="AS171">
        <f t="shared" si="124"/>
        <v>8.5050000000000008</v>
      </c>
      <c r="AT171">
        <f t="shared" si="125"/>
        <v>4.6400000000000006</v>
      </c>
    </row>
    <row r="172" spans="1:54" x14ac:dyDescent="0.2">
      <c r="A172" s="34"/>
      <c r="D172" s="23">
        <v>385826</v>
      </c>
      <c r="E172" s="84">
        <v>61</v>
      </c>
      <c r="F172" s="30">
        <v>8.7509560618388924E-2</v>
      </c>
      <c r="G172" s="81">
        <v>0.1426458343816111</v>
      </c>
      <c r="H172" s="47"/>
      <c r="K172" s="23"/>
      <c r="M172" s="79"/>
      <c r="N172" s="112"/>
      <c r="O172" s="79"/>
      <c r="P172" s="31"/>
      <c r="Q172" s="13">
        <v>8.0824999999999996</v>
      </c>
      <c r="R172" s="13">
        <v>7.51</v>
      </c>
      <c r="S172" s="13">
        <v>0.95499999999999996</v>
      </c>
      <c r="T172" s="13">
        <v>0.51849999999999996</v>
      </c>
      <c r="U172" s="13">
        <v>0.17849999999999999</v>
      </c>
      <c r="V172" s="3">
        <f t="shared" si="118"/>
        <v>14.5</v>
      </c>
      <c r="W172">
        <f t="shared" si="106"/>
        <v>117.19624999999999</v>
      </c>
      <c r="X172">
        <f t="shared" si="103"/>
        <v>108.895</v>
      </c>
      <c r="Y172">
        <f t="shared" si="104"/>
        <v>13.8475</v>
      </c>
      <c r="Z172">
        <f t="shared" si="105"/>
        <v>7.5182499999999992</v>
      </c>
      <c r="AC172" s="9"/>
      <c r="AD172" s="9"/>
      <c r="AF172">
        <f t="shared" si="119"/>
        <v>0</v>
      </c>
      <c r="AG172">
        <f t="shared" si="119"/>
        <v>0</v>
      </c>
      <c r="AH172">
        <f t="shared" si="119"/>
        <v>0</v>
      </c>
      <c r="AI172">
        <f t="shared" si="120"/>
        <v>0</v>
      </c>
      <c r="AL172" s="9"/>
      <c r="AM172" s="9"/>
      <c r="AN172" s="3">
        <v>60</v>
      </c>
      <c r="AP172">
        <f t="shared" si="121"/>
        <v>15</v>
      </c>
      <c r="AQ172">
        <f t="shared" si="122"/>
        <v>121.2375</v>
      </c>
      <c r="AR172">
        <f t="shared" si="123"/>
        <v>112.64999999999999</v>
      </c>
      <c r="AS172">
        <f t="shared" si="124"/>
        <v>14.324999999999999</v>
      </c>
      <c r="AT172">
        <f t="shared" si="125"/>
        <v>7.7774999999999999</v>
      </c>
    </row>
    <row r="173" spans="1:54" x14ac:dyDescent="0.2">
      <c r="A173" s="34"/>
      <c r="D173" s="23">
        <v>385825</v>
      </c>
      <c r="E173" s="84">
        <v>80</v>
      </c>
      <c r="F173" s="30">
        <v>5.0755545158665566E-2</v>
      </c>
      <c r="G173" s="81">
        <v>6.3246659841334443E-2</v>
      </c>
      <c r="H173" s="47"/>
      <c r="K173" s="23"/>
      <c r="M173" s="79"/>
      <c r="N173" s="112"/>
      <c r="O173" s="79"/>
      <c r="P173" s="31"/>
      <c r="Q173" s="13">
        <v>11.263</v>
      </c>
      <c r="R173" s="13">
        <v>9.0640000000000001</v>
      </c>
      <c r="S173" s="13">
        <v>1.0725</v>
      </c>
      <c r="T173" s="13">
        <v>0.46950000000000003</v>
      </c>
      <c r="U173" s="13">
        <v>0.17549999999999999</v>
      </c>
      <c r="V173" s="3">
        <f t="shared" si="118"/>
        <v>19.5</v>
      </c>
      <c r="W173">
        <f t="shared" si="106"/>
        <v>219.6285</v>
      </c>
      <c r="X173">
        <f t="shared" si="103"/>
        <v>176.74799999999999</v>
      </c>
      <c r="Y173">
        <f t="shared" si="104"/>
        <v>20.91375</v>
      </c>
      <c r="Z173">
        <f t="shared" si="105"/>
        <v>9.1552500000000006</v>
      </c>
      <c r="AC173" s="9"/>
      <c r="AD173" s="9"/>
      <c r="AE173" s="3">
        <v>0</v>
      </c>
      <c r="AH173"/>
      <c r="AI173"/>
      <c r="AL173" s="9"/>
      <c r="AM173" s="9"/>
      <c r="AN173" s="3">
        <v>80</v>
      </c>
      <c r="AP173">
        <f t="shared" si="121"/>
        <v>20</v>
      </c>
      <c r="AQ173">
        <f t="shared" si="122"/>
        <v>225.26</v>
      </c>
      <c r="AR173">
        <f t="shared" si="123"/>
        <v>181.28</v>
      </c>
      <c r="AS173">
        <f t="shared" si="124"/>
        <v>21.45</v>
      </c>
      <c r="AT173">
        <f t="shared" si="125"/>
        <v>9.39</v>
      </c>
    </row>
    <row r="174" spans="1:54" x14ac:dyDescent="0.2">
      <c r="A174" s="34"/>
      <c r="D174" s="23">
        <v>385824</v>
      </c>
      <c r="E174" s="84">
        <v>100</v>
      </c>
      <c r="F174" s="30">
        <v>2.2752485760781122E-2</v>
      </c>
      <c r="G174" s="81">
        <v>3.9626079239218889E-2</v>
      </c>
      <c r="H174" s="47"/>
      <c r="K174" s="23"/>
      <c r="M174" s="79"/>
      <c r="N174" s="105"/>
      <c r="O174" s="77"/>
      <c r="P174" s="31"/>
      <c r="Q174" s="13">
        <v>14.494999999999999</v>
      </c>
      <c r="R174" s="13">
        <v>11.962</v>
      </c>
      <c r="S174" s="13">
        <v>1.226</v>
      </c>
      <c r="T174" s="13">
        <v>0.73599999999999999</v>
      </c>
      <c r="U174" s="13">
        <v>0.18049999999999999</v>
      </c>
      <c r="V174" s="3">
        <f t="shared" si="118"/>
        <v>36</v>
      </c>
      <c r="W174">
        <f t="shared" si="106"/>
        <v>521.81999999999994</v>
      </c>
      <c r="X174">
        <f t="shared" si="103"/>
        <v>430.63200000000001</v>
      </c>
      <c r="Y174">
        <f t="shared" si="104"/>
        <v>44.135999999999996</v>
      </c>
      <c r="Z174">
        <f t="shared" si="105"/>
        <v>26.495999999999999</v>
      </c>
      <c r="AC174" s="9"/>
      <c r="AD174" s="9"/>
      <c r="AE174" s="3">
        <v>0</v>
      </c>
      <c r="AH174"/>
      <c r="AI174"/>
      <c r="AL174" s="9"/>
      <c r="AM174" s="9"/>
      <c r="AN174" s="3">
        <v>100</v>
      </c>
      <c r="AP174">
        <f t="shared" si="121"/>
        <v>36</v>
      </c>
      <c r="AQ174">
        <f t="shared" si="122"/>
        <v>521.81999999999994</v>
      </c>
      <c r="AR174">
        <f t="shared" si="123"/>
        <v>430.63200000000001</v>
      </c>
      <c r="AS174">
        <f t="shared" si="124"/>
        <v>44.135999999999996</v>
      </c>
      <c r="AT174">
        <f t="shared" si="125"/>
        <v>26.495999999999999</v>
      </c>
    </row>
    <row r="175" spans="1:54" x14ac:dyDescent="0.2">
      <c r="A175" s="34"/>
      <c r="D175" s="23">
        <v>385823</v>
      </c>
      <c r="E175" s="84">
        <v>152</v>
      </c>
      <c r="F175" s="30">
        <v>2.2752485760781122E-2</v>
      </c>
      <c r="G175" s="81">
        <v>3.9626079239218875E-2</v>
      </c>
      <c r="H175" s="47"/>
      <c r="K175" s="23"/>
      <c r="M175" s="79">
        <v>52.135716126060714</v>
      </c>
      <c r="N175" s="112">
        <v>3.2995000000000001</v>
      </c>
      <c r="O175" s="79">
        <v>147.5</v>
      </c>
      <c r="P175" s="31">
        <v>34.716999999999999</v>
      </c>
      <c r="Q175" s="13">
        <v>18.1065</v>
      </c>
      <c r="R175" s="13">
        <v>17.145499999999998</v>
      </c>
      <c r="S175" s="13">
        <v>1.5015000000000001</v>
      </c>
      <c r="T175" s="13">
        <v>0.65600000000000003</v>
      </c>
      <c r="U175" s="13">
        <v>0.22650000000000001</v>
      </c>
      <c r="V175" s="3">
        <f>(0.5*($E175-$E174))</f>
        <v>26</v>
      </c>
      <c r="W175">
        <f t="shared" si="106"/>
        <v>470.76900000000001</v>
      </c>
      <c r="X175">
        <f t="shared" si="103"/>
        <v>445.78299999999996</v>
      </c>
      <c r="Y175">
        <f t="shared" si="104"/>
        <v>39.039000000000001</v>
      </c>
      <c r="Z175">
        <f t="shared" si="105"/>
        <v>17.056000000000001</v>
      </c>
      <c r="AC175" s="9"/>
      <c r="AD175" s="9"/>
      <c r="AE175" s="3">
        <v>0</v>
      </c>
      <c r="AH175"/>
      <c r="AI175"/>
      <c r="AL175" s="9"/>
      <c r="AM175" s="9"/>
      <c r="AN175" s="3">
        <v>152</v>
      </c>
      <c r="AP175">
        <f>(0.5*($AN175-$AN174))</f>
        <v>26</v>
      </c>
      <c r="AQ175">
        <f>($AP175*AY175)</f>
        <v>449.1</v>
      </c>
      <c r="AR175">
        <f>($AP175*AZ175)</f>
        <v>414.68199999999996</v>
      </c>
      <c r="AS175">
        <f>($AP175*BA175)</f>
        <v>37.386000000000003</v>
      </c>
      <c r="AT175">
        <f>($AP175*BB175)</f>
        <v>17.536000000000001</v>
      </c>
      <c r="AY175" s="60">
        <f>(Q174*($AN175-$AY$1)+Q175*($AY$1-$AN174))/($AN175-$AN174)</f>
        <v>17.273076923076925</v>
      </c>
      <c r="AZ175" s="60">
        <f>(R174*($AN175-$AY$1)+R175*($AY$1-$AN174))/($AN175-$AN174)</f>
        <v>15.949307692307691</v>
      </c>
      <c r="BA175" s="60">
        <f>(S174*($AN175-$AY$1)+S175*($AY$1-$AN174))/($AN175-$AN174)</f>
        <v>1.4379230769230771</v>
      </c>
      <c r="BB175" s="60">
        <f>(T174*($AN175-$AY$1)+T175*($AY$1-$AN174))/($AN175-$AN174)</f>
        <v>0.67446153846153856</v>
      </c>
    </row>
    <row r="176" spans="1:54" x14ac:dyDescent="0.2">
      <c r="A176" s="34">
        <v>41197</v>
      </c>
      <c r="B176" s="2" t="s">
        <v>253</v>
      </c>
      <c r="C176" s="4" t="s">
        <v>81</v>
      </c>
      <c r="D176" s="33">
        <v>386411</v>
      </c>
      <c r="E176" s="84">
        <v>3</v>
      </c>
      <c r="F176" s="30">
        <v>0.35753504597233521</v>
      </c>
      <c r="G176" s="81">
        <v>0.14820164952766493</v>
      </c>
      <c r="H176" s="30">
        <v>42.870908582282347</v>
      </c>
      <c r="I176" s="31">
        <v>28.21005998509267</v>
      </c>
      <c r="J176" s="82">
        <v>37.90337691090317</v>
      </c>
      <c r="K176" s="18">
        <v>19.449446186096836</v>
      </c>
      <c r="L176" s="23">
        <v>289</v>
      </c>
      <c r="M176" s="79">
        <v>99.327570112985399</v>
      </c>
      <c r="N176" s="112">
        <v>5.8185000000000002</v>
      </c>
      <c r="O176" s="79">
        <v>260</v>
      </c>
      <c r="P176" s="31">
        <v>31.15</v>
      </c>
      <c r="Q176" s="13">
        <v>0.82650000000000001</v>
      </c>
      <c r="R176" s="13">
        <v>0.59400000000000008</v>
      </c>
      <c r="S176" s="13">
        <v>0.18</v>
      </c>
      <c r="T176" s="13">
        <v>0.25850000000000001</v>
      </c>
      <c r="U176" s="13">
        <v>0.14550000000000002</v>
      </c>
      <c r="V176" s="3">
        <f>($E176)+(0.5*($E177-$E176))</f>
        <v>7</v>
      </c>
      <c r="W176">
        <f t="shared" si="106"/>
        <v>5.7854999999999999</v>
      </c>
      <c r="X176">
        <f t="shared" si="103"/>
        <v>4.1580000000000004</v>
      </c>
      <c r="Y176">
        <f t="shared" si="104"/>
        <v>1.26</v>
      </c>
      <c r="Z176">
        <f t="shared" si="105"/>
        <v>1.8095000000000001</v>
      </c>
      <c r="AA176" s="9">
        <f>SUM(W176:W185)</f>
        <v>1004.1455</v>
      </c>
      <c r="AB176" s="9">
        <f>SUM(X176:X185)</f>
        <v>925.94949999999994</v>
      </c>
      <c r="AC176" s="9">
        <f>SUM(Y176:Y185)</f>
        <v>108.93925</v>
      </c>
      <c r="AD176" s="9">
        <f>SUM(Z176:Z185)</f>
        <v>41.326749999999997</v>
      </c>
      <c r="AE176" s="3">
        <f>($E176)+(0.5*($E177-$E176))</f>
        <v>7</v>
      </c>
      <c r="AF176">
        <f>($AE176*Q176)</f>
        <v>5.7854999999999999</v>
      </c>
      <c r="AG176">
        <f>($AE176*R176)</f>
        <v>4.1580000000000004</v>
      </c>
      <c r="AH176">
        <f>($AE176*S176)</f>
        <v>1.26</v>
      </c>
      <c r="AI176">
        <f>($AE176*T176)</f>
        <v>1.8095000000000001</v>
      </c>
      <c r="AJ176" s="9">
        <f>SUM(AF176:AF182)</f>
        <v>123.53299999999999</v>
      </c>
      <c r="AK176" s="9">
        <f>SUM(AG176:AG182)</f>
        <v>145.94875000000002</v>
      </c>
      <c r="AL176" s="9">
        <f>SUM(AH176:AH182)</f>
        <v>27.958500000000001</v>
      </c>
      <c r="AM176" s="9">
        <f>SUM(AI176:AI182)</f>
        <v>16.404</v>
      </c>
      <c r="AN176" s="3">
        <v>1</v>
      </c>
      <c r="AP176">
        <f>($AN176)+(0.5*($AN177-$AN176))</f>
        <v>3</v>
      </c>
      <c r="AQ176">
        <f t="shared" si="122"/>
        <v>2.4794999999999998</v>
      </c>
      <c r="AR176">
        <f t="shared" si="123"/>
        <v>1.7820000000000003</v>
      </c>
      <c r="AS176">
        <f t="shared" si="124"/>
        <v>0.54</v>
      </c>
      <c r="AT176">
        <f t="shared" si="125"/>
        <v>0.77550000000000008</v>
      </c>
      <c r="AU176" s="9">
        <f>SUM(AQ176:AQ185)</f>
        <v>1125.952</v>
      </c>
      <c r="AV176" s="9">
        <f>SUM(AR176:AR185)</f>
        <v>1036.3430000000001</v>
      </c>
      <c r="AW176" s="9">
        <f>SUM(AS176:AS185)</f>
        <v>119.065</v>
      </c>
      <c r="AX176" s="9">
        <f>SUM(AT176:AT185)</f>
        <v>41.98075</v>
      </c>
    </row>
    <row r="177" spans="1:54" x14ac:dyDescent="0.2">
      <c r="A177" s="34"/>
      <c r="D177" s="33">
        <v>386410</v>
      </c>
      <c r="E177" s="84">
        <v>11</v>
      </c>
      <c r="F177" s="30">
        <v>0.62577043938161092</v>
      </c>
      <c r="G177" s="81">
        <v>0.17992390061838912</v>
      </c>
      <c r="H177" s="18"/>
      <c r="I177" s="18"/>
      <c r="J177" s="86"/>
      <c r="K177" s="18"/>
      <c r="M177" s="79"/>
      <c r="N177" s="105"/>
      <c r="O177" s="77"/>
      <c r="Q177" s="13">
        <v>0.8165</v>
      </c>
      <c r="R177" s="13">
        <v>0.76800000000000002</v>
      </c>
      <c r="S177" s="13">
        <v>0.219</v>
      </c>
      <c r="T177" s="13">
        <v>0.2205</v>
      </c>
      <c r="U177" s="13">
        <v>0.13300000000000001</v>
      </c>
      <c r="V177" s="3">
        <f>(0.5*($E177-$E176))+(0.5*($E178-$E177))</f>
        <v>8.5</v>
      </c>
      <c r="W177">
        <f t="shared" si="106"/>
        <v>6.9402499999999998</v>
      </c>
      <c r="X177">
        <f t="shared" si="103"/>
        <v>6.5280000000000005</v>
      </c>
      <c r="Y177">
        <f t="shared" si="104"/>
        <v>1.8614999999999999</v>
      </c>
      <c r="Z177">
        <f t="shared" si="105"/>
        <v>1.87425</v>
      </c>
      <c r="AC177" s="9"/>
      <c r="AD177" s="9"/>
      <c r="AE177" s="3">
        <f>(0.5*($E177-$E176))+(0.5*($E178-$E177))</f>
        <v>8.5</v>
      </c>
      <c r="AF177">
        <f t="shared" ref="AF177:AH182" si="126">($AE177*Q177)</f>
        <v>6.9402499999999998</v>
      </c>
      <c r="AG177">
        <f t="shared" si="126"/>
        <v>6.5280000000000005</v>
      </c>
      <c r="AH177">
        <f t="shared" si="126"/>
        <v>1.8614999999999999</v>
      </c>
      <c r="AI177">
        <f t="shared" ref="AI177:AI182" si="127">($AE177*T177)</f>
        <v>1.87425</v>
      </c>
      <c r="AL177" s="9"/>
      <c r="AM177" s="9"/>
      <c r="AN177" s="3">
        <v>5</v>
      </c>
      <c r="AP177">
        <f>(0.5*($AN177-$AN176))+(0.5*($AN178-$AN177))</f>
        <v>4.5</v>
      </c>
      <c r="AQ177">
        <f t="shared" si="122"/>
        <v>3.6742499999999998</v>
      </c>
      <c r="AR177">
        <f t="shared" si="123"/>
        <v>3.456</v>
      </c>
      <c r="AS177">
        <f t="shared" si="124"/>
        <v>0.98550000000000004</v>
      </c>
      <c r="AT177">
        <f t="shared" si="125"/>
        <v>0.99224999999999997</v>
      </c>
    </row>
    <row r="178" spans="1:54" x14ac:dyDescent="0.2">
      <c r="A178" s="34"/>
      <c r="D178" s="33">
        <v>386409</v>
      </c>
      <c r="E178" s="84">
        <v>20</v>
      </c>
      <c r="F178" s="30">
        <v>0.93865565907241644</v>
      </c>
      <c r="G178" s="81">
        <v>0.39806449592758375</v>
      </c>
      <c r="J178" s="18"/>
      <c r="K178" s="23"/>
      <c r="M178" s="79"/>
      <c r="N178" s="105"/>
      <c r="O178" s="77"/>
      <c r="Q178" s="13">
        <v>0.82799999999999996</v>
      </c>
      <c r="R178" s="13">
        <v>1.026</v>
      </c>
      <c r="S178" s="13">
        <v>0.25950000000000001</v>
      </c>
      <c r="T178" s="13">
        <v>0.32550000000000001</v>
      </c>
      <c r="U178" s="13">
        <v>0.19900000000000001</v>
      </c>
      <c r="V178" s="3">
        <f t="shared" ref="V178:V184" si="128">(0.5*($E178-$E177))+(0.5*($E179-$E178))</f>
        <v>10</v>
      </c>
      <c r="W178">
        <f t="shared" si="106"/>
        <v>8.2799999999999994</v>
      </c>
      <c r="X178">
        <f t="shared" si="103"/>
        <v>10.26</v>
      </c>
      <c r="Y178">
        <f t="shared" si="104"/>
        <v>2.5950000000000002</v>
      </c>
      <c r="Z178">
        <f t="shared" si="105"/>
        <v>3.2549999999999999</v>
      </c>
      <c r="AC178" s="9"/>
      <c r="AD178" s="9"/>
      <c r="AE178" s="3">
        <f>(0.5*($E178-$E177))+(0.5*($E179-$E178))</f>
        <v>10</v>
      </c>
      <c r="AF178">
        <f t="shared" si="126"/>
        <v>8.2799999999999994</v>
      </c>
      <c r="AG178">
        <f t="shared" si="126"/>
        <v>10.26</v>
      </c>
      <c r="AH178">
        <f t="shared" si="126"/>
        <v>2.5950000000000002</v>
      </c>
      <c r="AI178">
        <f t="shared" si="127"/>
        <v>3.2549999999999999</v>
      </c>
      <c r="AL178" s="9"/>
      <c r="AM178" s="9"/>
      <c r="AN178" s="3">
        <v>10</v>
      </c>
      <c r="AP178">
        <f t="shared" ref="AP178:AP184" si="129">(0.5*($AN178-$AN177))+(0.5*($AN179-$AN178))</f>
        <v>7.5</v>
      </c>
      <c r="AQ178">
        <f t="shared" si="122"/>
        <v>6.21</v>
      </c>
      <c r="AR178">
        <f t="shared" si="123"/>
        <v>7.6950000000000003</v>
      </c>
      <c r="AS178">
        <f t="shared" si="124"/>
        <v>1.94625</v>
      </c>
      <c r="AT178">
        <f t="shared" si="125"/>
        <v>2.4412500000000001</v>
      </c>
    </row>
    <row r="179" spans="1:54" x14ac:dyDescent="0.2">
      <c r="D179" s="33">
        <v>386408</v>
      </c>
      <c r="E179" s="84">
        <v>31</v>
      </c>
      <c r="F179" s="30">
        <v>1.2068429902359641</v>
      </c>
      <c r="G179" s="81">
        <v>0.71583668476403606</v>
      </c>
      <c r="H179" s="47"/>
      <c r="J179" s="18"/>
      <c r="K179" s="23"/>
      <c r="M179" s="79"/>
      <c r="N179" s="105"/>
      <c r="O179" s="77"/>
      <c r="P179" s="31"/>
      <c r="Q179" s="13">
        <v>1.004</v>
      </c>
      <c r="R179" s="13">
        <v>1.6855</v>
      </c>
      <c r="S179" s="13">
        <v>0.42600000000000005</v>
      </c>
      <c r="T179" s="13">
        <v>0.29299999999999998</v>
      </c>
      <c r="U179" s="13">
        <v>0.21450000000000002</v>
      </c>
      <c r="V179" s="3">
        <f t="shared" si="128"/>
        <v>10</v>
      </c>
      <c r="W179">
        <f t="shared" si="106"/>
        <v>10.039999999999999</v>
      </c>
      <c r="X179">
        <f t="shared" si="103"/>
        <v>16.855</v>
      </c>
      <c r="Y179">
        <f t="shared" si="104"/>
        <v>4.2600000000000007</v>
      </c>
      <c r="Z179">
        <f t="shared" si="105"/>
        <v>2.9299999999999997</v>
      </c>
      <c r="AC179" s="9"/>
      <c r="AD179" s="9"/>
      <c r="AE179" s="3">
        <f>(0.5*($E179-$E178))+(0.5*($E180-$E179))</f>
        <v>10</v>
      </c>
      <c r="AF179">
        <f t="shared" si="126"/>
        <v>10.039999999999999</v>
      </c>
      <c r="AG179">
        <f t="shared" si="126"/>
        <v>16.855</v>
      </c>
      <c r="AH179">
        <f t="shared" si="126"/>
        <v>4.2600000000000007</v>
      </c>
      <c r="AI179">
        <f t="shared" si="127"/>
        <v>2.9299999999999997</v>
      </c>
      <c r="AL179" s="9"/>
      <c r="AM179" s="9"/>
      <c r="AN179" s="3">
        <v>20</v>
      </c>
      <c r="AP179">
        <f t="shared" si="129"/>
        <v>10</v>
      </c>
      <c r="AQ179">
        <f t="shared" si="122"/>
        <v>10.039999999999999</v>
      </c>
      <c r="AR179">
        <f t="shared" si="123"/>
        <v>16.855</v>
      </c>
      <c r="AS179">
        <f t="shared" si="124"/>
        <v>4.2600000000000007</v>
      </c>
      <c r="AT179">
        <f t="shared" si="125"/>
        <v>2.9299999999999997</v>
      </c>
    </row>
    <row r="180" spans="1:54" x14ac:dyDescent="0.2">
      <c r="D180" s="33">
        <v>386407</v>
      </c>
      <c r="E180" s="84">
        <v>40</v>
      </c>
      <c r="F180" s="30">
        <v>0.75986410496338497</v>
      </c>
      <c r="G180" s="81">
        <v>0.44867740503661524</v>
      </c>
      <c r="H180" s="47"/>
      <c r="J180" s="18"/>
      <c r="K180" s="23"/>
      <c r="M180" s="79">
        <v>91.086084345600256</v>
      </c>
      <c r="N180" s="112">
        <v>6.2095000000000002</v>
      </c>
      <c r="O180" s="79">
        <v>277.5</v>
      </c>
      <c r="P180" s="82">
        <v>32.414999999999999</v>
      </c>
      <c r="Q180" s="13">
        <v>1.0920000000000001</v>
      </c>
      <c r="R180" s="13">
        <v>2.2530000000000001</v>
      </c>
      <c r="S180" s="13">
        <v>0.48450000000000004</v>
      </c>
      <c r="T180" s="13">
        <v>0.2515</v>
      </c>
      <c r="U180" s="13">
        <v>0.24349999999999999</v>
      </c>
      <c r="V180" s="3">
        <f t="shared" si="128"/>
        <v>9.5</v>
      </c>
      <c r="W180">
        <f t="shared" si="106"/>
        <v>10.374000000000001</v>
      </c>
      <c r="X180">
        <f t="shared" si="103"/>
        <v>21.403500000000001</v>
      </c>
      <c r="Y180">
        <f t="shared" si="104"/>
        <v>4.6027500000000003</v>
      </c>
      <c r="Z180">
        <f t="shared" si="105"/>
        <v>2.3892500000000001</v>
      </c>
      <c r="AC180" s="9"/>
      <c r="AD180" s="9"/>
      <c r="AE180" s="3">
        <f>(0.5*($E180-$E179))+(0.5*($E181-$E180))</f>
        <v>9.5</v>
      </c>
      <c r="AF180">
        <f t="shared" si="126"/>
        <v>10.374000000000001</v>
      </c>
      <c r="AG180">
        <f t="shared" si="126"/>
        <v>21.403500000000001</v>
      </c>
      <c r="AH180">
        <f t="shared" si="126"/>
        <v>4.6027500000000003</v>
      </c>
      <c r="AI180">
        <f t="shared" si="127"/>
        <v>2.3892500000000001</v>
      </c>
      <c r="AL180" s="9"/>
      <c r="AM180" s="9"/>
      <c r="AN180" s="3">
        <v>30</v>
      </c>
      <c r="AP180">
        <f t="shared" si="129"/>
        <v>10</v>
      </c>
      <c r="AQ180">
        <f t="shared" si="122"/>
        <v>10.920000000000002</v>
      </c>
      <c r="AR180">
        <f t="shared" si="123"/>
        <v>22.53</v>
      </c>
      <c r="AS180">
        <f t="shared" si="124"/>
        <v>4.8450000000000006</v>
      </c>
      <c r="AT180">
        <f t="shared" si="125"/>
        <v>2.5150000000000001</v>
      </c>
    </row>
    <row r="181" spans="1:54" x14ac:dyDescent="0.2">
      <c r="D181" s="33">
        <v>386406</v>
      </c>
      <c r="E181" s="84">
        <v>50</v>
      </c>
      <c r="F181" s="30">
        <v>0.17876752298616766</v>
      </c>
      <c r="G181" s="81">
        <v>0.24820690026383241</v>
      </c>
      <c r="H181" s="47"/>
      <c r="J181" s="18"/>
      <c r="K181" s="23"/>
      <c r="M181" s="79"/>
      <c r="N181" s="105"/>
      <c r="O181" s="77"/>
      <c r="P181" s="82"/>
      <c r="Q181" s="13">
        <v>3.8424999999999998</v>
      </c>
      <c r="R181" s="13">
        <v>4.5739999999999998</v>
      </c>
      <c r="S181" s="13">
        <v>0.78</v>
      </c>
      <c r="T181" s="13">
        <v>0.24399999999999999</v>
      </c>
      <c r="U181" s="13">
        <v>0.2445</v>
      </c>
      <c r="V181" s="3">
        <f t="shared" si="128"/>
        <v>10.5</v>
      </c>
      <c r="W181">
        <f t="shared" si="106"/>
        <v>40.346249999999998</v>
      </c>
      <c r="X181">
        <f t="shared" si="103"/>
        <v>48.027000000000001</v>
      </c>
      <c r="Y181">
        <f t="shared" si="104"/>
        <v>8.19</v>
      </c>
      <c r="Z181">
        <f t="shared" si="105"/>
        <v>2.5619999999999998</v>
      </c>
      <c r="AC181" s="9"/>
      <c r="AD181" s="9"/>
      <c r="AE181" s="3">
        <f>(0.5*($E181-$E180))+(0.5*($E182-$E181))</f>
        <v>10.5</v>
      </c>
      <c r="AF181">
        <f t="shared" si="126"/>
        <v>40.346249999999998</v>
      </c>
      <c r="AG181">
        <f t="shared" si="126"/>
        <v>48.027000000000001</v>
      </c>
      <c r="AH181">
        <f t="shared" si="126"/>
        <v>8.19</v>
      </c>
      <c r="AI181">
        <f t="shared" si="127"/>
        <v>2.5619999999999998</v>
      </c>
      <c r="AL181" s="9"/>
      <c r="AM181" s="9"/>
      <c r="AN181" s="3">
        <v>40</v>
      </c>
      <c r="AP181">
        <f t="shared" si="129"/>
        <v>10</v>
      </c>
      <c r="AQ181">
        <f t="shared" si="122"/>
        <v>38.424999999999997</v>
      </c>
      <c r="AR181">
        <f t="shared" si="123"/>
        <v>45.739999999999995</v>
      </c>
      <c r="AS181">
        <f t="shared" si="124"/>
        <v>7.8000000000000007</v>
      </c>
      <c r="AT181">
        <f t="shared" si="125"/>
        <v>2.44</v>
      </c>
    </row>
    <row r="182" spans="1:54" x14ac:dyDescent="0.2">
      <c r="D182" s="33">
        <v>386405</v>
      </c>
      <c r="E182" s="84">
        <v>61</v>
      </c>
      <c r="F182" s="30">
        <v>8.7509560618388924E-2</v>
      </c>
      <c r="G182" s="81">
        <v>0.14909878938161109</v>
      </c>
      <c r="H182" s="47"/>
      <c r="J182" s="18"/>
      <c r="K182" s="23"/>
      <c r="M182" s="79"/>
      <c r="N182" s="105"/>
      <c r="O182" s="77"/>
      <c r="P182" s="77"/>
      <c r="Q182" s="13">
        <v>7.5939999999999994</v>
      </c>
      <c r="R182" s="13">
        <v>7.0395000000000003</v>
      </c>
      <c r="S182" s="13">
        <v>0.94350000000000001</v>
      </c>
      <c r="T182" s="13">
        <v>0.28799999999999998</v>
      </c>
      <c r="U182" s="13">
        <v>0.23449999999999999</v>
      </c>
      <c r="V182" s="3">
        <f t="shared" si="128"/>
        <v>15.5</v>
      </c>
      <c r="W182">
        <f t="shared" si="106"/>
        <v>117.70699999999999</v>
      </c>
      <c r="X182">
        <f t="shared" si="103"/>
        <v>109.11225</v>
      </c>
      <c r="Y182">
        <f t="shared" si="104"/>
        <v>14.62425</v>
      </c>
      <c r="Z182">
        <f t="shared" si="105"/>
        <v>4.4639999999999995</v>
      </c>
      <c r="AC182" s="9"/>
      <c r="AD182" s="9"/>
      <c r="AE182" s="3">
        <f>(0.5*($E182-$E181))</f>
        <v>5.5</v>
      </c>
      <c r="AF182">
        <f t="shared" si="126"/>
        <v>41.766999999999996</v>
      </c>
      <c r="AG182">
        <f t="shared" si="126"/>
        <v>38.71725</v>
      </c>
      <c r="AH182">
        <f t="shared" si="126"/>
        <v>5.1892500000000004</v>
      </c>
      <c r="AI182">
        <f t="shared" si="127"/>
        <v>1.5839999999999999</v>
      </c>
      <c r="AL182" s="9"/>
      <c r="AM182" s="9"/>
      <c r="AN182" s="3">
        <v>50</v>
      </c>
      <c r="AP182">
        <f t="shared" si="129"/>
        <v>17.5</v>
      </c>
      <c r="AQ182">
        <f t="shared" si="122"/>
        <v>132.89499999999998</v>
      </c>
      <c r="AR182">
        <f t="shared" si="123"/>
        <v>123.19125000000001</v>
      </c>
      <c r="AS182">
        <f t="shared" si="124"/>
        <v>16.51125</v>
      </c>
      <c r="AT182">
        <f t="shared" si="125"/>
        <v>5.04</v>
      </c>
    </row>
    <row r="183" spans="1:54" x14ac:dyDescent="0.2">
      <c r="D183" s="33">
        <v>386404</v>
      </c>
      <c r="E183" s="84">
        <v>81</v>
      </c>
      <c r="F183" s="30">
        <v>2.9753250610252233E-2</v>
      </c>
      <c r="G183" s="81">
        <v>7.5645014389747772E-2</v>
      </c>
      <c r="H183" s="47"/>
      <c r="J183" s="18"/>
      <c r="K183" s="23"/>
      <c r="M183" s="79"/>
      <c r="N183" s="105"/>
      <c r="O183" s="77"/>
      <c r="P183" s="82"/>
      <c r="Q183" s="13">
        <v>12.5275</v>
      </c>
      <c r="R183" s="13">
        <v>11.062999999999999</v>
      </c>
      <c r="S183" s="13">
        <v>1.1595</v>
      </c>
      <c r="T183" s="13">
        <v>0.47899999999999998</v>
      </c>
      <c r="U183" s="13">
        <v>0.23349999999999999</v>
      </c>
      <c r="V183" s="3">
        <f t="shared" si="128"/>
        <v>19.5</v>
      </c>
      <c r="W183">
        <f t="shared" si="106"/>
        <v>244.28625</v>
      </c>
      <c r="X183">
        <f t="shared" si="103"/>
        <v>215.72849999999997</v>
      </c>
      <c r="Y183">
        <f t="shared" si="104"/>
        <v>22.610250000000001</v>
      </c>
      <c r="Z183">
        <f t="shared" si="105"/>
        <v>9.3405000000000005</v>
      </c>
      <c r="AC183" s="9"/>
      <c r="AD183" s="9"/>
      <c r="AE183" s="3">
        <v>0</v>
      </c>
      <c r="AH183"/>
      <c r="AI183"/>
      <c r="AL183" s="9"/>
      <c r="AM183" s="9"/>
      <c r="AN183" s="3">
        <v>75</v>
      </c>
      <c r="AP183">
        <f t="shared" si="129"/>
        <v>25</v>
      </c>
      <c r="AQ183">
        <f t="shared" si="122"/>
        <v>313.1875</v>
      </c>
      <c r="AR183">
        <f t="shared" si="123"/>
        <v>276.57499999999999</v>
      </c>
      <c r="AS183">
        <f t="shared" si="124"/>
        <v>28.987500000000001</v>
      </c>
      <c r="AT183">
        <f t="shared" si="125"/>
        <v>11.975</v>
      </c>
    </row>
    <row r="184" spans="1:54" x14ac:dyDescent="0.2">
      <c r="D184" s="33">
        <v>386403</v>
      </c>
      <c r="E184" s="84">
        <v>100</v>
      </c>
      <c r="F184" s="30">
        <v>2.1002294548413347E-2</v>
      </c>
      <c r="G184" s="81">
        <v>6.2886120451586661E-2</v>
      </c>
      <c r="H184" s="47"/>
      <c r="J184" s="18"/>
      <c r="K184" s="23"/>
      <c r="M184" s="79"/>
      <c r="N184" s="105"/>
      <c r="O184" s="77"/>
      <c r="P184" s="82"/>
      <c r="Q184" s="13">
        <v>14.721499999999999</v>
      </c>
      <c r="R184" s="13">
        <v>12.7775</v>
      </c>
      <c r="S184" s="13">
        <v>1.2789999999999999</v>
      </c>
      <c r="T184" s="13">
        <v>0.40350000000000003</v>
      </c>
      <c r="U184" s="13">
        <v>0.249</v>
      </c>
      <c r="V184" s="3">
        <f t="shared" si="128"/>
        <v>23.5</v>
      </c>
      <c r="W184">
        <f t="shared" si="106"/>
        <v>345.95524999999998</v>
      </c>
      <c r="X184">
        <f t="shared" si="103"/>
        <v>300.27125000000001</v>
      </c>
      <c r="Y184">
        <f t="shared" si="104"/>
        <v>30.0565</v>
      </c>
      <c r="Z184">
        <f t="shared" si="105"/>
        <v>9.4822500000000005</v>
      </c>
      <c r="AC184" s="9"/>
      <c r="AD184" s="9"/>
      <c r="AH184"/>
      <c r="AI184"/>
      <c r="AL184" s="9"/>
      <c r="AM184" s="9"/>
      <c r="AN184" s="3">
        <v>100</v>
      </c>
      <c r="AP184">
        <f t="shared" si="129"/>
        <v>26.5</v>
      </c>
      <c r="AQ184">
        <f t="shared" si="122"/>
        <v>390.11974999999995</v>
      </c>
      <c r="AR184">
        <f t="shared" si="123"/>
        <v>338.60374999999999</v>
      </c>
      <c r="AS184">
        <f t="shared" si="124"/>
        <v>33.893499999999996</v>
      </c>
      <c r="AT184">
        <f t="shared" si="125"/>
        <v>10.69275</v>
      </c>
    </row>
    <row r="185" spans="1:54" x14ac:dyDescent="0.2">
      <c r="D185" s="33">
        <v>386402</v>
      </c>
      <c r="E185" s="84">
        <v>128</v>
      </c>
      <c r="F185" s="30">
        <v>6.4757074857607802E-2</v>
      </c>
      <c r="G185" s="81">
        <v>6.2151040142392228E-2</v>
      </c>
      <c r="H185" s="47"/>
      <c r="J185" s="18"/>
      <c r="K185" s="23"/>
      <c r="M185" s="79">
        <v>53.776061929128502</v>
      </c>
      <c r="N185" s="112">
        <v>3.3780000000000001</v>
      </c>
      <c r="O185" s="79">
        <v>151</v>
      </c>
      <c r="P185" s="82">
        <v>34.779000000000003</v>
      </c>
      <c r="Q185" s="13">
        <v>15.316500000000001</v>
      </c>
      <c r="R185" s="13">
        <v>13.829000000000001</v>
      </c>
      <c r="S185" s="13">
        <v>1.3485</v>
      </c>
      <c r="T185" s="13">
        <v>0.23</v>
      </c>
      <c r="U185" s="13">
        <v>0.25800000000000001</v>
      </c>
      <c r="V185" s="3">
        <f>(0.5*($E185-$E184))</f>
        <v>14</v>
      </c>
      <c r="W185">
        <f t="shared" si="106"/>
        <v>214.43100000000001</v>
      </c>
      <c r="X185">
        <f t="shared" si="103"/>
        <v>193.60599999999999</v>
      </c>
      <c r="Y185">
        <f t="shared" si="104"/>
        <v>18.879000000000001</v>
      </c>
      <c r="Z185">
        <f t="shared" si="105"/>
        <v>3.22</v>
      </c>
      <c r="AC185" s="9"/>
      <c r="AD185" s="9"/>
      <c r="AH185"/>
      <c r="AI185"/>
      <c r="AL185" s="9"/>
      <c r="AM185" s="9"/>
      <c r="AN185" s="33">
        <v>128</v>
      </c>
      <c r="AP185">
        <f>(0.5*($AN185-$AN184))</f>
        <v>14</v>
      </c>
      <c r="AQ185">
        <f>($AP185*AY185)</f>
        <v>218.00100000000003</v>
      </c>
      <c r="AR185">
        <f>($AP185*AZ185)</f>
        <v>199.91500000000005</v>
      </c>
      <c r="AS185">
        <f>($AP185*BA185)</f>
        <v>19.295999999999999</v>
      </c>
      <c r="AT185">
        <f>($AP185*BB185)</f>
        <v>2.1790000000000003</v>
      </c>
      <c r="AY185" s="60">
        <f>(Q184*($AN185-$AY$1)+Q185*($AY$1-$AN184))/($AN185-$AN184)</f>
        <v>15.571500000000002</v>
      </c>
      <c r="AZ185" s="60">
        <f>(R184*($AN185-$AY$1)+R185*($AY$1-$AN184))/($AN185-$AN184)</f>
        <v>14.279642857142861</v>
      </c>
      <c r="BA185" s="60">
        <f>(S184*($AN185-$AY$1)+S185*($AY$1-$AN184))/($AN185-$AN184)</f>
        <v>1.3782857142857143</v>
      </c>
      <c r="BB185" s="60">
        <f>(T184*($AN185-$AY$1)+T185*($AY$1-$AN184))/($AN185-$AN184)</f>
        <v>0.15564285714285717</v>
      </c>
    </row>
    <row r="186" spans="1:54" x14ac:dyDescent="0.2">
      <c r="A186" s="34">
        <v>41232</v>
      </c>
      <c r="B186" s="2" t="s">
        <v>252</v>
      </c>
      <c r="C186" s="4" t="s">
        <v>100</v>
      </c>
      <c r="D186" s="17">
        <v>306880</v>
      </c>
      <c r="E186" s="3">
        <v>1</v>
      </c>
      <c r="F186" s="16">
        <v>0.92375636289666385</v>
      </c>
      <c r="G186" s="13">
        <v>0.72425478710333657</v>
      </c>
      <c r="H186" s="16">
        <v>39.585502914971514</v>
      </c>
      <c r="I186" s="18">
        <v>44.077298277528492</v>
      </c>
      <c r="J186" s="18">
        <v>36.115748836452397</v>
      </c>
      <c r="K186" s="18">
        <v>30.667197568547611</v>
      </c>
      <c r="L186" s="23">
        <v>324</v>
      </c>
      <c r="M186" s="40">
        <v>96.112002702363057</v>
      </c>
      <c r="N186" s="13">
        <v>6.085</v>
      </c>
      <c r="O186" s="40">
        <v>271.5</v>
      </c>
      <c r="P186" s="3">
        <v>30.635000000000002</v>
      </c>
      <c r="Q186" s="13">
        <v>0.1195</v>
      </c>
      <c r="R186" s="13">
        <v>7.6224999999999996</v>
      </c>
      <c r="S186" s="13">
        <v>0.3775</v>
      </c>
      <c r="T186" s="13">
        <v>0.58150000000000002</v>
      </c>
      <c r="U186" s="13">
        <v>0.16549999999999998</v>
      </c>
      <c r="V186" s="3">
        <f>($E186)+(0.5*($E187-$E186))</f>
        <v>3</v>
      </c>
      <c r="W186">
        <f t="shared" si="106"/>
        <v>0.35849999999999999</v>
      </c>
      <c r="X186">
        <f t="shared" si="103"/>
        <v>22.8675</v>
      </c>
      <c r="Y186">
        <f t="shared" si="104"/>
        <v>1.1325000000000001</v>
      </c>
      <c r="Z186">
        <f t="shared" si="105"/>
        <v>1.7444999999999999</v>
      </c>
      <c r="AA186" s="9">
        <f>SUM(W186:W195)</f>
        <v>964.9085</v>
      </c>
      <c r="AB186" s="9">
        <f>SUM(X186:X195)</f>
        <v>1083.73</v>
      </c>
      <c r="AC186" s="9">
        <f>SUM(Y186:Y195)</f>
        <v>123.59125</v>
      </c>
      <c r="AD186" s="9">
        <f>SUM(Z186:Z195)</f>
        <v>69.524500000000003</v>
      </c>
      <c r="AE186" s="3">
        <f>($E186)+(0.5*($E187-$E186))</f>
        <v>3</v>
      </c>
      <c r="AF186">
        <f>($AE186*Q186)</f>
        <v>0.35849999999999999</v>
      </c>
      <c r="AG186">
        <f>($AE186*R186)</f>
        <v>22.8675</v>
      </c>
      <c r="AH186">
        <f>($AE186*S186)</f>
        <v>1.1325000000000001</v>
      </c>
      <c r="AI186">
        <f>($AE186*T186)</f>
        <v>1.7444999999999999</v>
      </c>
      <c r="AJ186" s="9">
        <f>SUM(AF186:AF192)</f>
        <v>23.292249999999999</v>
      </c>
      <c r="AK186" s="9">
        <f>SUM(AG186:AG192)</f>
        <v>93.413750000000007</v>
      </c>
      <c r="AL186" s="9">
        <f>SUM(AH186:AH192)</f>
        <v>17.89</v>
      </c>
      <c r="AM186" s="9">
        <f>SUM(AI186:AI192)</f>
        <v>20.0045</v>
      </c>
      <c r="AN186" s="3">
        <v>1</v>
      </c>
      <c r="AP186">
        <f>($AN186)+(0.5*($AN187-$AN186))</f>
        <v>3</v>
      </c>
      <c r="AQ186">
        <f t="shared" ref="AQ186:AQ194" si="130">($AP186*Q186)</f>
        <v>0.35849999999999999</v>
      </c>
      <c r="AR186">
        <f t="shared" ref="AR186:AR204" si="131">($AP186*R186)</f>
        <v>22.8675</v>
      </c>
      <c r="AS186">
        <f t="shared" ref="AS186:AS204" si="132">($AP186*S186)</f>
        <v>1.1325000000000001</v>
      </c>
      <c r="AT186">
        <f t="shared" ref="AT186:AT194" si="133">($AP186*T186)</f>
        <v>1.7444999999999999</v>
      </c>
      <c r="AU186" s="9">
        <f>SUM(AQ186:AQ195)</f>
        <v>964.33699999999999</v>
      </c>
      <c r="AV186" s="9">
        <f>SUM(AR186:AR195)</f>
        <v>1079.278</v>
      </c>
      <c r="AW186" s="9">
        <f>SUM(AS186:AS195)</f>
        <v>122.42125000000001</v>
      </c>
      <c r="AX186" s="9">
        <f>SUM(AT186:AT195)</f>
        <v>67.890999999999991</v>
      </c>
    </row>
    <row r="187" spans="1:54" x14ac:dyDescent="0.2">
      <c r="D187" s="17">
        <v>306879</v>
      </c>
      <c r="E187" s="3">
        <v>5</v>
      </c>
      <c r="F187" s="16">
        <v>1.2366415825874695</v>
      </c>
      <c r="G187" s="13">
        <v>0.83252797241253074</v>
      </c>
      <c r="P187" s="82"/>
      <c r="Q187" s="13">
        <v>0.1905</v>
      </c>
      <c r="R187" s="13">
        <v>1.484</v>
      </c>
      <c r="S187" s="13">
        <v>0.39</v>
      </c>
      <c r="T187" s="13">
        <v>0.54449999999999998</v>
      </c>
      <c r="U187" s="13">
        <v>0.17949999999999999</v>
      </c>
      <c r="V187" s="3">
        <f>($E187)+(0.5*($E188-$E187))</f>
        <v>7.5</v>
      </c>
      <c r="W187">
        <f t="shared" si="106"/>
        <v>1.42875</v>
      </c>
      <c r="X187">
        <f t="shared" si="103"/>
        <v>11.129999999999999</v>
      </c>
      <c r="Y187">
        <f t="shared" si="104"/>
        <v>2.9250000000000003</v>
      </c>
      <c r="Z187">
        <f t="shared" si="105"/>
        <v>4.0837500000000002</v>
      </c>
      <c r="AC187" s="9"/>
      <c r="AD187" s="9"/>
      <c r="AE187" s="3">
        <f>($E187)+(0.5*($E188-$E187))</f>
        <v>7.5</v>
      </c>
      <c r="AF187">
        <f t="shared" ref="AF187:AH192" si="134">($AE187*Q187)</f>
        <v>1.42875</v>
      </c>
      <c r="AG187">
        <f t="shared" si="134"/>
        <v>11.129999999999999</v>
      </c>
      <c r="AH187">
        <f t="shared" si="134"/>
        <v>2.9250000000000003</v>
      </c>
      <c r="AI187">
        <f t="shared" ref="AI187:AI192" si="135">($AE187*T187)</f>
        <v>4.0837500000000002</v>
      </c>
      <c r="AL187" s="9"/>
      <c r="AM187" s="9"/>
      <c r="AN187" s="3">
        <v>5</v>
      </c>
      <c r="AP187">
        <f>(0.5*($AN187-$AN186))+(0.5*($AN188-$AN187))</f>
        <v>4.5</v>
      </c>
      <c r="AQ187">
        <f t="shared" si="130"/>
        <v>0.85725000000000007</v>
      </c>
      <c r="AR187">
        <f t="shared" si="131"/>
        <v>6.6779999999999999</v>
      </c>
      <c r="AS187">
        <f t="shared" si="132"/>
        <v>1.7550000000000001</v>
      </c>
      <c r="AT187">
        <f t="shared" si="133"/>
        <v>2.45025</v>
      </c>
    </row>
    <row r="188" spans="1:54" x14ac:dyDescent="0.2">
      <c r="D188" s="17">
        <v>306878</v>
      </c>
      <c r="E188" s="3">
        <v>10</v>
      </c>
      <c r="F188" s="16">
        <v>1.1323465093572009</v>
      </c>
      <c r="G188" s="13">
        <v>0.79033316564279965</v>
      </c>
      <c r="P188" s="82"/>
      <c r="Q188" s="13">
        <v>0.214</v>
      </c>
      <c r="R188" s="13">
        <v>1.4455</v>
      </c>
      <c r="S188" s="13">
        <v>0.38500000000000001</v>
      </c>
      <c r="T188" s="13">
        <v>0.41149999999999998</v>
      </c>
      <c r="U188" s="13">
        <v>0.1925</v>
      </c>
      <c r="V188" s="3">
        <f t="shared" ref="V188:V194" si="136">(0.5*($E188-$E187))+(0.5*($E189-$E188))</f>
        <v>7.5</v>
      </c>
      <c r="W188">
        <f t="shared" si="106"/>
        <v>1.605</v>
      </c>
      <c r="X188">
        <f t="shared" si="103"/>
        <v>10.84125</v>
      </c>
      <c r="Y188">
        <f t="shared" si="104"/>
        <v>2.8875000000000002</v>
      </c>
      <c r="Z188">
        <f t="shared" si="105"/>
        <v>3.0862499999999997</v>
      </c>
      <c r="AC188" s="9"/>
      <c r="AD188" s="9"/>
      <c r="AE188" s="3">
        <f>(0.5*($E188-$E187))+(0.5*($E189-$E188))</f>
        <v>7.5</v>
      </c>
      <c r="AF188">
        <f t="shared" si="134"/>
        <v>1.605</v>
      </c>
      <c r="AG188">
        <f t="shared" si="134"/>
        <v>10.84125</v>
      </c>
      <c r="AH188">
        <f t="shared" si="134"/>
        <v>2.8875000000000002</v>
      </c>
      <c r="AI188">
        <f t="shared" si="135"/>
        <v>3.0862499999999997</v>
      </c>
      <c r="AL188" s="9"/>
      <c r="AM188" s="9"/>
      <c r="AN188" s="3">
        <v>10</v>
      </c>
      <c r="AP188">
        <f t="shared" ref="AP188:AP194" si="137">(0.5*($AN188-$AN187))+(0.5*($AN189-$AN188))</f>
        <v>7.5</v>
      </c>
      <c r="AQ188">
        <f t="shared" si="130"/>
        <v>1.605</v>
      </c>
      <c r="AR188">
        <f t="shared" si="131"/>
        <v>10.84125</v>
      </c>
      <c r="AS188">
        <f t="shared" si="132"/>
        <v>2.8875000000000002</v>
      </c>
      <c r="AT188">
        <f t="shared" si="133"/>
        <v>3.0862499999999997</v>
      </c>
    </row>
    <row r="189" spans="1:54" x14ac:dyDescent="0.2">
      <c r="D189" s="17">
        <v>306877</v>
      </c>
      <c r="E189" s="3">
        <v>20</v>
      </c>
      <c r="F189" s="16">
        <v>0.95355495524816902</v>
      </c>
      <c r="G189" s="13">
        <v>0.73107866475183125</v>
      </c>
      <c r="H189" s="83"/>
      <c r="I189" s="82"/>
      <c r="J189" s="82"/>
      <c r="K189" s="18"/>
      <c r="M189" s="102"/>
      <c r="N189" s="113"/>
      <c r="O189" s="102"/>
      <c r="P189" s="49"/>
      <c r="Q189" s="13">
        <v>0.16450000000000001</v>
      </c>
      <c r="R189" s="13">
        <v>1.4139999999999999</v>
      </c>
      <c r="S189" s="13">
        <v>0.38550000000000001</v>
      </c>
      <c r="T189" s="13">
        <v>0.44350000000000001</v>
      </c>
      <c r="U189" s="13">
        <v>0.1855</v>
      </c>
      <c r="V189" s="3">
        <f t="shared" si="136"/>
        <v>10</v>
      </c>
      <c r="W189">
        <f t="shared" si="106"/>
        <v>1.645</v>
      </c>
      <c r="X189">
        <f t="shared" si="103"/>
        <v>14.139999999999999</v>
      </c>
      <c r="Y189">
        <f t="shared" si="104"/>
        <v>3.855</v>
      </c>
      <c r="Z189">
        <f t="shared" si="105"/>
        <v>4.4350000000000005</v>
      </c>
      <c r="AC189" s="9"/>
      <c r="AD189" s="9"/>
      <c r="AE189" s="3">
        <f>(0.5*($E189-$E188))+(0.5*($E190-$E189))</f>
        <v>10</v>
      </c>
      <c r="AF189">
        <f t="shared" si="134"/>
        <v>1.645</v>
      </c>
      <c r="AG189">
        <f t="shared" si="134"/>
        <v>14.139999999999999</v>
      </c>
      <c r="AH189">
        <f t="shared" si="134"/>
        <v>3.855</v>
      </c>
      <c r="AI189">
        <f t="shared" si="135"/>
        <v>4.4350000000000005</v>
      </c>
      <c r="AL189" s="9"/>
      <c r="AM189" s="9"/>
      <c r="AN189" s="3">
        <v>20</v>
      </c>
      <c r="AP189">
        <f t="shared" si="137"/>
        <v>10</v>
      </c>
      <c r="AQ189">
        <f t="shared" si="130"/>
        <v>1.645</v>
      </c>
      <c r="AR189">
        <f t="shared" si="131"/>
        <v>14.139999999999999</v>
      </c>
      <c r="AS189">
        <f t="shared" si="132"/>
        <v>3.855</v>
      </c>
      <c r="AT189">
        <f t="shared" si="133"/>
        <v>4.4350000000000005</v>
      </c>
    </row>
    <row r="190" spans="1:54" x14ac:dyDescent="0.2">
      <c r="D190" s="17">
        <v>306876</v>
      </c>
      <c r="E190" s="3">
        <v>30</v>
      </c>
      <c r="F190" s="16">
        <v>0.81946128966639553</v>
      </c>
      <c r="G190" s="13">
        <v>0.70037121533360469</v>
      </c>
      <c r="H190" s="83"/>
      <c r="I190" s="82"/>
      <c r="J190" s="82"/>
      <c r="K190" s="18"/>
      <c r="M190" s="102"/>
      <c r="N190" s="113"/>
      <c r="O190" s="102"/>
      <c r="Q190" s="13">
        <v>0.13600000000000001</v>
      </c>
      <c r="R190" s="13">
        <v>1.3755000000000002</v>
      </c>
      <c r="S190" s="13">
        <v>0.38300000000000001</v>
      </c>
      <c r="T190" s="13">
        <v>0.46899999999999997</v>
      </c>
      <c r="U190" s="13">
        <v>0.1865</v>
      </c>
      <c r="V190" s="3">
        <f t="shared" si="136"/>
        <v>10</v>
      </c>
      <c r="W190">
        <f t="shared" si="106"/>
        <v>1.36</v>
      </c>
      <c r="X190">
        <f t="shared" si="103"/>
        <v>13.755000000000003</v>
      </c>
      <c r="Y190">
        <f t="shared" si="104"/>
        <v>3.83</v>
      </c>
      <c r="Z190">
        <f t="shared" si="105"/>
        <v>4.6899999999999995</v>
      </c>
      <c r="AC190" s="9"/>
      <c r="AD190" s="9"/>
      <c r="AE190" s="3">
        <f>(0.5*($E190-$E189))+(0.5*($E191-$E190))</f>
        <v>10</v>
      </c>
      <c r="AF190">
        <f t="shared" si="134"/>
        <v>1.36</v>
      </c>
      <c r="AG190">
        <f t="shared" si="134"/>
        <v>13.755000000000003</v>
      </c>
      <c r="AH190">
        <f t="shared" si="134"/>
        <v>3.83</v>
      </c>
      <c r="AI190">
        <f t="shared" si="135"/>
        <v>4.6899999999999995</v>
      </c>
      <c r="AL190" s="9"/>
      <c r="AM190" s="9"/>
      <c r="AN190" s="3">
        <v>30</v>
      </c>
      <c r="AP190">
        <f t="shared" si="137"/>
        <v>10</v>
      </c>
      <c r="AQ190">
        <f t="shared" si="130"/>
        <v>1.36</v>
      </c>
      <c r="AR190">
        <f t="shared" si="131"/>
        <v>13.755000000000003</v>
      </c>
      <c r="AS190">
        <f t="shared" si="132"/>
        <v>3.83</v>
      </c>
      <c r="AT190">
        <f t="shared" si="133"/>
        <v>4.6899999999999995</v>
      </c>
    </row>
    <row r="191" spans="1:54" x14ac:dyDescent="0.2">
      <c r="D191" s="17">
        <v>306875</v>
      </c>
      <c r="E191" s="3">
        <v>40</v>
      </c>
      <c r="F191" s="16">
        <v>0.11805402461350695</v>
      </c>
      <c r="G191" s="13">
        <v>0.2881934848864931</v>
      </c>
      <c r="H191" s="83"/>
      <c r="I191" s="82"/>
      <c r="J191" s="82"/>
      <c r="K191" s="18"/>
      <c r="M191" s="40">
        <v>87.119609604201742</v>
      </c>
      <c r="N191" s="13">
        <v>5.5869999999999997</v>
      </c>
      <c r="O191" s="40">
        <v>249.5</v>
      </c>
      <c r="P191" s="3">
        <v>31.288</v>
      </c>
      <c r="Q191" s="13">
        <v>3.379</v>
      </c>
      <c r="R191" s="13">
        <v>4.1359999999999992</v>
      </c>
      <c r="S191" s="13">
        <v>0.65200000000000002</v>
      </c>
      <c r="T191" s="13">
        <v>0.39300000000000002</v>
      </c>
      <c r="U191" s="13">
        <v>0.30199999999999999</v>
      </c>
      <c r="V191" s="3">
        <f t="shared" si="136"/>
        <v>10</v>
      </c>
      <c r="W191">
        <f t="shared" si="106"/>
        <v>33.79</v>
      </c>
      <c r="X191">
        <f t="shared" si="103"/>
        <v>41.359999999999992</v>
      </c>
      <c r="Y191">
        <f t="shared" si="104"/>
        <v>6.5200000000000005</v>
      </c>
      <c r="Z191">
        <f t="shared" si="105"/>
        <v>3.93</v>
      </c>
      <c r="AC191" s="9"/>
      <c r="AD191" s="9"/>
      <c r="AE191" s="3">
        <f>(0.5*($E191-$E190))</f>
        <v>5</v>
      </c>
      <c r="AF191">
        <f t="shared" si="134"/>
        <v>16.895</v>
      </c>
      <c r="AG191">
        <f t="shared" si="134"/>
        <v>20.679999999999996</v>
      </c>
      <c r="AH191">
        <f t="shared" si="134"/>
        <v>3.2600000000000002</v>
      </c>
      <c r="AI191">
        <f t="shared" si="135"/>
        <v>1.9650000000000001</v>
      </c>
      <c r="AL191" s="9"/>
      <c r="AM191" s="9"/>
      <c r="AN191" s="3">
        <v>40</v>
      </c>
      <c r="AP191">
        <f t="shared" si="137"/>
        <v>10</v>
      </c>
      <c r="AQ191">
        <f t="shared" si="130"/>
        <v>33.79</v>
      </c>
      <c r="AR191">
        <f t="shared" si="131"/>
        <v>41.359999999999992</v>
      </c>
      <c r="AS191">
        <f t="shared" si="132"/>
        <v>6.5200000000000005</v>
      </c>
      <c r="AT191">
        <f t="shared" si="133"/>
        <v>3.93</v>
      </c>
    </row>
    <row r="192" spans="1:54" x14ac:dyDescent="0.2">
      <c r="D192" s="17">
        <v>306874</v>
      </c>
      <c r="E192" s="3">
        <v>50</v>
      </c>
      <c r="F192" s="16">
        <v>7.5258222131814489E-2</v>
      </c>
      <c r="G192" s="13">
        <v>0.32482498786818553</v>
      </c>
      <c r="H192" s="83"/>
      <c r="I192" s="82"/>
      <c r="J192" s="82"/>
      <c r="K192" s="18"/>
      <c r="P192" s="49"/>
      <c r="Q192" s="13">
        <v>4.8254999999999999</v>
      </c>
      <c r="R192" s="13">
        <v>5.2614999999999998</v>
      </c>
      <c r="S192" s="13">
        <v>0.8135</v>
      </c>
      <c r="T192" s="13">
        <v>0.40049999999999997</v>
      </c>
      <c r="U192" s="13">
        <v>0.122</v>
      </c>
      <c r="V192" s="3">
        <f t="shared" si="136"/>
        <v>17.5</v>
      </c>
      <c r="W192">
        <f t="shared" si="106"/>
        <v>84.446249999999992</v>
      </c>
      <c r="X192">
        <f t="shared" si="103"/>
        <v>92.076250000000002</v>
      </c>
      <c r="Y192">
        <f t="shared" si="104"/>
        <v>14.23625</v>
      </c>
      <c r="Z192">
        <f t="shared" si="105"/>
        <v>7.0087499999999991</v>
      </c>
      <c r="AC192" s="9"/>
      <c r="AD192" s="9"/>
      <c r="AF192">
        <f t="shared" si="134"/>
        <v>0</v>
      </c>
      <c r="AG192">
        <f t="shared" si="134"/>
        <v>0</v>
      </c>
      <c r="AH192">
        <f t="shared" si="134"/>
        <v>0</v>
      </c>
      <c r="AI192">
        <f t="shared" si="135"/>
        <v>0</v>
      </c>
      <c r="AL192" s="9"/>
      <c r="AM192" s="9"/>
      <c r="AN192" s="3">
        <v>50</v>
      </c>
      <c r="AP192">
        <f t="shared" si="137"/>
        <v>17.5</v>
      </c>
      <c r="AQ192">
        <f t="shared" si="130"/>
        <v>84.446249999999992</v>
      </c>
      <c r="AR192">
        <f t="shared" si="131"/>
        <v>92.076250000000002</v>
      </c>
      <c r="AS192">
        <f t="shared" si="132"/>
        <v>14.23625</v>
      </c>
      <c r="AT192">
        <f t="shared" si="133"/>
        <v>7.0087499999999991</v>
      </c>
    </row>
    <row r="193" spans="1:54" x14ac:dyDescent="0.2">
      <c r="D193" s="17">
        <v>306873</v>
      </c>
      <c r="E193" s="3">
        <v>75</v>
      </c>
      <c r="F193" s="16">
        <v>4.9005353946297792E-2</v>
      </c>
      <c r="G193" s="13">
        <v>0.17684807105370226</v>
      </c>
      <c r="H193" s="83"/>
      <c r="I193" s="82"/>
      <c r="J193" s="82"/>
      <c r="K193" s="18"/>
      <c r="P193" s="49"/>
      <c r="Q193" s="13">
        <v>8.5779999999999994</v>
      </c>
      <c r="R193" s="13">
        <v>9.7925000000000004</v>
      </c>
      <c r="S193" s="13">
        <v>1.0625</v>
      </c>
      <c r="T193" s="13">
        <v>0.65600000000000003</v>
      </c>
      <c r="U193" s="13">
        <v>0.1295</v>
      </c>
      <c r="V193" s="3">
        <f t="shared" si="136"/>
        <v>25</v>
      </c>
      <c r="W193">
        <f t="shared" si="106"/>
        <v>214.45</v>
      </c>
      <c r="X193">
        <f t="shared" si="103"/>
        <v>244.8125</v>
      </c>
      <c r="Y193">
        <f t="shared" si="104"/>
        <v>26.5625</v>
      </c>
      <c r="Z193">
        <f t="shared" si="105"/>
        <v>16.400000000000002</v>
      </c>
      <c r="AC193" s="9"/>
      <c r="AD193" s="9"/>
      <c r="AE193" s="3">
        <v>0</v>
      </c>
      <c r="AH193"/>
      <c r="AI193"/>
      <c r="AL193" s="9"/>
      <c r="AM193" s="9"/>
      <c r="AN193" s="3">
        <v>75</v>
      </c>
      <c r="AP193">
        <f t="shared" si="137"/>
        <v>25</v>
      </c>
      <c r="AQ193">
        <f t="shared" si="130"/>
        <v>214.45</v>
      </c>
      <c r="AR193">
        <f t="shared" si="131"/>
        <v>244.8125</v>
      </c>
      <c r="AS193">
        <f t="shared" si="132"/>
        <v>26.5625</v>
      </c>
      <c r="AT193">
        <f t="shared" si="133"/>
        <v>16.400000000000002</v>
      </c>
    </row>
    <row r="194" spans="1:54" x14ac:dyDescent="0.2">
      <c r="D194" s="17">
        <v>306872</v>
      </c>
      <c r="E194" s="3">
        <v>100</v>
      </c>
      <c r="F194" s="16">
        <v>3.1503441822620035E-2</v>
      </c>
      <c r="G194" s="13">
        <v>0.11261255317737998</v>
      </c>
      <c r="H194" s="83"/>
      <c r="I194" s="82"/>
      <c r="J194" s="82"/>
      <c r="K194" s="18"/>
      <c r="M194" s="102"/>
      <c r="N194" s="113"/>
      <c r="O194" s="102"/>
      <c r="Q194" s="13">
        <v>10.417999999999999</v>
      </c>
      <c r="R194" s="13">
        <v>11.039</v>
      </c>
      <c r="S194" s="13">
        <v>1.121</v>
      </c>
      <c r="T194" s="13">
        <v>0.51249999999999996</v>
      </c>
      <c r="U194" s="13">
        <v>0.11600000000000001</v>
      </c>
      <c r="V194" s="3">
        <f t="shared" si="136"/>
        <v>32.5</v>
      </c>
      <c r="W194">
        <f t="shared" si="106"/>
        <v>338.58499999999998</v>
      </c>
      <c r="X194">
        <f t="shared" si="103"/>
        <v>358.76749999999998</v>
      </c>
      <c r="Y194">
        <f t="shared" si="104"/>
        <v>36.432499999999997</v>
      </c>
      <c r="Z194">
        <f t="shared" si="105"/>
        <v>16.65625</v>
      </c>
      <c r="AC194" s="9"/>
      <c r="AD194" s="9"/>
      <c r="AE194" s="3">
        <v>0</v>
      </c>
      <c r="AH194"/>
      <c r="AI194"/>
      <c r="AL194" s="9"/>
      <c r="AM194" s="9"/>
      <c r="AN194" s="3">
        <v>100</v>
      </c>
      <c r="AP194">
        <f t="shared" si="137"/>
        <v>32.5</v>
      </c>
      <c r="AQ194">
        <f t="shared" si="130"/>
        <v>338.58499999999998</v>
      </c>
      <c r="AR194">
        <f t="shared" si="131"/>
        <v>358.76749999999998</v>
      </c>
      <c r="AS194">
        <f t="shared" si="132"/>
        <v>36.432499999999997</v>
      </c>
      <c r="AT194">
        <f t="shared" si="133"/>
        <v>16.65625</v>
      </c>
    </row>
    <row r="195" spans="1:54" x14ac:dyDescent="0.2">
      <c r="D195" s="17">
        <v>306871</v>
      </c>
      <c r="E195" s="33">
        <v>140</v>
      </c>
      <c r="F195" s="16">
        <v>1.4001529698942226E-2</v>
      </c>
      <c r="G195" s="13">
        <v>6.3433930301057775E-2</v>
      </c>
      <c r="H195" s="83"/>
      <c r="I195" s="82"/>
      <c r="J195" s="82"/>
      <c r="K195" s="18"/>
      <c r="M195" s="40">
        <v>58.207656303229811</v>
      </c>
      <c r="N195" s="13">
        <v>3.7210000000000001</v>
      </c>
      <c r="O195" s="40">
        <v>166</v>
      </c>
      <c r="P195" s="3">
        <v>34.462000000000003</v>
      </c>
      <c r="Q195" s="13">
        <v>14.362</v>
      </c>
      <c r="R195" s="13">
        <v>13.699</v>
      </c>
      <c r="S195" s="13">
        <v>1.2605</v>
      </c>
      <c r="T195" s="13">
        <v>0.3745</v>
      </c>
      <c r="U195" s="13">
        <v>0.13550000000000001</v>
      </c>
      <c r="V195" s="3">
        <f>(0.5*($E195-$E194))</f>
        <v>20</v>
      </c>
      <c r="W195">
        <f t="shared" si="106"/>
        <v>287.24</v>
      </c>
      <c r="X195">
        <f t="shared" si="103"/>
        <v>273.98</v>
      </c>
      <c r="Y195">
        <f t="shared" si="104"/>
        <v>25.21</v>
      </c>
      <c r="Z195">
        <f t="shared" si="105"/>
        <v>7.49</v>
      </c>
      <c r="AC195" s="9"/>
      <c r="AD195" s="9"/>
      <c r="AE195" s="3">
        <v>0</v>
      </c>
      <c r="AH195"/>
      <c r="AI195"/>
      <c r="AL195" s="9"/>
      <c r="AM195" s="9"/>
      <c r="AN195" s="33">
        <v>140</v>
      </c>
      <c r="AP195">
        <f>(0.5*($AN195-$AN194))</f>
        <v>20</v>
      </c>
      <c r="AQ195">
        <f>($AP195*AY195)</f>
        <v>287.24</v>
      </c>
      <c r="AR195">
        <f>($AP195*AZ195)</f>
        <v>273.98</v>
      </c>
      <c r="AS195">
        <f>($AP195*BA195)</f>
        <v>25.21</v>
      </c>
      <c r="AT195">
        <f>($AP195*BB195)</f>
        <v>7.49</v>
      </c>
      <c r="AY195" s="60">
        <f>(Q194*($AN195-$AY$1)+Q195*($AY$1-$AN194))/($AN195-$AN194)</f>
        <v>14.362</v>
      </c>
      <c r="AZ195" s="60">
        <f>(R194*($AN195-$AY$1)+R195*($AY$1-$AN194))/($AN195-$AN194)</f>
        <v>13.699000000000002</v>
      </c>
      <c r="BA195" s="60">
        <f>(S194*($AN195-$AY$1)+S195*($AY$1-$AN194))/($AN195-$AN194)</f>
        <v>1.2605</v>
      </c>
      <c r="BB195" s="60">
        <f>(T194*($AN195-$AY$1)+T195*($AY$1-$AN194))/($AN195-$AN194)</f>
        <v>0.3745</v>
      </c>
    </row>
    <row r="196" spans="1:54" x14ac:dyDescent="0.2">
      <c r="A196" s="34">
        <v>41256</v>
      </c>
      <c r="B196" s="2" t="s">
        <v>262</v>
      </c>
      <c r="C196" s="4" t="s">
        <v>100</v>
      </c>
      <c r="D196" s="17">
        <v>306890</v>
      </c>
      <c r="E196" s="3">
        <v>1</v>
      </c>
      <c r="F196" s="16">
        <v>0.92375636289666407</v>
      </c>
      <c r="G196" s="13">
        <v>0.52283120210333578</v>
      </c>
      <c r="H196" s="83">
        <v>63.741424387713607</v>
      </c>
      <c r="I196" s="82">
        <v>41.738834377286416</v>
      </c>
      <c r="J196" s="18">
        <v>49.517810840113924</v>
      </c>
      <c r="K196" s="18">
        <v>26.409725087386093</v>
      </c>
      <c r="L196" s="23">
        <v>348</v>
      </c>
      <c r="M196" s="40">
        <v>95.13066029362011</v>
      </c>
      <c r="N196" s="13">
        <v>6.4050000000000002</v>
      </c>
      <c r="O196" s="40">
        <v>286</v>
      </c>
      <c r="P196" s="3">
        <v>30.699000000000002</v>
      </c>
      <c r="Q196" s="13">
        <v>1.165</v>
      </c>
      <c r="R196" s="13">
        <v>1.87</v>
      </c>
      <c r="S196" s="13">
        <v>0.48399999999999999</v>
      </c>
      <c r="T196" s="13">
        <v>0.48749999999999999</v>
      </c>
      <c r="U196" s="13">
        <v>0.42349999999999999</v>
      </c>
      <c r="V196" s="3">
        <f>($E196)+(0.5*($E197-$E196))</f>
        <v>3</v>
      </c>
      <c r="W196">
        <f t="shared" si="106"/>
        <v>3.4950000000000001</v>
      </c>
      <c r="X196">
        <f t="shared" si="103"/>
        <v>5.61</v>
      </c>
      <c r="Y196">
        <f t="shared" si="104"/>
        <v>1.452</v>
      </c>
      <c r="Z196">
        <f t="shared" si="105"/>
        <v>1.4624999999999999</v>
      </c>
      <c r="AA196" s="9">
        <f>SUM(W196:W205)</f>
        <v>957.57899999999995</v>
      </c>
      <c r="AB196" s="9">
        <f>SUM(X196:X205)</f>
        <v>1107.3145</v>
      </c>
      <c r="AC196" s="9">
        <f>SUM(Y196:Y205)</f>
        <v>147.32575</v>
      </c>
      <c r="AD196" s="9">
        <f>SUM(Z196:Z205)</f>
        <v>73.085250000000002</v>
      </c>
      <c r="AE196" s="3">
        <f>($E196)+(0.5*($E197-$E196))</f>
        <v>3</v>
      </c>
      <c r="AF196">
        <f t="shared" ref="AF196:AI202" si="138">($AE196*Q196)</f>
        <v>3.4950000000000001</v>
      </c>
      <c r="AG196">
        <f t="shared" si="138"/>
        <v>5.61</v>
      </c>
      <c r="AH196">
        <f t="shared" si="138"/>
        <v>1.452</v>
      </c>
      <c r="AI196">
        <f t="shared" si="138"/>
        <v>1.4624999999999999</v>
      </c>
      <c r="AJ196" s="9">
        <f>SUM(AF196:AF202)</f>
        <v>58.362750000000005</v>
      </c>
      <c r="AK196" s="9">
        <f>SUM(AG196:AG202)</f>
        <v>93.839500000000001</v>
      </c>
      <c r="AL196" s="9">
        <f>SUM(AH196:AH202)</f>
        <v>25.495750000000001</v>
      </c>
      <c r="AM196" s="9">
        <f>SUM(AI196:AI202)</f>
        <v>26.716499999999996</v>
      </c>
      <c r="AN196" s="3">
        <v>1</v>
      </c>
      <c r="AP196">
        <f>($AN196)+(0.5*($AN197-$AN196))</f>
        <v>3</v>
      </c>
      <c r="AQ196">
        <f t="shared" ref="AQ196:AQ204" si="139">($AP196*Q196)</f>
        <v>3.4950000000000001</v>
      </c>
      <c r="AR196">
        <f t="shared" si="131"/>
        <v>5.61</v>
      </c>
      <c r="AS196">
        <f t="shared" si="132"/>
        <v>1.452</v>
      </c>
      <c r="AT196">
        <f t="shared" ref="AT196:AT204" si="140">($AP196*T196)</f>
        <v>1.4624999999999999</v>
      </c>
      <c r="AU196" s="9">
        <f>SUM(AQ196:AQ205)</f>
        <v>957.57899999999995</v>
      </c>
      <c r="AV196" s="9">
        <f>SUM(AR196:AR205)</f>
        <v>1107.3145</v>
      </c>
      <c r="AW196" s="9">
        <f>SUM(AS196:AS205)</f>
        <v>147.32575</v>
      </c>
      <c r="AX196" s="9">
        <f>SUM(AT196:AT205)</f>
        <v>73.085250000000002</v>
      </c>
    </row>
    <row r="197" spans="1:54" x14ac:dyDescent="0.2">
      <c r="A197" s="34"/>
      <c r="D197" s="3">
        <v>306889</v>
      </c>
      <c r="E197" s="3">
        <v>5</v>
      </c>
      <c r="F197" s="16">
        <v>1.0429507323026852</v>
      </c>
      <c r="G197" s="13">
        <v>0.44025930269731489</v>
      </c>
      <c r="H197" s="87"/>
      <c r="I197" s="88"/>
      <c r="J197" s="82"/>
      <c r="K197" s="23"/>
      <c r="Q197" s="13">
        <v>1.1619999999999999</v>
      </c>
      <c r="R197" s="13">
        <v>1.9085000000000001</v>
      </c>
      <c r="S197" s="13">
        <v>0.49249999999999999</v>
      </c>
      <c r="T197" s="13">
        <v>0.6895</v>
      </c>
      <c r="U197" s="13">
        <v>0.42949999999999999</v>
      </c>
      <c r="V197" s="3">
        <f>(0.5*($E197-$E196))+(0.5*($E198-$E197))</f>
        <v>4.5</v>
      </c>
      <c r="W197">
        <f t="shared" ref="W197:W205" si="141">($V197*Q197)</f>
        <v>5.2289999999999992</v>
      </c>
      <c r="X197">
        <f t="shared" ref="X197:X205" si="142">($V197*R197)</f>
        <v>8.5882500000000004</v>
      </c>
      <c r="Y197">
        <f t="shared" ref="Y197:Y205" si="143">($V197*S197)</f>
        <v>2.2162500000000001</v>
      </c>
      <c r="Z197">
        <f t="shared" ref="Z197:Z205" si="144">($V197*T197)</f>
        <v>3.1027499999999999</v>
      </c>
      <c r="AC197" s="9"/>
      <c r="AD197" s="9"/>
      <c r="AE197" s="3">
        <f>(0.5*($E197-$E196))+(0.5*($E198-$E197))</f>
        <v>4.5</v>
      </c>
      <c r="AF197">
        <f t="shared" si="138"/>
        <v>5.2289999999999992</v>
      </c>
      <c r="AG197">
        <f t="shared" si="138"/>
        <v>8.5882500000000004</v>
      </c>
      <c r="AH197">
        <f t="shared" si="138"/>
        <v>2.2162500000000001</v>
      </c>
      <c r="AI197">
        <f t="shared" si="138"/>
        <v>3.1027499999999999</v>
      </c>
      <c r="AL197" s="9"/>
      <c r="AM197" s="9"/>
      <c r="AN197" s="3">
        <v>5</v>
      </c>
      <c r="AP197">
        <f>(0.5*($AN197-$AN196))+(0.5*($AN198-$AN197))</f>
        <v>4.5</v>
      </c>
      <c r="AQ197">
        <f t="shared" si="139"/>
        <v>5.2289999999999992</v>
      </c>
      <c r="AR197">
        <f t="shared" si="131"/>
        <v>8.5882500000000004</v>
      </c>
      <c r="AS197">
        <f t="shared" si="132"/>
        <v>2.2162500000000001</v>
      </c>
      <c r="AT197">
        <f t="shared" si="140"/>
        <v>3.1027499999999999</v>
      </c>
    </row>
    <row r="198" spans="1:54" x14ac:dyDescent="0.2">
      <c r="D198" s="17">
        <v>306888</v>
      </c>
      <c r="E198" s="3">
        <v>10</v>
      </c>
      <c r="F198" s="16">
        <v>0.99825284377542733</v>
      </c>
      <c r="G198" s="13">
        <v>0.5032684262245728</v>
      </c>
      <c r="K198" s="21"/>
      <c r="Q198" s="13">
        <v>1.1844999999999999</v>
      </c>
      <c r="R198" s="13">
        <v>1.9115</v>
      </c>
      <c r="S198" s="13">
        <v>0.53100000000000003</v>
      </c>
      <c r="T198" s="13">
        <v>0.47850000000000004</v>
      </c>
      <c r="U198" s="13">
        <v>0.42499999999999999</v>
      </c>
      <c r="V198" s="3">
        <f t="shared" ref="V198:V204" si="145">(0.5*($E198-$E197))+(0.5*($E199-$E198))</f>
        <v>7.5</v>
      </c>
      <c r="W198">
        <f t="shared" si="141"/>
        <v>8.8837499999999991</v>
      </c>
      <c r="X198">
        <f t="shared" si="142"/>
        <v>14.33625</v>
      </c>
      <c r="Y198">
        <f t="shared" si="143"/>
        <v>3.9825000000000004</v>
      </c>
      <c r="Z198">
        <f t="shared" si="144"/>
        <v>3.5887500000000001</v>
      </c>
      <c r="AC198" s="9"/>
      <c r="AD198" s="9"/>
      <c r="AE198" s="3">
        <f>(0.5*($E198-$E197))+(0.5*($E199-$E198))</f>
        <v>7.5</v>
      </c>
      <c r="AF198">
        <f t="shared" si="138"/>
        <v>8.8837499999999991</v>
      </c>
      <c r="AG198">
        <f t="shared" si="138"/>
        <v>14.33625</v>
      </c>
      <c r="AH198">
        <f t="shared" si="138"/>
        <v>3.9825000000000004</v>
      </c>
      <c r="AI198">
        <f t="shared" si="138"/>
        <v>3.5887500000000001</v>
      </c>
      <c r="AL198" s="9"/>
      <c r="AM198" s="9"/>
      <c r="AN198" s="3">
        <v>10</v>
      </c>
      <c r="AP198">
        <f t="shared" ref="AP198:AP204" si="146">(0.5*($AN198-$AN197))+(0.5*($AN199-$AN198))</f>
        <v>7.5</v>
      </c>
      <c r="AQ198">
        <f t="shared" si="139"/>
        <v>8.8837499999999991</v>
      </c>
      <c r="AR198">
        <f t="shared" si="131"/>
        <v>14.33625</v>
      </c>
      <c r="AS198">
        <f t="shared" si="132"/>
        <v>3.9825000000000004</v>
      </c>
      <c r="AT198">
        <f t="shared" si="140"/>
        <v>3.5887500000000001</v>
      </c>
    </row>
    <row r="199" spans="1:54" x14ac:dyDescent="0.2">
      <c r="D199" s="3">
        <v>306887</v>
      </c>
      <c r="E199" s="3">
        <v>20</v>
      </c>
      <c r="F199" s="16">
        <v>1.01315213995118</v>
      </c>
      <c r="G199" s="13">
        <v>0.6165477750488203</v>
      </c>
      <c r="H199" s="51"/>
      <c r="K199" s="21"/>
      <c r="M199" s="40"/>
      <c r="N199" s="13"/>
      <c r="O199" s="40"/>
      <c r="Q199" s="13">
        <v>1.147</v>
      </c>
      <c r="R199" s="13">
        <v>1.8545</v>
      </c>
      <c r="S199" s="13">
        <v>0.48899999999999999</v>
      </c>
      <c r="T199" s="13">
        <v>0.47749999999999998</v>
      </c>
      <c r="U199" s="13">
        <v>0.42299999999999999</v>
      </c>
      <c r="V199" s="3">
        <f t="shared" si="145"/>
        <v>10</v>
      </c>
      <c r="W199">
        <f t="shared" si="141"/>
        <v>11.47</v>
      </c>
      <c r="X199">
        <f t="shared" si="142"/>
        <v>18.545000000000002</v>
      </c>
      <c r="Y199">
        <f t="shared" si="143"/>
        <v>4.8899999999999997</v>
      </c>
      <c r="Z199">
        <f t="shared" si="144"/>
        <v>4.7749999999999995</v>
      </c>
      <c r="AC199" s="9"/>
      <c r="AD199" s="9"/>
      <c r="AE199" s="3">
        <f>(0.5*($E199-$E198))+(0.5*($E200-$E199))</f>
        <v>10</v>
      </c>
      <c r="AF199">
        <f t="shared" si="138"/>
        <v>11.47</v>
      </c>
      <c r="AG199">
        <f t="shared" si="138"/>
        <v>18.545000000000002</v>
      </c>
      <c r="AH199">
        <f t="shared" si="138"/>
        <v>4.8899999999999997</v>
      </c>
      <c r="AI199">
        <f t="shared" si="138"/>
        <v>4.7749999999999995</v>
      </c>
      <c r="AL199" s="9"/>
      <c r="AM199" s="9"/>
      <c r="AN199" s="3">
        <v>20</v>
      </c>
      <c r="AP199">
        <f t="shared" si="146"/>
        <v>10</v>
      </c>
      <c r="AQ199">
        <f t="shared" si="139"/>
        <v>11.47</v>
      </c>
      <c r="AR199">
        <f t="shared" si="131"/>
        <v>18.545000000000002</v>
      </c>
      <c r="AS199">
        <f t="shared" si="132"/>
        <v>4.8899999999999997</v>
      </c>
      <c r="AT199">
        <f t="shared" si="140"/>
        <v>4.7749999999999995</v>
      </c>
    </row>
    <row r="200" spans="1:54" x14ac:dyDescent="0.2">
      <c r="D200" s="17">
        <v>306886</v>
      </c>
      <c r="E200" s="3">
        <v>30</v>
      </c>
      <c r="F200" s="16">
        <v>0.98335354759967464</v>
      </c>
      <c r="G200" s="13">
        <v>0.53647895740032558</v>
      </c>
      <c r="H200" s="51"/>
      <c r="K200" s="21"/>
      <c r="M200" s="40"/>
      <c r="N200" s="13"/>
      <c r="O200" s="40"/>
      <c r="Q200" s="13">
        <v>1.1919999999999999</v>
      </c>
      <c r="R200" s="13">
        <v>1.8975</v>
      </c>
      <c r="S200" s="13">
        <v>0.53549999999999998</v>
      </c>
      <c r="T200" s="13">
        <v>0.53400000000000003</v>
      </c>
      <c r="U200" s="13">
        <v>0.42799999999999999</v>
      </c>
      <c r="V200" s="3">
        <f t="shared" si="145"/>
        <v>10</v>
      </c>
      <c r="W200">
        <f t="shared" si="141"/>
        <v>11.92</v>
      </c>
      <c r="X200">
        <f t="shared" si="142"/>
        <v>18.975000000000001</v>
      </c>
      <c r="Y200">
        <f t="shared" si="143"/>
        <v>5.3549999999999995</v>
      </c>
      <c r="Z200">
        <f t="shared" si="144"/>
        <v>5.34</v>
      </c>
      <c r="AC200" s="9"/>
      <c r="AD200" s="9"/>
      <c r="AE200" s="3">
        <f>(0.5*($E200-$E199))+(0.5*($E201-$E200))</f>
        <v>10</v>
      </c>
      <c r="AF200">
        <f t="shared" si="138"/>
        <v>11.92</v>
      </c>
      <c r="AG200">
        <f t="shared" si="138"/>
        <v>18.975000000000001</v>
      </c>
      <c r="AH200">
        <f t="shared" si="138"/>
        <v>5.3549999999999995</v>
      </c>
      <c r="AI200">
        <f t="shared" si="138"/>
        <v>5.34</v>
      </c>
      <c r="AL200" s="9"/>
      <c r="AM200" s="9"/>
      <c r="AN200" s="3">
        <v>30</v>
      </c>
      <c r="AP200">
        <f t="shared" si="146"/>
        <v>10</v>
      </c>
      <c r="AQ200">
        <f t="shared" si="139"/>
        <v>11.92</v>
      </c>
      <c r="AR200">
        <f t="shared" si="131"/>
        <v>18.975000000000001</v>
      </c>
      <c r="AS200">
        <f t="shared" si="132"/>
        <v>5.3549999999999995</v>
      </c>
      <c r="AT200">
        <f t="shared" si="140"/>
        <v>5.34</v>
      </c>
    </row>
    <row r="201" spans="1:54" x14ac:dyDescent="0.2">
      <c r="D201" s="3">
        <v>306885</v>
      </c>
      <c r="E201" s="3">
        <v>40</v>
      </c>
      <c r="F201" s="16">
        <v>1.0280514361269324</v>
      </c>
      <c r="G201" s="13">
        <v>0.5284035388730679</v>
      </c>
      <c r="H201" s="51"/>
      <c r="K201" s="21"/>
      <c r="M201" s="40">
        <v>97.834032785241646</v>
      </c>
      <c r="N201" s="13">
        <v>6.5880000000000001</v>
      </c>
      <c r="O201" s="40">
        <v>294</v>
      </c>
      <c r="P201" s="3">
        <v>30.704000000000001</v>
      </c>
      <c r="Q201" s="13">
        <v>1.1484999999999999</v>
      </c>
      <c r="R201" s="13">
        <v>1.855</v>
      </c>
      <c r="S201" s="13">
        <v>0.50449999999999995</v>
      </c>
      <c r="T201" s="13">
        <v>0.56299999999999994</v>
      </c>
      <c r="U201" s="13">
        <v>0.42499999999999999</v>
      </c>
      <c r="V201" s="3">
        <f t="shared" si="145"/>
        <v>10</v>
      </c>
      <c r="W201">
        <f t="shared" si="141"/>
        <v>11.484999999999999</v>
      </c>
      <c r="X201">
        <f t="shared" si="142"/>
        <v>18.55</v>
      </c>
      <c r="Y201">
        <f t="shared" si="143"/>
        <v>5.0449999999999999</v>
      </c>
      <c r="Z201">
        <f t="shared" si="144"/>
        <v>5.629999999999999</v>
      </c>
      <c r="AC201" s="9"/>
      <c r="AD201" s="9"/>
      <c r="AE201" s="3">
        <f>(0.5*($E201-$E200))+(0.5*($E202-$E201))</f>
        <v>10</v>
      </c>
      <c r="AF201">
        <f t="shared" si="138"/>
        <v>11.484999999999999</v>
      </c>
      <c r="AG201">
        <f t="shared" si="138"/>
        <v>18.55</v>
      </c>
      <c r="AH201">
        <f t="shared" si="138"/>
        <v>5.0449999999999999</v>
      </c>
      <c r="AI201">
        <f t="shared" si="138"/>
        <v>5.629999999999999</v>
      </c>
      <c r="AL201" s="9"/>
      <c r="AM201" s="9"/>
      <c r="AN201" s="3">
        <v>40</v>
      </c>
      <c r="AP201">
        <f t="shared" si="146"/>
        <v>10</v>
      </c>
      <c r="AQ201">
        <f t="shared" si="139"/>
        <v>11.484999999999999</v>
      </c>
      <c r="AR201">
        <f t="shared" si="131"/>
        <v>18.55</v>
      </c>
      <c r="AS201">
        <f t="shared" si="132"/>
        <v>5.0449999999999999</v>
      </c>
      <c r="AT201">
        <f t="shared" si="140"/>
        <v>5.629999999999999</v>
      </c>
    </row>
    <row r="202" spans="1:54" x14ac:dyDescent="0.2">
      <c r="D202" s="17">
        <v>306884</v>
      </c>
      <c r="E202" s="3">
        <v>50</v>
      </c>
      <c r="F202" s="16">
        <v>0.86415917819365351</v>
      </c>
      <c r="G202" s="13">
        <v>0.4542497418063467</v>
      </c>
      <c r="H202" s="51"/>
      <c r="K202" s="21"/>
      <c r="Q202" s="13">
        <v>1.1760000000000002</v>
      </c>
      <c r="R202" s="13">
        <v>1.847</v>
      </c>
      <c r="S202" s="13">
        <v>0.51100000000000001</v>
      </c>
      <c r="T202" s="13">
        <v>0.5635</v>
      </c>
      <c r="U202" s="13">
        <v>0.4365</v>
      </c>
      <c r="V202" s="3">
        <f t="shared" si="145"/>
        <v>17.5</v>
      </c>
      <c r="W202">
        <f t="shared" si="141"/>
        <v>20.580000000000002</v>
      </c>
      <c r="X202">
        <f t="shared" si="142"/>
        <v>32.322499999999998</v>
      </c>
      <c r="Y202">
        <f t="shared" si="143"/>
        <v>8.9425000000000008</v>
      </c>
      <c r="Z202">
        <f t="shared" si="144"/>
        <v>9.8612500000000001</v>
      </c>
      <c r="AC202" s="9"/>
      <c r="AD202" s="9"/>
      <c r="AE202" s="3">
        <f>(0.5*($E202-$E201))</f>
        <v>5</v>
      </c>
      <c r="AF202">
        <f t="shared" si="138"/>
        <v>5.8800000000000008</v>
      </c>
      <c r="AG202">
        <f t="shared" si="138"/>
        <v>9.2349999999999994</v>
      </c>
      <c r="AH202">
        <f t="shared" si="138"/>
        <v>2.5550000000000002</v>
      </c>
      <c r="AI202">
        <f t="shared" si="138"/>
        <v>2.8174999999999999</v>
      </c>
      <c r="AL202" s="9"/>
      <c r="AM202" s="9"/>
      <c r="AN202" s="3">
        <v>50</v>
      </c>
      <c r="AP202">
        <f t="shared" si="146"/>
        <v>17.5</v>
      </c>
      <c r="AQ202">
        <f t="shared" si="139"/>
        <v>20.580000000000002</v>
      </c>
      <c r="AR202">
        <f t="shared" si="131"/>
        <v>32.322499999999998</v>
      </c>
      <c r="AS202">
        <f t="shared" si="132"/>
        <v>8.9425000000000008</v>
      </c>
      <c r="AT202">
        <f t="shared" si="140"/>
        <v>9.8612500000000001</v>
      </c>
    </row>
    <row r="203" spans="1:54" x14ac:dyDescent="0.2">
      <c r="D203" s="3">
        <v>306883</v>
      </c>
      <c r="E203" s="3">
        <v>75</v>
      </c>
      <c r="F203" s="16">
        <v>7.0007648494711153E-2</v>
      </c>
      <c r="G203" s="13">
        <v>0.15799676150528891</v>
      </c>
      <c r="H203" s="51"/>
      <c r="K203" s="21"/>
      <c r="M203" s="40"/>
      <c r="N203" s="13"/>
      <c r="O203" s="40"/>
      <c r="P203" s="45"/>
      <c r="Q203" s="13">
        <v>8.282</v>
      </c>
      <c r="R203" s="13">
        <v>8.6905000000000001</v>
      </c>
      <c r="S203" s="13">
        <v>1.256</v>
      </c>
      <c r="T203" s="13">
        <v>0.40749999999999997</v>
      </c>
      <c r="U203" s="13">
        <v>0.1585</v>
      </c>
      <c r="V203" s="3">
        <f t="shared" si="145"/>
        <v>25</v>
      </c>
      <c r="W203">
        <f t="shared" si="141"/>
        <v>207.05</v>
      </c>
      <c r="X203">
        <f t="shared" si="142"/>
        <v>217.26249999999999</v>
      </c>
      <c r="Y203">
        <f t="shared" si="143"/>
        <v>31.4</v>
      </c>
      <c r="Z203">
        <f t="shared" si="144"/>
        <v>10.1875</v>
      </c>
      <c r="AC203" s="9"/>
      <c r="AD203" s="9"/>
      <c r="AE203" s="3">
        <v>0</v>
      </c>
      <c r="AH203"/>
      <c r="AI203"/>
      <c r="AL203" s="9"/>
      <c r="AM203" s="9"/>
      <c r="AN203" s="3">
        <v>75</v>
      </c>
      <c r="AP203">
        <f t="shared" si="146"/>
        <v>25</v>
      </c>
      <c r="AQ203">
        <f t="shared" si="139"/>
        <v>207.05</v>
      </c>
      <c r="AR203">
        <f t="shared" si="131"/>
        <v>217.26249999999999</v>
      </c>
      <c r="AS203">
        <f t="shared" si="132"/>
        <v>31.4</v>
      </c>
      <c r="AT203">
        <f t="shared" si="140"/>
        <v>10.1875</v>
      </c>
    </row>
    <row r="204" spans="1:54" x14ac:dyDescent="0.2">
      <c r="D204" s="17">
        <v>306882</v>
      </c>
      <c r="E204" s="3">
        <v>100</v>
      </c>
      <c r="F204" s="16">
        <v>3.8504206672091146E-2</v>
      </c>
      <c r="G204" s="13">
        <v>0.11421572832790887</v>
      </c>
      <c r="H204" s="51"/>
      <c r="K204" s="21"/>
      <c r="M204" s="40"/>
      <c r="N204" s="13"/>
      <c r="O204" s="40"/>
      <c r="P204" s="45"/>
      <c r="Q204" s="13">
        <v>11.6525</v>
      </c>
      <c r="R204" s="13">
        <v>13.57</v>
      </c>
      <c r="S204" s="13">
        <v>1.5409999999999999</v>
      </c>
      <c r="T204" s="13">
        <v>0.57899999999999996</v>
      </c>
      <c r="U204" s="13">
        <v>0.16250000000000001</v>
      </c>
      <c r="V204" s="3">
        <f t="shared" si="145"/>
        <v>32.5</v>
      </c>
      <c r="W204">
        <f t="shared" si="141"/>
        <v>378.70625000000001</v>
      </c>
      <c r="X204">
        <f t="shared" si="142"/>
        <v>441.02500000000003</v>
      </c>
      <c r="Y204">
        <f t="shared" si="143"/>
        <v>50.082499999999996</v>
      </c>
      <c r="Z204">
        <f t="shared" si="144"/>
        <v>18.817499999999999</v>
      </c>
      <c r="AC204" s="9"/>
      <c r="AD204" s="9"/>
      <c r="AE204" s="3">
        <v>0</v>
      </c>
      <c r="AH204"/>
      <c r="AI204"/>
      <c r="AL204" s="9"/>
      <c r="AM204" s="9"/>
      <c r="AN204" s="3">
        <v>100</v>
      </c>
      <c r="AP204">
        <f t="shared" si="146"/>
        <v>32.5</v>
      </c>
      <c r="AQ204">
        <f t="shared" si="139"/>
        <v>378.70625000000001</v>
      </c>
      <c r="AR204">
        <f t="shared" si="131"/>
        <v>441.02500000000003</v>
      </c>
      <c r="AS204">
        <f t="shared" si="132"/>
        <v>50.082499999999996</v>
      </c>
      <c r="AT204">
        <f t="shared" si="140"/>
        <v>18.817499999999999</v>
      </c>
    </row>
    <row r="205" spans="1:54" x14ac:dyDescent="0.2">
      <c r="D205" s="3">
        <v>306881</v>
      </c>
      <c r="E205" s="33">
        <v>140</v>
      </c>
      <c r="F205" s="16">
        <v>2.1002294548413344E-2</v>
      </c>
      <c r="G205" s="13">
        <v>9.9452865451586644E-2</v>
      </c>
      <c r="H205" s="51"/>
      <c r="K205" s="21"/>
      <c r="M205" s="40">
        <v>60.365324968050516</v>
      </c>
      <c r="N205" s="13">
        <v>4.0365000000000002</v>
      </c>
      <c r="O205" s="40">
        <v>180</v>
      </c>
      <c r="P205" s="3">
        <v>33.820999999999998</v>
      </c>
      <c r="Q205" s="13">
        <v>14.938000000000001</v>
      </c>
      <c r="R205" s="13">
        <v>16.605</v>
      </c>
      <c r="S205" s="13">
        <v>1.698</v>
      </c>
      <c r="T205" s="13">
        <v>0.51600000000000001</v>
      </c>
      <c r="U205" s="13">
        <v>0.17549999999999999</v>
      </c>
      <c r="V205" s="3">
        <f>(0.5*($E205-$E204))</f>
        <v>20</v>
      </c>
      <c r="W205">
        <f t="shared" si="141"/>
        <v>298.76</v>
      </c>
      <c r="X205">
        <f t="shared" si="142"/>
        <v>332.1</v>
      </c>
      <c r="Y205">
        <f t="shared" si="143"/>
        <v>33.96</v>
      </c>
      <c r="Z205">
        <f t="shared" si="144"/>
        <v>10.32</v>
      </c>
      <c r="AC205" s="9"/>
      <c r="AD205" s="9"/>
      <c r="AE205" s="3">
        <v>0</v>
      </c>
      <c r="AH205"/>
      <c r="AI205"/>
      <c r="AL205" s="9"/>
      <c r="AM205" s="9"/>
      <c r="AN205" s="33">
        <v>140</v>
      </c>
      <c r="AP205">
        <f>(0.5*($AN205-$AN204))</f>
        <v>20</v>
      </c>
      <c r="AQ205">
        <f>($AP205*AY205)</f>
        <v>298.76</v>
      </c>
      <c r="AR205">
        <f>($AP205*AZ205)</f>
        <v>332.1</v>
      </c>
      <c r="AS205">
        <f>($AP205*BA205)</f>
        <v>33.96</v>
      </c>
      <c r="AT205">
        <f>($AP205*BB205)</f>
        <v>10.32</v>
      </c>
      <c r="AY205" s="60">
        <f>(Q204*($AN205-$AY$1)+Q205*($AY$1-$AN204))/($AN205-$AN204)</f>
        <v>14.937999999999999</v>
      </c>
      <c r="AZ205" s="60">
        <f>(R204*($AN205-$AY$1)+R205*($AY$1-$AN204))/($AN205-$AN204)</f>
        <v>16.605</v>
      </c>
      <c r="BA205" s="60">
        <f>(S204*($AN205-$AY$1)+S205*($AY$1-$AN204))/($AN205-$AN204)</f>
        <v>1.698</v>
      </c>
      <c r="BB205" s="60">
        <f>(T204*($AN205-$AY$1)+T205*($AY$1-$AN204))/($AN205-$AN204)</f>
        <v>0.51600000000000001</v>
      </c>
    </row>
    <row r="206" spans="1:54" x14ac:dyDescent="0.2">
      <c r="D206" s="17"/>
      <c r="G206" s="13"/>
      <c r="I206" s="18"/>
      <c r="J206" s="18"/>
      <c r="K206" s="18"/>
      <c r="N206" s="31"/>
      <c r="O206" s="65"/>
      <c r="P206" s="41"/>
      <c r="Q206" s="105"/>
      <c r="R206" s="112"/>
      <c r="S206" s="112"/>
      <c r="T206" s="112"/>
      <c r="U206" s="112"/>
      <c r="Y206"/>
      <c r="Z206"/>
      <c r="AC206" s="9"/>
      <c r="AD206" s="9"/>
      <c r="AH206"/>
      <c r="AI206"/>
      <c r="AL206" s="9"/>
      <c r="AM206" s="9"/>
      <c r="AN206" s="3"/>
    </row>
    <row r="207" spans="1:54" x14ac:dyDescent="0.2">
      <c r="G207" s="13"/>
      <c r="M207" s="40"/>
      <c r="N207" s="18"/>
      <c r="O207" s="39"/>
      <c r="P207" s="41"/>
      <c r="S207" s="16"/>
      <c r="T207" s="16"/>
      <c r="U207" s="16"/>
      <c r="Y207"/>
      <c r="Z207"/>
      <c r="AC207" s="9"/>
      <c r="AD207" s="9"/>
      <c r="AH207"/>
      <c r="AI207"/>
      <c r="AL207" s="9"/>
      <c r="AM207" s="9"/>
      <c r="AN207" s="3"/>
    </row>
    <row r="208" spans="1:54" x14ac:dyDescent="0.2">
      <c r="D208" s="17"/>
      <c r="G208" s="13"/>
      <c r="N208" s="18"/>
      <c r="O208" s="39"/>
      <c r="P208" s="45"/>
      <c r="S208" s="16"/>
      <c r="T208" s="16"/>
      <c r="U208" s="16"/>
      <c r="Y208"/>
      <c r="Z208"/>
      <c r="AC208" s="9"/>
      <c r="AD208" s="9"/>
      <c r="AH208"/>
      <c r="AI208"/>
      <c r="AL208" s="9"/>
      <c r="AM208" s="9"/>
      <c r="AN208" s="3"/>
    </row>
    <row r="209" spans="4:40" x14ac:dyDescent="0.2">
      <c r="G209" s="13"/>
      <c r="M209" s="40"/>
      <c r="N209" s="18"/>
      <c r="O209" s="39"/>
      <c r="P209" s="41"/>
      <c r="S209" s="16"/>
      <c r="T209" s="16"/>
      <c r="U209" s="16"/>
      <c r="Y209"/>
      <c r="Z209"/>
      <c r="AC209" s="9"/>
      <c r="AD209" s="9"/>
      <c r="AH209"/>
      <c r="AI209"/>
      <c r="AL209" s="9"/>
      <c r="AM209" s="9"/>
      <c r="AN209" s="3"/>
    </row>
    <row r="210" spans="4:40" x14ac:dyDescent="0.2">
      <c r="D210" s="17"/>
      <c r="G210" s="13"/>
      <c r="N210" s="18"/>
      <c r="O210" s="39"/>
      <c r="P210" s="45"/>
      <c r="S210" s="16"/>
      <c r="T210" s="16"/>
      <c r="U210" s="16"/>
      <c r="Y210"/>
      <c r="Z210"/>
      <c r="AC210" s="9"/>
      <c r="AD210" s="9"/>
      <c r="AH210"/>
      <c r="AI210"/>
      <c r="AL210" s="9"/>
      <c r="AM210" s="9"/>
      <c r="AN210" s="3"/>
    </row>
    <row r="211" spans="4:40" x14ac:dyDescent="0.2">
      <c r="G211" s="13"/>
      <c r="N211" s="18"/>
      <c r="O211" s="39"/>
      <c r="P211" s="41"/>
      <c r="S211" s="16"/>
      <c r="T211" s="16"/>
      <c r="U211" s="16"/>
      <c r="Y211"/>
      <c r="Z211"/>
      <c r="AC211" s="9"/>
      <c r="AD211" s="9"/>
      <c r="AH211"/>
      <c r="AI211"/>
      <c r="AL211" s="9"/>
      <c r="AM211" s="9"/>
      <c r="AN211" s="3"/>
    </row>
    <row r="212" spans="4:40" x14ac:dyDescent="0.2">
      <c r="D212" s="17"/>
      <c r="G212" s="13"/>
      <c r="N212" s="31"/>
      <c r="O212" s="65"/>
      <c r="P212" s="55"/>
      <c r="S212" s="16"/>
      <c r="T212" s="16"/>
      <c r="U212" s="16"/>
      <c r="Y212"/>
      <c r="Z212"/>
      <c r="AC212" s="9"/>
      <c r="AD212" s="9"/>
      <c r="AH212"/>
      <c r="AI212"/>
      <c r="AL212" s="9"/>
      <c r="AM212" s="9"/>
      <c r="AN212" s="3"/>
    </row>
    <row r="213" spans="4:40" x14ac:dyDescent="0.2">
      <c r="G213" s="13"/>
      <c r="N213" s="31"/>
      <c r="O213" s="65"/>
      <c r="P213" s="55"/>
      <c r="S213" s="16"/>
      <c r="T213" s="16"/>
      <c r="U213" s="16"/>
      <c r="Y213"/>
      <c r="Z213"/>
      <c r="AC213" s="9"/>
      <c r="AD213" s="9"/>
      <c r="AH213"/>
      <c r="AI213"/>
      <c r="AL213" s="9"/>
      <c r="AM213" s="9"/>
      <c r="AN213" s="3"/>
    </row>
    <row r="214" spans="4:40" x14ac:dyDescent="0.2">
      <c r="D214" s="17"/>
      <c r="G214" s="13"/>
      <c r="N214" s="31"/>
      <c r="O214" s="65"/>
      <c r="P214" s="55"/>
      <c r="S214" s="16"/>
      <c r="T214" s="16"/>
      <c r="U214" s="16"/>
      <c r="Y214"/>
      <c r="Z214"/>
      <c r="AC214" s="9"/>
      <c r="AD214" s="9"/>
      <c r="AH214"/>
      <c r="AI214"/>
      <c r="AL214" s="9"/>
      <c r="AM214" s="9"/>
      <c r="AN214" s="3"/>
    </row>
    <row r="215" spans="4:40" x14ac:dyDescent="0.2">
      <c r="E215" s="33"/>
      <c r="G215" s="13"/>
      <c r="M215" s="40"/>
      <c r="N215" s="18"/>
      <c r="O215" s="39"/>
      <c r="P215" s="41"/>
      <c r="S215" s="16"/>
      <c r="T215" s="16"/>
      <c r="U215" s="16"/>
      <c r="Y215"/>
      <c r="Z215"/>
      <c r="AC215" s="9"/>
      <c r="AD215" s="9"/>
      <c r="AH215"/>
      <c r="AI215"/>
      <c r="AL215" s="9"/>
      <c r="AM215" s="9"/>
      <c r="AN215" s="33"/>
    </row>
    <row r="216" spans="4:40" x14ac:dyDescent="0.2">
      <c r="G216" s="13"/>
      <c r="I216" s="18"/>
      <c r="J216" s="18"/>
      <c r="K216" s="18"/>
      <c r="N216" s="31"/>
      <c r="O216" s="65"/>
      <c r="P216" s="30"/>
      <c r="S216" s="16"/>
      <c r="T216" s="16"/>
      <c r="U216" s="16"/>
      <c r="Y216"/>
      <c r="Z216"/>
      <c r="AC216" s="9"/>
      <c r="AD216" s="9"/>
      <c r="AH216"/>
      <c r="AI216"/>
      <c r="AL216" s="9"/>
      <c r="AM216" s="9"/>
      <c r="AN216" s="3"/>
    </row>
    <row r="217" spans="4:40" x14ac:dyDescent="0.2">
      <c r="G217" s="13"/>
      <c r="S217" s="16"/>
      <c r="T217" s="16"/>
      <c r="U217" s="16"/>
      <c r="Y217"/>
      <c r="Z217"/>
      <c r="AC217" s="9"/>
      <c r="AD217" s="9"/>
      <c r="AH217"/>
      <c r="AI217"/>
      <c r="AL217" s="9"/>
      <c r="AM217" s="9"/>
    </row>
    <row r="218" spans="4:40" x14ac:dyDescent="0.2">
      <c r="G218" s="13"/>
      <c r="N218" s="31"/>
      <c r="O218" s="65"/>
      <c r="P218" s="30"/>
      <c r="S218" s="16"/>
      <c r="T218" s="16"/>
      <c r="U218" s="16"/>
      <c r="Y218"/>
      <c r="Z218"/>
      <c r="AC218" s="9"/>
      <c r="AD218" s="9"/>
      <c r="AH218"/>
      <c r="AI218"/>
      <c r="AL218" s="9"/>
      <c r="AM218" s="9"/>
    </row>
    <row r="219" spans="4:40" x14ac:dyDescent="0.2">
      <c r="G219" s="13"/>
      <c r="O219" s="63"/>
      <c r="P219" s="13"/>
      <c r="Q219" s="13"/>
      <c r="R219" s="13"/>
      <c r="U219" s="16"/>
      <c r="Y219"/>
      <c r="Z219"/>
      <c r="AC219" s="9"/>
      <c r="AD219" s="9"/>
      <c r="AH219"/>
      <c r="AI219"/>
      <c r="AL219" s="9"/>
      <c r="AM219" s="9"/>
    </row>
    <row r="220" spans="4:40" x14ac:dyDescent="0.2">
      <c r="G220" s="13"/>
      <c r="O220" s="63"/>
      <c r="P220" s="13"/>
      <c r="Q220" s="13"/>
      <c r="R220" s="13"/>
      <c r="U220" s="16"/>
      <c r="Y220"/>
      <c r="Z220"/>
      <c r="AC220" s="9"/>
      <c r="AD220" s="9"/>
      <c r="AH220"/>
      <c r="AI220"/>
      <c r="AL220" s="9"/>
      <c r="AM220" s="9"/>
    </row>
    <row r="221" spans="4:40" x14ac:dyDescent="0.2">
      <c r="G221" s="13"/>
      <c r="N221" s="18"/>
      <c r="O221" s="63"/>
      <c r="P221" s="13"/>
      <c r="Q221" s="13"/>
      <c r="R221" s="13"/>
      <c r="U221" s="16"/>
      <c r="Y221"/>
      <c r="Z221"/>
      <c r="AC221" s="9"/>
      <c r="AD221" s="9"/>
      <c r="AH221"/>
      <c r="AI221"/>
      <c r="AL221" s="9"/>
      <c r="AM221" s="9"/>
    </row>
    <row r="222" spans="4:40" x14ac:dyDescent="0.2">
      <c r="G222" s="13"/>
      <c r="N222" s="18"/>
      <c r="O222" s="63"/>
      <c r="P222" s="13"/>
      <c r="Q222" s="13"/>
      <c r="R222" s="13"/>
      <c r="U222" s="16"/>
      <c r="Y222"/>
      <c r="Z222"/>
      <c r="AC222" s="9"/>
      <c r="AD222" s="9"/>
      <c r="AH222"/>
      <c r="AI222"/>
      <c r="AL222" s="9"/>
      <c r="AM222" s="9"/>
    </row>
    <row r="223" spans="4:40" x14ac:dyDescent="0.2">
      <c r="G223" s="13"/>
      <c r="N223" s="30"/>
      <c r="O223" s="63"/>
      <c r="P223" s="13"/>
      <c r="Q223" s="13"/>
      <c r="R223" s="13"/>
      <c r="U223" s="16"/>
      <c r="Y223"/>
      <c r="Z223"/>
      <c r="AC223" s="9"/>
      <c r="AD223" s="9"/>
      <c r="AH223"/>
      <c r="AI223"/>
      <c r="AL223" s="9"/>
      <c r="AM223" s="9"/>
    </row>
    <row r="224" spans="4:40" x14ac:dyDescent="0.2">
      <c r="G224" s="13"/>
      <c r="N224" s="30"/>
      <c r="O224" s="63"/>
      <c r="P224" s="13"/>
      <c r="Q224" s="13"/>
      <c r="R224" s="13"/>
      <c r="U224" s="16"/>
      <c r="Y224"/>
      <c r="Z224"/>
      <c r="AC224" s="9"/>
      <c r="AD224" s="9"/>
      <c r="AH224"/>
      <c r="AI224"/>
      <c r="AL224" s="9"/>
      <c r="AM224" s="9"/>
    </row>
    <row r="225" spans="5:39" x14ac:dyDescent="0.2">
      <c r="E225" s="33"/>
      <c r="G225" s="13"/>
      <c r="N225" s="18"/>
      <c r="O225" s="63"/>
      <c r="P225" s="13"/>
      <c r="Q225" s="13"/>
      <c r="R225" s="13"/>
      <c r="U225" s="16"/>
      <c r="Y225"/>
      <c r="Z225"/>
      <c r="AC225" s="9"/>
      <c r="AD225" s="9"/>
      <c r="AH225"/>
      <c r="AI225"/>
      <c r="AL225" s="9"/>
      <c r="AM225" s="9"/>
    </row>
    <row r="226" spans="5:39" x14ac:dyDescent="0.2">
      <c r="F226" s="30"/>
      <c r="G226" s="31"/>
      <c r="I226" s="3"/>
      <c r="O226" s="63"/>
      <c r="P226" s="13"/>
      <c r="Q226" s="13"/>
      <c r="R226" s="13"/>
      <c r="U226" s="16"/>
      <c r="Y226"/>
      <c r="Z226"/>
      <c r="AC226" s="9"/>
      <c r="AD226" s="9"/>
      <c r="AH226"/>
      <c r="AI226"/>
      <c r="AL226" s="9"/>
      <c r="AM226" s="9"/>
    </row>
    <row r="227" spans="5:39" x14ac:dyDescent="0.2">
      <c r="F227" s="30"/>
      <c r="G227" s="31"/>
      <c r="H227" s="21"/>
      <c r="I227" s="3"/>
      <c r="N227" s="30"/>
      <c r="O227" s="63"/>
      <c r="P227" s="13"/>
      <c r="Q227" s="13"/>
      <c r="R227" s="13"/>
      <c r="U227" s="16"/>
      <c r="Y227"/>
      <c r="Z227"/>
      <c r="AC227" s="9"/>
      <c r="AD227" s="9"/>
      <c r="AH227"/>
      <c r="AI227"/>
      <c r="AL227" s="9"/>
      <c r="AM227" s="9"/>
    </row>
    <row r="228" spans="5:39" x14ac:dyDescent="0.2">
      <c r="F228" s="30"/>
      <c r="G228" s="31"/>
      <c r="L228" s="30"/>
      <c r="M228" s="89"/>
      <c r="N228" s="30"/>
      <c r="O228" s="63"/>
      <c r="P228" s="13"/>
      <c r="Q228" s="13"/>
      <c r="R228" s="13"/>
      <c r="U228" s="16"/>
      <c r="Y228"/>
      <c r="Z228"/>
      <c r="AC228" s="9"/>
      <c r="AD228" s="9"/>
      <c r="AH228"/>
      <c r="AI228"/>
      <c r="AL228" s="9"/>
      <c r="AM228" s="9"/>
    </row>
    <row r="229" spans="5:39" x14ac:dyDescent="0.2">
      <c r="F229" s="30"/>
      <c r="G229" s="31"/>
      <c r="L229" s="30"/>
      <c r="M229" s="89"/>
      <c r="N229" s="30"/>
      <c r="O229" s="89"/>
      <c r="P229" s="30"/>
      <c r="S229" s="16"/>
      <c r="T229" s="16"/>
      <c r="U229" s="16"/>
      <c r="Y229"/>
      <c r="Z229"/>
      <c r="AC229" s="9"/>
      <c r="AD229" s="9"/>
      <c r="AH229"/>
      <c r="AI229"/>
      <c r="AL229" s="9"/>
      <c r="AM229" s="9"/>
    </row>
    <row r="230" spans="5:39" x14ac:dyDescent="0.2">
      <c r="F230" s="30"/>
      <c r="G230" s="31"/>
      <c r="L230" s="30"/>
      <c r="M230" s="89"/>
      <c r="N230" s="30"/>
      <c r="O230" s="89"/>
      <c r="P230" s="30"/>
      <c r="S230" s="16"/>
      <c r="T230" s="16"/>
      <c r="U230" s="16"/>
      <c r="Y230"/>
      <c r="Z230"/>
      <c r="AC230" s="9"/>
      <c r="AD230" s="9"/>
      <c r="AH230"/>
      <c r="AI230"/>
      <c r="AL230" s="9"/>
      <c r="AM230" s="9"/>
    </row>
    <row r="231" spans="5:39" x14ac:dyDescent="0.2">
      <c r="F231" s="30"/>
      <c r="G231" s="31"/>
      <c r="L231" s="30"/>
      <c r="M231" s="89"/>
      <c r="S231" s="16"/>
      <c r="T231" s="16"/>
      <c r="U231" s="16"/>
      <c r="Y231"/>
      <c r="Z231"/>
      <c r="AC231" s="9"/>
      <c r="AD231" s="9"/>
      <c r="AH231"/>
      <c r="AI231"/>
      <c r="AL231" s="9"/>
      <c r="AM231" s="9"/>
    </row>
    <row r="232" spans="5:39" x14ac:dyDescent="0.2">
      <c r="F232" s="30"/>
      <c r="G232" s="31"/>
      <c r="L232" s="30"/>
      <c r="M232" s="89"/>
      <c r="N232" s="30"/>
      <c r="O232" s="89"/>
      <c r="P232" s="30"/>
      <c r="S232" s="16"/>
      <c r="T232" s="16"/>
      <c r="U232" s="16"/>
      <c r="Y232"/>
      <c r="Z232"/>
      <c r="AC232" s="9"/>
      <c r="AD232" s="9"/>
      <c r="AH232"/>
      <c r="AI232"/>
      <c r="AL232" s="9"/>
      <c r="AM232" s="9"/>
    </row>
    <row r="233" spans="5:39" x14ac:dyDescent="0.2">
      <c r="F233" s="30"/>
      <c r="G233" s="31"/>
      <c r="L233" s="30"/>
      <c r="M233" s="89"/>
      <c r="N233" s="30"/>
      <c r="O233" s="21"/>
      <c r="P233" s="23"/>
      <c r="Q233" s="23"/>
      <c r="R233" s="23"/>
      <c r="S233" s="23"/>
      <c r="T233" s="23"/>
      <c r="U233" s="16"/>
      <c r="Y233"/>
      <c r="Z233"/>
      <c r="AC233" s="9"/>
      <c r="AD233" s="9"/>
      <c r="AH233"/>
      <c r="AI233"/>
      <c r="AL233" s="9"/>
      <c r="AM233" s="9"/>
    </row>
    <row r="234" spans="5:39" x14ac:dyDescent="0.2">
      <c r="F234" s="30"/>
      <c r="G234" s="31"/>
      <c r="L234" s="30"/>
      <c r="M234" s="89"/>
      <c r="N234" s="30"/>
      <c r="O234" s="21"/>
      <c r="P234" s="23"/>
      <c r="Q234" s="23"/>
      <c r="R234" s="23"/>
      <c r="S234" s="23"/>
      <c r="T234" s="23"/>
      <c r="U234" s="16"/>
      <c r="Y234"/>
      <c r="Z234"/>
      <c r="AC234" s="9"/>
      <c r="AD234" s="9"/>
      <c r="AH234"/>
      <c r="AI234"/>
      <c r="AL234" s="9"/>
      <c r="AM234" s="9"/>
    </row>
    <row r="235" spans="5:39" x14ac:dyDescent="0.2">
      <c r="F235" s="30"/>
      <c r="G235" s="31"/>
      <c r="L235" s="30"/>
      <c r="M235" s="89"/>
      <c r="N235" s="30"/>
      <c r="O235" s="21"/>
      <c r="P235" s="23"/>
      <c r="Q235" s="23"/>
      <c r="R235" s="23"/>
      <c r="S235" s="23"/>
      <c r="T235" s="23"/>
      <c r="U235" s="16"/>
      <c r="Y235"/>
      <c r="Z235"/>
      <c r="AC235" s="9"/>
      <c r="AD235" s="9"/>
      <c r="AH235"/>
      <c r="AI235"/>
      <c r="AL235" s="9"/>
      <c r="AM235" s="9"/>
    </row>
    <row r="236" spans="5:39" x14ac:dyDescent="0.2">
      <c r="I236" s="18"/>
      <c r="K236" s="18"/>
      <c r="L236" s="32"/>
      <c r="M236" s="65"/>
      <c r="N236" s="30"/>
      <c r="O236" s="21"/>
      <c r="P236" s="23"/>
      <c r="Q236" s="23"/>
      <c r="R236" s="23"/>
      <c r="S236" s="23"/>
      <c r="T236" s="23"/>
      <c r="U236" s="16"/>
      <c r="Y236"/>
      <c r="Z236"/>
      <c r="AC236" s="9"/>
      <c r="AD236" s="9"/>
      <c r="AH236"/>
      <c r="AI236"/>
      <c r="AL236" s="9"/>
      <c r="AM236" s="9"/>
    </row>
    <row r="237" spans="5:39" x14ac:dyDescent="0.2">
      <c r="I237" s="18"/>
      <c r="L237" s="30"/>
      <c r="M237" s="89"/>
      <c r="N237" s="30"/>
      <c r="O237" s="21"/>
      <c r="P237" s="23"/>
      <c r="Q237" s="23"/>
      <c r="R237" s="23"/>
      <c r="S237" s="23"/>
      <c r="T237" s="23"/>
      <c r="U237" s="16"/>
      <c r="Y237"/>
      <c r="Z237"/>
      <c r="AC237" s="9"/>
      <c r="AD237" s="9"/>
      <c r="AH237"/>
      <c r="AI237"/>
      <c r="AL237" s="9"/>
      <c r="AM237" s="9"/>
    </row>
    <row r="238" spans="5:39" x14ac:dyDescent="0.2">
      <c r="L238" s="30"/>
      <c r="M238" s="89"/>
      <c r="O238" s="21"/>
      <c r="P238" s="23"/>
      <c r="Q238" s="23"/>
      <c r="R238" s="23"/>
      <c r="S238" s="23"/>
      <c r="T238" s="23"/>
      <c r="U238" s="16"/>
      <c r="Y238"/>
      <c r="Z238"/>
      <c r="AC238" s="9"/>
      <c r="AD238" s="9"/>
      <c r="AH238"/>
      <c r="AI238"/>
      <c r="AL238" s="9"/>
      <c r="AM238" s="9"/>
    </row>
    <row r="239" spans="5:39" x14ac:dyDescent="0.2">
      <c r="L239" s="30"/>
      <c r="M239" s="89"/>
      <c r="N239" s="30"/>
      <c r="O239" s="21"/>
      <c r="P239" s="23"/>
      <c r="Q239" s="23"/>
      <c r="R239" s="23"/>
      <c r="S239" s="23"/>
      <c r="T239" s="23"/>
      <c r="U239" s="16"/>
      <c r="Y239"/>
      <c r="Z239"/>
      <c r="AC239" s="9"/>
      <c r="AD239" s="9"/>
      <c r="AH239"/>
      <c r="AI239"/>
      <c r="AL239" s="9"/>
      <c r="AM239" s="9"/>
    </row>
    <row r="240" spans="5:39" x14ac:dyDescent="0.2">
      <c r="L240" s="30"/>
      <c r="M240" s="89"/>
      <c r="N240" s="30"/>
      <c r="O240" s="21"/>
      <c r="P240" s="23"/>
      <c r="Q240" s="23"/>
      <c r="R240" s="23"/>
      <c r="S240" s="23"/>
      <c r="T240" s="23"/>
      <c r="U240" s="16"/>
      <c r="Y240"/>
      <c r="Z240"/>
      <c r="AC240" s="9"/>
      <c r="AD240" s="9"/>
      <c r="AH240"/>
      <c r="AI240"/>
      <c r="AL240" s="9"/>
      <c r="AM240" s="9"/>
    </row>
    <row r="241" spans="7:39" x14ac:dyDescent="0.2">
      <c r="L241" s="30"/>
      <c r="M241" s="89"/>
      <c r="N241" s="30"/>
      <c r="O241" s="21"/>
      <c r="P241" s="23"/>
      <c r="Q241" s="23"/>
      <c r="R241" s="23"/>
      <c r="S241" s="23"/>
      <c r="T241" s="23"/>
      <c r="U241" s="16"/>
      <c r="Y241"/>
      <c r="Z241"/>
      <c r="AC241" s="9"/>
      <c r="AD241" s="9"/>
      <c r="AH241"/>
      <c r="AI241"/>
      <c r="AL241" s="9"/>
      <c r="AM241" s="9"/>
    </row>
    <row r="242" spans="7:39" x14ac:dyDescent="0.2">
      <c r="O242" s="21"/>
      <c r="P242" s="23"/>
      <c r="Q242" s="23"/>
      <c r="R242" s="23"/>
      <c r="S242" s="23"/>
      <c r="T242" s="23"/>
      <c r="U242" s="16"/>
      <c r="Y242"/>
      <c r="Z242"/>
      <c r="AC242" s="9"/>
      <c r="AD242" s="9"/>
      <c r="AH242"/>
      <c r="AI242"/>
      <c r="AL242" s="9"/>
      <c r="AM242" s="9"/>
    </row>
    <row r="243" spans="7:39" x14ac:dyDescent="0.2">
      <c r="O243" s="21"/>
      <c r="P243" s="23"/>
      <c r="Q243" s="23"/>
      <c r="R243" s="23"/>
      <c r="S243" s="23"/>
      <c r="T243" s="23"/>
      <c r="U243" s="16"/>
      <c r="Y243"/>
      <c r="Z243"/>
      <c r="AC243" s="9"/>
      <c r="AD243" s="9"/>
      <c r="AH243"/>
      <c r="AI243"/>
      <c r="AL243" s="9"/>
      <c r="AM243" s="9"/>
    </row>
    <row r="244" spans="7:39" x14ac:dyDescent="0.2">
      <c r="O244" s="21"/>
      <c r="P244" s="23"/>
      <c r="Q244" s="23"/>
      <c r="R244" s="23"/>
      <c r="S244" s="23"/>
      <c r="T244" s="23"/>
      <c r="U244" s="16"/>
      <c r="Y244"/>
      <c r="Z244"/>
      <c r="AC244" s="9"/>
      <c r="AD244" s="9"/>
      <c r="AH244"/>
      <c r="AI244"/>
      <c r="AL244" s="9"/>
      <c r="AM244" s="9"/>
    </row>
    <row r="245" spans="7:39" x14ac:dyDescent="0.2">
      <c r="O245" s="21"/>
      <c r="P245" s="23"/>
      <c r="Q245" s="23"/>
      <c r="R245" s="23"/>
      <c r="S245" s="23"/>
      <c r="T245" s="23"/>
      <c r="U245" s="16"/>
      <c r="Y245"/>
      <c r="Z245"/>
      <c r="AC245" s="9"/>
      <c r="AD245" s="9"/>
      <c r="AH245"/>
      <c r="AI245"/>
      <c r="AL245" s="9"/>
      <c r="AM245" s="9"/>
    </row>
    <row r="246" spans="7:39" x14ac:dyDescent="0.2">
      <c r="O246" s="21"/>
      <c r="P246" s="23"/>
      <c r="Q246" s="23"/>
      <c r="R246" s="23"/>
      <c r="S246" s="23"/>
      <c r="T246" s="23"/>
      <c r="U246" s="16"/>
      <c r="Y246"/>
      <c r="Z246"/>
      <c r="AC246" s="9"/>
      <c r="AD246" s="9"/>
      <c r="AH246"/>
      <c r="AI246"/>
      <c r="AL246" s="9"/>
      <c r="AM246" s="9"/>
    </row>
    <row r="247" spans="7:39" x14ac:dyDescent="0.2">
      <c r="G247" s="13"/>
      <c r="I247" s="18"/>
      <c r="K247" s="18"/>
      <c r="O247" s="21"/>
      <c r="P247" s="23"/>
      <c r="Q247" s="23"/>
      <c r="R247" s="23"/>
      <c r="S247" s="23"/>
      <c r="T247" s="23"/>
      <c r="U247" s="16"/>
      <c r="Y247"/>
      <c r="Z247"/>
      <c r="AC247" s="9"/>
      <c r="AD247" s="9"/>
      <c r="AH247"/>
      <c r="AI247"/>
      <c r="AL247" s="9"/>
      <c r="AM247" s="9"/>
    </row>
    <row r="248" spans="7:39" x14ac:dyDescent="0.2">
      <c r="G248" s="13"/>
      <c r="O248" s="21"/>
      <c r="P248" s="23"/>
      <c r="Q248" s="23"/>
      <c r="R248" s="23"/>
      <c r="S248" s="23"/>
      <c r="T248" s="23"/>
      <c r="U248" s="16"/>
      <c r="Y248"/>
      <c r="Z248"/>
      <c r="AC248" s="9"/>
      <c r="AD248" s="9"/>
      <c r="AH248"/>
      <c r="AI248"/>
      <c r="AL248" s="9"/>
      <c r="AM248" s="9"/>
    </row>
    <row r="249" spans="7:39" x14ac:dyDescent="0.2">
      <c r="G249" s="13"/>
      <c r="O249" s="21"/>
      <c r="P249" s="23"/>
      <c r="Q249" s="23"/>
      <c r="R249" s="23"/>
      <c r="S249" s="23"/>
      <c r="T249" s="23"/>
      <c r="U249" s="16"/>
      <c r="Y249"/>
      <c r="Z249"/>
      <c r="AC249" s="9"/>
      <c r="AD249" s="9"/>
      <c r="AH249"/>
      <c r="AI249"/>
      <c r="AL249" s="9"/>
      <c r="AM249" s="9"/>
    </row>
    <row r="250" spans="7:39" x14ac:dyDescent="0.2">
      <c r="G250" s="13"/>
      <c r="O250" s="21"/>
      <c r="P250" s="23"/>
      <c r="Q250" s="23"/>
      <c r="R250" s="23"/>
      <c r="S250" s="23"/>
      <c r="T250" s="23"/>
      <c r="U250" s="16"/>
      <c r="Y250"/>
      <c r="Z250"/>
      <c r="AC250" s="9"/>
      <c r="AD250" s="9"/>
      <c r="AH250"/>
      <c r="AI250"/>
      <c r="AL250" s="9"/>
      <c r="AM250" s="9"/>
    </row>
    <row r="251" spans="7:39" x14ac:dyDescent="0.2">
      <c r="G251" s="13"/>
      <c r="O251" s="21"/>
      <c r="P251" s="23"/>
      <c r="Q251" s="23"/>
      <c r="R251" s="23"/>
      <c r="S251" s="23"/>
      <c r="T251" s="23"/>
      <c r="U251" s="16"/>
      <c r="Y251"/>
      <c r="Z251"/>
      <c r="AC251" s="9"/>
      <c r="AD251" s="9"/>
      <c r="AH251"/>
      <c r="AI251"/>
      <c r="AL251" s="9"/>
      <c r="AM251" s="9"/>
    </row>
    <row r="252" spans="7:39" x14ac:dyDescent="0.2">
      <c r="G252" s="13"/>
      <c r="O252" s="21"/>
      <c r="P252" s="23"/>
      <c r="Q252" s="23"/>
      <c r="R252" s="23"/>
      <c r="S252" s="23"/>
      <c r="T252" s="23"/>
      <c r="U252" s="16"/>
      <c r="Y252"/>
      <c r="Z252"/>
      <c r="AC252" s="9"/>
      <c r="AD252" s="9"/>
      <c r="AH252"/>
      <c r="AI252"/>
      <c r="AL252" s="9"/>
      <c r="AM252" s="9"/>
    </row>
    <row r="253" spans="7:39" x14ac:dyDescent="0.2">
      <c r="G253" s="13"/>
      <c r="S253" s="16"/>
      <c r="T253" s="16"/>
      <c r="U253" s="16"/>
      <c r="Y253"/>
      <c r="Z253"/>
      <c r="AC253" s="9"/>
      <c r="AD253" s="9"/>
      <c r="AH253"/>
      <c r="AI253"/>
      <c r="AL253" s="9"/>
      <c r="AM253" s="9"/>
    </row>
    <row r="254" spans="7:39" x14ac:dyDescent="0.2">
      <c r="G254" s="13"/>
      <c r="S254" s="16"/>
      <c r="T254" s="16"/>
      <c r="U254" s="16"/>
      <c r="Y254"/>
      <c r="Z254"/>
      <c r="AC254" s="9"/>
      <c r="AD254" s="9"/>
      <c r="AH254"/>
      <c r="AI254"/>
      <c r="AL254" s="9"/>
      <c r="AM254" s="9"/>
    </row>
    <row r="255" spans="7:39" x14ac:dyDescent="0.2">
      <c r="G255" s="13"/>
      <c r="S255" s="16"/>
      <c r="T255" s="16"/>
      <c r="U255" s="16"/>
      <c r="Y255"/>
      <c r="Z255"/>
      <c r="AC255" s="9"/>
      <c r="AD255" s="9"/>
      <c r="AH255"/>
      <c r="AI255"/>
      <c r="AL255" s="9"/>
      <c r="AM255" s="9"/>
    </row>
    <row r="256" spans="7:39" x14ac:dyDescent="0.2">
      <c r="G256" s="13"/>
      <c r="S256" s="16"/>
      <c r="T256" s="16"/>
      <c r="U256" s="16"/>
      <c r="Y256"/>
      <c r="Z256"/>
      <c r="AC256" s="9"/>
      <c r="AD256" s="9"/>
      <c r="AH256"/>
      <c r="AI256"/>
      <c r="AL256" s="9"/>
      <c r="AM256" s="9"/>
    </row>
    <row r="257" spans="19:39" x14ac:dyDescent="0.2">
      <c r="S257" s="16"/>
      <c r="T257" s="16"/>
      <c r="U257" s="16"/>
      <c r="Y257"/>
      <c r="Z257"/>
      <c r="AC257" s="9"/>
      <c r="AD257" s="9"/>
      <c r="AH257"/>
      <c r="AI257"/>
      <c r="AL257" s="9"/>
      <c r="AM257" s="9"/>
    </row>
    <row r="258" spans="19:39" x14ac:dyDescent="0.2">
      <c r="S258" s="16"/>
      <c r="T258" s="16"/>
      <c r="U258" s="16"/>
      <c r="Y258"/>
      <c r="Z258"/>
      <c r="AC258" s="9"/>
      <c r="AD258" s="9"/>
      <c r="AH258"/>
      <c r="AI258"/>
      <c r="AL258" s="9"/>
      <c r="AM258" s="9"/>
    </row>
    <row r="259" spans="19:39" x14ac:dyDescent="0.2">
      <c r="S259" s="16"/>
      <c r="T259" s="16"/>
      <c r="U259" s="16"/>
      <c r="Y259"/>
      <c r="Z259"/>
      <c r="AC259" s="9"/>
      <c r="AD259" s="9"/>
      <c r="AH259"/>
      <c r="AI259"/>
      <c r="AL259" s="9"/>
      <c r="AM259" s="9"/>
    </row>
    <row r="260" spans="19:39" x14ac:dyDescent="0.2">
      <c r="S260" s="16"/>
      <c r="T260" s="16"/>
      <c r="U260" s="16"/>
      <c r="Y260"/>
      <c r="Z260"/>
      <c r="AC260" s="9"/>
      <c r="AD260" s="9"/>
      <c r="AH260"/>
      <c r="AI260"/>
      <c r="AL260" s="9"/>
      <c r="AM260" s="9"/>
    </row>
    <row r="261" spans="19:39" x14ac:dyDescent="0.2">
      <c r="S261" s="16"/>
      <c r="T261" s="16"/>
      <c r="U261" s="16"/>
      <c r="Y261"/>
      <c r="Z261"/>
      <c r="AC261" s="9"/>
      <c r="AD261" s="9"/>
      <c r="AH261"/>
      <c r="AI261"/>
      <c r="AL261" s="9"/>
      <c r="AM261" s="9"/>
    </row>
    <row r="262" spans="19:39" x14ac:dyDescent="0.2">
      <c r="S262" s="16"/>
      <c r="T262" s="16"/>
      <c r="U262" s="16"/>
      <c r="Y262"/>
      <c r="Z262"/>
      <c r="AC262" s="9"/>
      <c r="AD262" s="9"/>
      <c r="AH262"/>
      <c r="AI262"/>
      <c r="AL262" s="9"/>
      <c r="AM262" s="9"/>
    </row>
    <row r="263" spans="19:39" x14ac:dyDescent="0.2">
      <c r="S263" s="16"/>
      <c r="T263" s="16"/>
      <c r="U263" s="16"/>
      <c r="Y263"/>
      <c r="Z263"/>
      <c r="AC263" s="9"/>
      <c r="AD263" s="9"/>
      <c r="AH263"/>
      <c r="AI263"/>
      <c r="AL263" s="9"/>
      <c r="AM263" s="9"/>
    </row>
    <row r="264" spans="19:39" x14ac:dyDescent="0.2">
      <c r="S264" s="16"/>
      <c r="T264" s="16"/>
      <c r="U264" s="16"/>
      <c r="Y264"/>
      <c r="Z264"/>
      <c r="AC264" s="9"/>
      <c r="AD264" s="9"/>
      <c r="AH264"/>
      <c r="AI264"/>
      <c r="AL264" s="9"/>
      <c r="AM264" s="9"/>
    </row>
    <row r="265" spans="19:39" x14ac:dyDescent="0.2">
      <c r="S265" s="16"/>
      <c r="T265" s="16"/>
      <c r="U265" s="16"/>
      <c r="Y265"/>
      <c r="Z265"/>
      <c r="AC265" s="9"/>
      <c r="AD265" s="9"/>
      <c r="AH265"/>
      <c r="AI265"/>
      <c r="AL265" s="9"/>
      <c r="AM265" s="9"/>
    </row>
    <row r="266" spans="19:39" x14ac:dyDescent="0.2">
      <c r="S266" s="16"/>
      <c r="T266" s="16"/>
      <c r="U266" s="16"/>
      <c r="Y266"/>
      <c r="Z266"/>
      <c r="AC266" s="9"/>
      <c r="AD266" s="9"/>
      <c r="AH266"/>
      <c r="AI266"/>
      <c r="AL266" s="9"/>
      <c r="AM266" s="9"/>
    </row>
    <row r="267" spans="19:39" x14ac:dyDescent="0.2">
      <c r="S267" s="16"/>
      <c r="T267" s="16"/>
      <c r="U267" s="16"/>
      <c r="Y267"/>
      <c r="Z267"/>
      <c r="AC267" s="9"/>
      <c r="AD267" s="9"/>
      <c r="AH267"/>
      <c r="AI267"/>
      <c r="AL267" s="9"/>
      <c r="AM267" s="9"/>
    </row>
    <row r="268" spans="19:39" x14ac:dyDescent="0.2">
      <c r="S268" s="16"/>
      <c r="T268" s="16"/>
      <c r="U268" s="16"/>
      <c r="Y268"/>
      <c r="Z268"/>
      <c r="AC268" s="9"/>
      <c r="AD268" s="9"/>
      <c r="AH268"/>
      <c r="AI268"/>
      <c r="AL268" s="9"/>
      <c r="AM268" s="9"/>
    </row>
    <row r="269" spans="19:39" x14ac:dyDescent="0.2">
      <c r="S269" s="16"/>
      <c r="T269" s="16"/>
      <c r="U269" s="16"/>
      <c r="Y269"/>
      <c r="Z269"/>
      <c r="AC269" s="9"/>
      <c r="AD269" s="9"/>
      <c r="AH269"/>
      <c r="AI269"/>
      <c r="AL269" s="9"/>
      <c r="AM269" s="9"/>
    </row>
    <row r="270" spans="19:39" x14ac:dyDescent="0.2">
      <c r="S270" s="16"/>
      <c r="T270" s="16"/>
      <c r="U270" s="16"/>
      <c r="Y270"/>
      <c r="Z270"/>
      <c r="AC270" s="9"/>
      <c r="AD270" s="9"/>
      <c r="AH270"/>
      <c r="AI270"/>
      <c r="AL270" s="9"/>
      <c r="AM270" s="9"/>
    </row>
    <row r="271" spans="19:39" x14ac:dyDescent="0.2">
      <c r="S271" s="16"/>
      <c r="T271" s="16"/>
      <c r="U271" s="16"/>
      <c r="Y271"/>
      <c r="Z271"/>
      <c r="AC271" s="9"/>
      <c r="AD271" s="9"/>
      <c r="AH271"/>
      <c r="AI271"/>
      <c r="AL271" s="9"/>
      <c r="AM271" s="9"/>
    </row>
    <row r="272" spans="19:39" x14ac:dyDescent="0.2">
      <c r="S272" s="16"/>
      <c r="T272" s="16"/>
      <c r="U272" s="16"/>
      <c r="Y272"/>
      <c r="Z272"/>
      <c r="AC272" s="9"/>
      <c r="AD272" s="9"/>
      <c r="AH272"/>
      <c r="AI272"/>
      <c r="AL272" s="9"/>
      <c r="AM272" s="9"/>
    </row>
    <row r="273" spans="19:39" x14ac:dyDescent="0.2">
      <c r="S273" s="16"/>
      <c r="T273" s="16"/>
      <c r="U273" s="16"/>
      <c r="Y273"/>
      <c r="Z273"/>
      <c r="AC273" s="9"/>
      <c r="AD273" s="9"/>
      <c r="AH273"/>
      <c r="AI273"/>
      <c r="AL273" s="9"/>
      <c r="AM273" s="9"/>
    </row>
    <row r="274" spans="19:39" x14ac:dyDescent="0.2">
      <c r="S274" s="16"/>
      <c r="T274" s="16"/>
      <c r="U274" s="16"/>
      <c r="Y274"/>
      <c r="Z274"/>
      <c r="AC274" s="9"/>
      <c r="AD274" s="9"/>
      <c r="AH274"/>
      <c r="AI274"/>
      <c r="AL274" s="9"/>
      <c r="AM274" s="9"/>
    </row>
    <row r="275" spans="19:39" x14ac:dyDescent="0.2">
      <c r="S275" s="16"/>
      <c r="T275" s="16"/>
      <c r="U275" s="16"/>
      <c r="Y275"/>
      <c r="Z275"/>
      <c r="AC275" s="9"/>
      <c r="AD275" s="9"/>
      <c r="AH275"/>
      <c r="AI275"/>
      <c r="AL275" s="9"/>
      <c r="AM275" s="9"/>
    </row>
    <row r="276" spans="19:39" x14ac:dyDescent="0.2">
      <c r="S276" s="16"/>
      <c r="T276" s="16"/>
      <c r="U276" s="16"/>
      <c r="Y276"/>
      <c r="Z276"/>
      <c r="AC276" s="9"/>
      <c r="AD276" s="9"/>
      <c r="AH276"/>
      <c r="AI276"/>
      <c r="AL276" s="9"/>
      <c r="AM276" s="9"/>
    </row>
    <row r="277" spans="19:39" x14ac:dyDescent="0.2">
      <c r="S277" s="16"/>
      <c r="T277" s="16"/>
      <c r="U277" s="16"/>
      <c r="Y277"/>
      <c r="Z277"/>
      <c r="AC277" s="9"/>
      <c r="AD277" s="9"/>
      <c r="AH277"/>
      <c r="AI277"/>
      <c r="AL277" s="9"/>
      <c r="AM277" s="9"/>
    </row>
    <row r="278" spans="19:39" x14ac:dyDescent="0.2">
      <c r="S278" s="16"/>
      <c r="T278" s="16"/>
      <c r="U278" s="16"/>
      <c r="Y278"/>
      <c r="Z278"/>
      <c r="AC278" s="9"/>
      <c r="AD278" s="9"/>
      <c r="AH278"/>
      <c r="AI278"/>
      <c r="AL278" s="9"/>
      <c r="AM278" s="9"/>
    </row>
    <row r="279" spans="19:39" x14ac:dyDescent="0.2">
      <c r="S279" s="16"/>
      <c r="T279" s="16"/>
      <c r="U279" s="16"/>
      <c r="Y279"/>
      <c r="Z279"/>
      <c r="AC279" s="9"/>
      <c r="AD279" s="9"/>
      <c r="AH279"/>
      <c r="AI279"/>
      <c r="AL279" s="9"/>
      <c r="AM279" s="9"/>
    </row>
    <row r="280" spans="19:39" x14ac:dyDescent="0.2">
      <c r="S280" s="16"/>
      <c r="T280" s="16"/>
      <c r="U280" s="16"/>
      <c r="Y280"/>
      <c r="Z280"/>
      <c r="AC280" s="9"/>
      <c r="AD280" s="9"/>
      <c r="AH280"/>
      <c r="AI280"/>
      <c r="AL280" s="9"/>
      <c r="AM280" s="9"/>
    </row>
    <row r="281" spans="19:39" x14ac:dyDescent="0.2">
      <c r="S281" s="16"/>
      <c r="T281" s="16"/>
      <c r="U281" s="16"/>
      <c r="Y281"/>
      <c r="Z281"/>
      <c r="AC281" s="9"/>
      <c r="AD281" s="9"/>
      <c r="AH281"/>
      <c r="AI281"/>
      <c r="AL281" s="9"/>
      <c r="AM281" s="9"/>
    </row>
    <row r="282" spans="19:39" x14ac:dyDescent="0.2">
      <c r="S282" s="16"/>
      <c r="T282" s="16"/>
      <c r="U282" s="16"/>
      <c r="Y282"/>
      <c r="Z282"/>
      <c r="AC282" s="9"/>
      <c r="AD282" s="9"/>
      <c r="AH282"/>
      <c r="AI282"/>
      <c r="AL282" s="9"/>
      <c r="AM282" s="9"/>
    </row>
    <row r="283" spans="19:39" x14ac:dyDescent="0.2">
      <c r="S283" s="16"/>
      <c r="T283" s="16"/>
      <c r="U283" s="16"/>
      <c r="Y283"/>
      <c r="Z283"/>
      <c r="AC283" s="9"/>
      <c r="AD283" s="9"/>
      <c r="AH283"/>
      <c r="AI283"/>
      <c r="AL283" s="9"/>
      <c r="AM283" s="9"/>
    </row>
    <row r="284" spans="19:39" x14ac:dyDescent="0.2">
      <c r="S284" s="16"/>
      <c r="T284" s="16"/>
      <c r="U284" s="16"/>
      <c r="Y284"/>
      <c r="Z284"/>
      <c r="AC284" s="9"/>
      <c r="AD284" s="9"/>
      <c r="AH284"/>
      <c r="AI284"/>
      <c r="AL284" s="9"/>
      <c r="AM284" s="9"/>
    </row>
    <row r="285" spans="19:39" x14ac:dyDescent="0.2">
      <c r="S285" s="16"/>
      <c r="T285" s="16"/>
      <c r="U285" s="16"/>
      <c r="Y285"/>
      <c r="Z285"/>
      <c r="AC285" s="9"/>
      <c r="AD285" s="9"/>
      <c r="AH285"/>
      <c r="AI285"/>
      <c r="AL285" s="9"/>
      <c r="AM285" s="9"/>
    </row>
  </sheetData>
  <phoneticPr fontId="4" type="noConversion"/>
  <pageMargins left="0.75" right="0.75" top="1" bottom="1" header="0.5" footer="0.5"/>
  <pageSetup scale="75" orientation="landscape" horizontalDpi="4294967294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1"/>
  <sheetViews>
    <sheetView tabSelected="1" workbookViewId="0">
      <selection activeCell="I15" sqref="I15"/>
    </sheetView>
  </sheetViews>
  <sheetFormatPr defaultRowHeight="12.75" x14ac:dyDescent="0.2"/>
  <sheetData>
    <row r="1" spans="1:21" x14ac:dyDescent="0.2">
      <c r="A1" s="115" t="s">
        <v>269</v>
      </c>
      <c r="B1" s="115" t="s">
        <v>270</v>
      </c>
      <c r="C1" s="115" t="s">
        <v>271</v>
      </c>
      <c r="D1" s="115" t="s">
        <v>272</v>
      </c>
      <c r="E1" s="115" t="s">
        <v>273</v>
      </c>
      <c r="F1" s="115" t="s">
        <v>274</v>
      </c>
      <c r="G1" s="115" t="s">
        <v>275</v>
      </c>
      <c r="H1" s="18" t="s">
        <v>276</v>
      </c>
      <c r="I1" s="115" t="s">
        <v>287</v>
      </c>
      <c r="J1" s="18" t="s">
        <v>277</v>
      </c>
      <c r="K1" s="115" t="s">
        <v>288</v>
      </c>
      <c r="L1" s="18" t="s">
        <v>278</v>
      </c>
      <c r="M1" s="116" t="s">
        <v>279</v>
      </c>
      <c r="N1" s="117" t="s">
        <v>280</v>
      </c>
      <c r="O1" s="116" t="s">
        <v>281</v>
      </c>
      <c r="P1" s="47" t="s">
        <v>282</v>
      </c>
      <c r="Q1" s="117" t="s">
        <v>289</v>
      </c>
      <c r="R1" s="117" t="s">
        <v>283</v>
      </c>
      <c r="S1" s="47" t="s">
        <v>284</v>
      </c>
      <c r="T1" s="47" t="s">
        <v>285</v>
      </c>
      <c r="U1" s="47" t="s">
        <v>286</v>
      </c>
    </row>
    <row r="2" spans="1:21" x14ac:dyDescent="0.2">
      <c r="A2" s="34">
        <v>40931</v>
      </c>
      <c r="B2" s="2" t="s">
        <v>183</v>
      </c>
      <c r="C2" s="4" t="s">
        <v>100</v>
      </c>
      <c r="D2" s="3">
        <v>306800</v>
      </c>
      <c r="E2" s="3">
        <v>1</v>
      </c>
      <c r="F2" s="16">
        <v>0.84412564285714276</v>
      </c>
      <c r="G2" s="13">
        <v>0.27275273314285703</v>
      </c>
      <c r="H2" s="16">
        <v>46.955537741289191</v>
      </c>
      <c r="I2" s="18">
        <v>30.375472680710804</v>
      </c>
      <c r="J2" s="18">
        <v>37.177296321428564</v>
      </c>
      <c r="K2" s="18">
        <v>17.984998175571427</v>
      </c>
      <c r="L2" s="23">
        <v>23</v>
      </c>
      <c r="M2" s="40">
        <v>91.898409452981468</v>
      </c>
      <c r="N2" s="13">
        <v>6.8710000000000004</v>
      </c>
      <c r="O2" s="40">
        <v>307</v>
      </c>
      <c r="P2" s="3">
        <v>30.946999999999999</v>
      </c>
      <c r="Q2" s="94">
        <v>2.8884999999999996</v>
      </c>
      <c r="R2" s="94">
        <v>3.5525000000000002</v>
      </c>
      <c r="S2" s="94">
        <v>0.53749999999999998</v>
      </c>
      <c r="T2" s="94"/>
      <c r="U2" s="94">
        <v>0.23099999999999998</v>
      </c>
    </row>
    <row r="3" spans="1:21" x14ac:dyDescent="0.2">
      <c r="A3" s="34"/>
      <c r="B3" s="2"/>
      <c r="C3" s="4"/>
      <c r="D3" s="3">
        <v>306799</v>
      </c>
      <c r="E3" s="3">
        <v>5</v>
      </c>
      <c r="F3" s="16">
        <v>0.88704728571428548</v>
      </c>
      <c r="G3" s="13">
        <v>0.27910513628571443</v>
      </c>
      <c r="H3" s="16"/>
      <c r="I3" s="18"/>
      <c r="J3" s="16"/>
      <c r="K3" s="18"/>
      <c r="L3" s="23"/>
      <c r="M3" s="39"/>
      <c r="N3" s="16"/>
      <c r="O3" s="25"/>
      <c r="P3" s="25"/>
      <c r="Q3" s="94">
        <v>2.9055</v>
      </c>
      <c r="R3" s="94">
        <v>3.5780000000000003</v>
      </c>
      <c r="S3" s="94">
        <v>0.51900000000000002</v>
      </c>
      <c r="T3" s="94"/>
      <c r="U3" s="94">
        <v>0.22800000000000001</v>
      </c>
    </row>
    <row r="4" spans="1:21" x14ac:dyDescent="0.2">
      <c r="A4" s="34"/>
      <c r="B4" s="2"/>
      <c r="C4" s="4"/>
      <c r="D4" s="3">
        <v>306798</v>
      </c>
      <c r="E4" s="3">
        <v>10</v>
      </c>
      <c r="F4" s="16">
        <v>0.84412564285714276</v>
      </c>
      <c r="G4" s="13">
        <v>0.27275273314285703</v>
      </c>
      <c r="H4" s="16"/>
      <c r="I4" s="16"/>
      <c r="J4" s="16"/>
      <c r="K4" s="3"/>
      <c r="L4" s="23"/>
      <c r="M4" s="39"/>
      <c r="N4" s="16"/>
      <c r="O4" s="25"/>
      <c r="P4" s="25"/>
      <c r="Q4" s="94">
        <v>2.8395000000000001</v>
      </c>
      <c r="R4" s="94">
        <v>3.4725000000000001</v>
      </c>
      <c r="S4" s="94">
        <v>0.50649999999999995</v>
      </c>
      <c r="T4" s="94"/>
      <c r="U4" s="94">
        <v>0.2205</v>
      </c>
    </row>
    <row r="5" spans="1:21" x14ac:dyDescent="0.2">
      <c r="A5" s="34"/>
      <c r="B5" s="2"/>
      <c r="C5" s="4"/>
      <c r="D5" s="3">
        <v>306797</v>
      </c>
      <c r="E5" s="3">
        <v>20</v>
      </c>
      <c r="F5" s="16">
        <v>0.84412564285714276</v>
      </c>
      <c r="G5" s="13">
        <v>0.35487614314285715</v>
      </c>
      <c r="H5" s="16"/>
      <c r="I5" s="16"/>
      <c r="J5" s="16"/>
      <c r="K5" s="23"/>
      <c r="L5" s="23"/>
      <c r="M5" s="40"/>
      <c r="N5" s="13"/>
      <c r="O5" s="40"/>
      <c r="P5" s="25"/>
      <c r="Q5" s="94">
        <v>2.2925</v>
      </c>
      <c r="R5" s="94">
        <v>2.7385000000000002</v>
      </c>
      <c r="S5" s="94">
        <v>0.44350000000000001</v>
      </c>
      <c r="T5" s="94"/>
      <c r="U5" s="94">
        <v>0.20200000000000001</v>
      </c>
    </row>
    <row r="6" spans="1:21" x14ac:dyDescent="0.2">
      <c r="A6" s="34"/>
      <c r="B6" s="2"/>
      <c r="C6" s="4"/>
      <c r="D6" s="3">
        <v>306796</v>
      </c>
      <c r="E6" s="3">
        <v>30</v>
      </c>
      <c r="F6" s="16">
        <v>0.75828235714285697</v>
      </c>
      <c r="G6" s="13">
        <v>0.45714411085714279</v>
      </c>
      <c r="H6" s="16"/>
      <c r="I6" s="16"/>
      <c r="J6" s="16"/>
      <c r="K6" s="3"/>
      <c r="L6" s="23"/>
      <c r="M6" s="40"/>
      <c r="N6" s="13"/>
      <c r="O6" s="40"/>
      <c r="P6" s="39"/>
      <c r="Q6" s="94">
        <v>2.302</v>
      </c>
      <c r="R6" s="94">
        <v>2.4329999999999998</v>
      </c>
      <c r="S6" s="94">
        <v>0.4355</v>
      </c>
      <c r="T6" s="94"/>
      <c r="U6" s="94">
        <v>0.26550000000000001</v>
      </c>
    </row>
    <row r="7" spans="1:21" x14ac:dyDescent="0.2">
      <c r="A7" s="34"/>
      <c r="B7" s="2"/>
      <c r="C7" s="4"/>
      <c r="D7" s="3">
        <v>306795</v>
      </c>
      <c r="E7" s="3">
        <v>40</v>
      </c>
      <c r="F7" s="16">
        <v>0.57228857142857137</v>
      </c>
      <c r="G7" s="13">
        <v>0.38034298457142868</v>
      </c>
      <c r="H7" s="16"/>
      <c r="I7" s="18"/>
      <c r="J7" s="16"/>
      <c r="K7" s="23"/>
      <c r="L7" s="23"/>
      <c r="M7" s="40">
        <v>87.818262303459107</v>
      </c>
      <c r="N7" s="13">
        <v>6.375</v>
      </c>
      <c r="O7" s="40">
        <v>284.5</v>
      </c>
      <c r="P7" s="3">
        <v>31.893999999999998</v>
      </c>
      <c r="Q7" s="94">
        <v>2.3025000000000002</v>
      </c>
      <c r="R7" s="94">
        <v>2.4394999999999998</v>
      </c>
      <c r="S7" s="94">
        <v>0.41599999999999998</v>
      </c>
      <c r="T7" s="94"/>
      <c r="U7" s="94">
        <v>0.27200000000000002</v>
      </c>
    </row>
    <row r="8" spans="1:21" x14ac:dyDescent="0.2">
      <c r="A8" s="34"/>
      <c r="B8" s="2"/>
      <c r="C8" s="4"/>
      <c r="D8" s="3">
        <v>306794</v>
      </c>
      <c r="E8" s="3">
        <v>50</v>
      </c>
      <c r="F8" s="16">
        <v>0.51505971428571418</v>
      </c>
      <c r="G8" s="13">
        <v>0.38829779571428591</v>
      </c>
      <c r="H8" s="16"/>
      <c r="I8" s="18"/>
      <c r="J8" s="16"/>
      <c r="K8" s="23"/>
      <c r="L8" s="23"/>
      <c r="M8" s="39"/>
      <c r="N8" s="16"/>
      <c r="O8" s="25"/>
      <c r="P8" s="39"/>
      <c r="Q8" s="94">
        <v>2.3079999999999998</v>
      </c>
      <c r="R8" s="94">
        <v>2.3810000000000002</v>
      </c>
      <c r="S8" s="94">
        <v>0.42649999999999999</v>
      </c>
      <c r="T8" s="94"/>
      <c r="U8" s="94">
        <v>0.27850000000000003</v>
      </c>
    </row>
    <row r="9" spans="1:21" x14ac:dyDescent="0.2">
      <c r="A9" s="34"/>
      <c r="B9" s="2"/>
      <c r="C9" s="4"/>
      <c r="D9" s="3">
        <v>306793</v>
      </c>
      <c r="E9" s="3">
        <v>75</v>
      </c>
      <c r="F9" s="16">
        <v>7.9053135888501713E-2</v>
      </c>
      <c r="G9" s="13">
        <v>0.11334322411149832</v>
      </c>
      <c r="H9" s="16"/>
      <c r="I9" s="18"/>
      <c r="J9" s="16"/>
      <c r="K9" s="23"/>
      <c r="L9" s="23"/>
      <c r="M9" s="39"/>
      <c r="N9" s="16"/>
      <c r="O9" s="25"/>
      <c r="P9" s="39"/>
      <c r="Q9" s="94">
        <v>8.4295000000000009</v>
      </c>
      <c r="R9" s="94">
        <v>8.2929999999999993</v>
      </c>
      <c r="S9" s="94">
        <v>0.85</v>
      </c>
      <c r="T9" s="94"/>
      <c r="U9" s="94">
        <v>0.1275</v>
      </c>
    </row>
    <row r="10" spans="1:21" x14ac:dyDescent="0.2">
      <c r="A10" s="34"/>
      <c r="B10" s="2"/>
      <c r="C10" s="4"/>
      <c r="D10" s="3">
        <v>306792</v>
      </c>
      <c r="E10" s="3">
        <v>100</v>
      </c>
      <c r="F10" s="16">
        <v>3.3202317073170742E-2</v>
      </c>
      <c r="G10" s="13">
        <v>0.10655730292682927</v>
      </c>
      <c r="H10" s="16"/>
      <c r="I10" s="18"/>
      <c r="J10" s="16"/>
      <c r="K10" s="23"/>
      <c r="L10" s="23"/>
      <c r="M10" s="53"/>
      <c r="N10" s="54"/>
      <c r="O10" s="53"/>
      <c r="P10" s="39"/>
      <c r="Q10" s="94">
        <v>8.6475000000000009</v>
      </c>
      <c r="R10" s="94">
        <v>9.3949999999999996</v>
      </c>
      <c r="S10" s="94">
        <v>0.92</v>
      </c>
      <c r="T10" s="94"/>
      <c r="U10" s="94">
        <v>0.125</v>
      </c>
    </row>
    <row r="11" spans="1:21" x14ac:dyDescent="0.2">
      <c r="A11" s="34"/>
      <c r="B11" s="2"/>
      <c r="C11" s="4"/>
      <c r="D11" s="3">
        <v>306791</v>
      </c>
      <c r="E11" s="3">
        <v>140</v>
      </c>
      <c r="F11" s="16">
        <v>1.422956445993032E-2</v>
      </c>
      <c r="G11" s="13">
        <v>6.2002955540069682E-2</v>
      </c>
      <c r="H11" s="16"/>
      <c r="I11" s="18"/>
      <c r="J11" s="16"/>
      <c r="K11" s="3"/>
      <c r="L11" s="23"/>
      <c r="M11" s="40">
        <v>65.639162092024932</v>
      </c>
      <c r="N11" s="13">
        <v>4.5309999999999997</v>
      </c>
      <c r="O11" s="40">
        <v>202.5</v>
      </c>
      <c r="P11" s="3">
        <v>33.619</v>
      </c>
      <c r="Q11" s="94">
        <v>13.7585</v>
      </c>
      <c r="R11" s="94">
        <v>13.576000000000001</v>
      </c>
      <c r="S11" s="94">
        <v>1.1684999999999999</v>
      </c>
      <c r="T11" s="94"/>
      <c r="U11" s="94">
        <v>0.13500000000000001</v>
      </c>
    </row>
    <row r="12" spans="1:21" x14ac:dyDescent="0.2">
      <c r="A12" s="34">
        <v>40950</v>
      </c>
      <c r="B12" s="2" t="s">
        <v>188</v>
      </c>
      <c r="C12" s="4" t="s">
        <v>106</v>
      </c>
      <c r="D12" s="23">
        <v>384440</v>
      </c>
      <c r="E12" s="63">
        <v>2</v>
      </c>
      <c r="F12" s="16">
        <v>0.54658208955223886</v>
      </c>
      <c r="G12" s="18">
        <v>0.16752741044776107</v>
      </c>
      <c r="H12" s="16">
        <v>56.023736473880589</v>
      </c>
      <c r="I12" s="18">
        <v>25.7952702761194</v>
      </c>
      <c r="J12" s="18">
        <v>36.457025373134329</v>
      </c>
      <c r="K12" s="18">
        <v>11.30591387686567</v>
      </c>
      <c r="L12" s="23">
        <v>42</v>
      </c>
      <c r="M12" s="41">
        <v>92.071320112794353</v>
      </c>
      <c r="N12" s="13">
        <v>7.2319999999999993</v>
      </c>
      <c r="O12" s="40">
        <v>323</v>
      </c>
      <c r="P12" s="13">
        <v>30.519628524780273</v>
      </c>
      <c r="Q12" s="94">
        <v>3.7969999999999997</v>
      </c>
      <c r="R12" s="94">
        <v>5.1224999999999996</v>
      </c>
      <c r="S12" s="94">
        <v>0.54350000000000009</v>
      </c>
      <c r="T12" s="94"/>
      <c r="U12" s="94">
        <v>3.2500000000000001E-2</v>
      </c>
    </row>
    <row r="13" spans="1:21" x14ac:dyDescent="0.2">
      <c r="A13" s="34"/>
      <c r="B13" s="2"/>
      <c r="C13" s="4"/>
      <c r="D13" s="33">
        <v>384439</v>
      </c>
      <c r="E13" s="63">
        <v>5</v>
      </c>
      <c r="F13" s="16">
        <v>0.60124029850746252</v>
      </c>
      <c r="G13" s="18">
        <v>0.1678007014925374</v>
      </c>
      <c r="H13" s="16"/>
      <c r="I13" s="16"/>
      <c r="J13" s="16"/>
      <c r="K13" s="3"/>
      <c r="L13" s="23"/>
      <c r="M13" s="39"/>
      <c r="N13" s="16"/>
      <c r="O13" s="25"/>
      <c r="P13" s="13"/>
      <c r="Q13" s="94">
        <v>3.8194999999999997</v>
      </c>
      <c r="R13" s="94">
        <v>5.0280000000000005</v>
      </c>
      <c r="S13" s="94">
        <v>0.56850000000000001</v>
      </c>
      <c r="T13" s="94"/>
      <c r="U13" s="94">
        <v>0.04</v>
      </c>
    </row>
    <row r="14" spans="1:21" x14ac:dyDescent="0.2">
      <c r="A14" s="34"/>
      <c r="B14" s="2"/>
      <c r="C14" s="4"/>
      <c r="D14" s="23">
        <v>384438</v>
      </c>
      <c r="E14" s="63">
        <v>10</v>
      </c>
      <c r="F14" s="16">
        <v>0.49192388059701497</v>
      </c>
      <c r="G14" s="13">
        <v>0.22218561940298501</v>
      </c>
      <c r="H14" s="16"/>
      <c r="I14" s="16"/>
      <c r="J14" s="16"/>
      <c r="K14" s="3"/>
      <c r="L14" s="23"/>
      <c r="M14" s="39"/>
      <c r="N14" s="16"/>
      <c r="O14" s="25"/>
      <c r="P14" s="13"/>
      <c r="Q14" s="94">
        <v>3.8285</v>
      </c>
      <c r="R14" s="94">
        <v>5.0555000000000003</v>
      </c>
      <c r="S14" s="94">
        <v>0.5635</v>
      </c>
      <c r="T14" s="94"/>
      <c r="U14" s="94">
        <v>4.2999999999999997E-2</v>
      </c>
    </row>
    <row r="15" spans="1:21" x14ac:dyDescent="0.2">
      <c r="A15" s="34"/>
      <c r="B15" s="2"/>
      <c r="C15" s="4"/>
      <c r="D15" s="33">
        <v>384437</v>
      </c>
      <c r="E15" s="63">
        <v>20</v>
      </c>
      <c r="F15" s="16">
        <v>0.68322761194029846</v>
      </c>
      <c r="G15" s="13">
        <v>0.15905538805970154</v>
      </c>
      <c r="H15" s="16"/>
      <c r="I15" s="16"/>
      <c r="J15" s="13"/>
      <c r="K15" s="23"/>
      <c r="L15" s="23"/>
      <c r="M15" s="40"/>
      <c r="N15" s="13"/>
      <c r="O15" s="40"/>
      <c r="P15" s="25"/>
      <c r="Q15" s="94">
        <v>3.7169999999999996</v>
      </c>
      <c r="R15" s="94">
        <v>4.7805</v>
      </c>
      <c r="S15" s="94">
        <v>0.55800000000000005</v>
      </c>
      <c r="T15" s="94"/>
      <c r="U15" s="94">
        <v>4.8000000000000001E-2</v>
      </c>
    </row>
    <row r="16" spans="1:21" x14ac:dyDescent="0.2">
      <c r="A16" s="34"/>
      <c r="B16" s="2"/>
      <c r="C16" s="4"/>
      <c r="D16" s="23">
        <v>384436</v>
      </c>
      <c r="E16" s="63">
        <v>30</v>
      </c>
      <c r="F16" s="16">
        <v>0.73788582089552235</v>
      </c>
      <c r="G16" s="13">
        <v>0.25088117910447755</v>
      </c>
      <c r="H16" s="16"/>
      <c r="I16" s="16"/>
      <c r="J16" s="13"/>
      <c r="K16" s="23"/>
      <c r="L16" s="23"/>
      <c r="M16" s="40"/>
      <c r="N16" s="13"/>
      <c r="O16" s="40"/>
      <c r="P16" s="13"/>
      <c r="Q16" s="94">
        <v>3.278</v>
      </c>
      <c r="R16" s="94">
        <v>4.1894999999999998</v>
      </c>
      <c r="S16" s="94">
        <v>0.54300000000000004</v>
      </c>
      <c r="T16" s="94"/>
      <c r="U16" s="94">
        <v>4.8500000000000001E-2</v>
      </c>
    </row>
    <row r="17" spans="1:21" x14ac:dyDescent="0.2">
      <c r="A17" s="34"/>
      <c r="B17" s="2"/>
      <c r="C17" s="4"/>
      <c r="D17" s="33">
        <v>384435</v>
      </c>
      <c r="E17" s="63">
        <v>40</v>
      </c>
      <c r="F17" s="16">
        <v>0.94285410447761198</v>
      </c>
      <c r="G17" s="13">
        <v>0.28394939552238796</v>
      </c>
      <c r="H17" s="16"/>
      <c r="I17" s="16"/>
      <c r="J17" s="13"/>
      <c r="K17" s="23"/>
      <c r="L17" s="23"/>
      <c r="M17" s="41">
        <v>90.21978034819827</v>
      </c>
      <c r="N17" s="13">
        <v>6.7919999999999998</v>
      </c>
      <c r="O17" s="40">
        <v>303</v>
      </c>
      <c r="P17" s="13">
        <v>31.364374160766602</v>
      </c>
      <c r="Q17" s="94">
        <v>3.0259999999999998</v>
      </c>
      <c r="R17" s="94">
        <v>3.6025</v>
      </c>
      <c r="S17" s="94">
        <v>0.4975</v>
      </c>
      <c r="T17" s="94"/>
      <c r="U17" s="94">
        <v>0.104</v>
      </c>
    </row>
    <row r="18" spans="1:21" x14ac:dyDescent="0.2">
      <c r="A18" s="34"/>
      <c r="B18" s="2"/>
      <c r="C18" s="4"/>
      <c r="D18" s="23">
        <v>384434</v>
      </c>
      <c r="E18" s="63">
        <v>50</v>
      </c>
      <c r="F18" s="16">
        <v>0.95651865671641778</v>
      </c>
      <c r="G18" s="13">
        <v>0.28859534328358211</v>
      </c>
      <c r="H18" s="16"/>
      <c r="I18" s="16"/>
      <c r="J18" s="13"/>
      <c r="K18" s="23"/>
      <c r="L18" s="23"/>
      <c r="M18" s="40"/>
      <c r="N18" s="13"/>
      <c r="O18" s="40"/>
      <c r="P18" s="13"/>
      <c r="Q18" s="94">
        <v>2.3804999999999996</v>
      </c>
      <c r="R18" s="94">
        <v>2.48</v>
      </c>
      <c r="S18" s="94">
        <v>0.47649999999999998</v>
      </c>
      <c r="T18" s="94"/>
      <c r="U18" s="94">
        <v>0.105</v>
      </c>
    </row>
    <row r="19" spans="1:21" x14ac:dyDescent="0.2">
      <c r="A19" s="34"/>
      <c r="B19" s="2"/>
      <c r="C19" s="4" t="s">
        <v>189</v>
      </c>
      <c r="D19" s="33">
        <v>384433</v>
      </c>
      <c r="E19" s="63">
        <v>75</v>
      </c>
      <c r="F19" s="5"/>
      <c r="H19" s="16"/>
      <c r="I19" s="16"/>
      <c r="J19" s="13"/>
      <c r="K19" s="23"/>
      <c r="L19" s="23"/>
      <c r="M19" s="40"/>
      <c r="N19" s="13"/>
      <c r="O19" s="40"/>
      <c r="P19" s="13"/>
      <c r="Q19" s="94">
        <v>10.532</v>
      </c>
      <c r="R19" s="94">
        <v>7.8470000000000004</v>
      </c>
      <c r="S19" s="94">
        <v>0.97899999999999998</v>
      </c>
      <c r="T19" s="94">
        <v>0.47499999999999998</v>
      </c>
      <c r="U19" s="94">
        <v>0.14799999999999999</v>
      </c>
    </row>
    <row r="20" spans="1:21" x14ac:dyDescent="0.2">
      <c r="A20" s="34"/>
      <c r="B20" s="2"/>
      <c r="C20" s="4"/>
      <c r="D20" s="23">
        <v>384432</v>
      </c>
      <c r="E20" s="63">
        <v>100</v>
      </c>
      <c r="F20" s="16">
        <v>4.3565037313432836E-2</v>
      </c>
      <c r="G20" s="13">
        <v>0.10752876268656716</v>
      </c>
      <c r="H20" s="16"/>
      <c r="I20" s="16"/>
      <c r="J20" s="13"/>
      <c r="K20" s="23"/>
      <c r="L20" s="23"/>
      <c r="M20" s="40"/>
      <c r="N20" s="13"/>
      <c r="O20" s="40"/>
      <c r="P20" s="25"/>
      <c r="Q20" s="94">
        <v>7.9145000000000003</v>
      </c>
      <c r="R20" s="94">
        <v>8.6850000000000005</v>
      </c>
      <c r="S20" s="94">
        <v>0.83549999999999991</v>
      </c>
      <c r="T20" s="94"/>
      <c r="U20" s="94">
        <v>5.6000000000000001E-2</v>
      </c>
    </row>
    <row r="21" spans="1:21" x14ac:dyDescent="0.2">
      <c r="A21" s="34"/>
      <c r="B21" s="2"/>
      <c r="C21" s="4"/>
      <c r="D21" s="33">
        <v>384431</v>
      </c>
      <c r="E21" s="63">
        <v>141</v>
      </c>
      <c r="F21" s="16">
        <v>3.0751791044776128E-2</v>
      </c>
      <c r="G21" s="13">
        <v>5.8530908955223865E-2</v>
      </c>
      <c r="H21" s="16"/>
      <c r="I21" s="16"/>
      <c r="J21" s="13"/>
      <c r="K21" s="23"/>
      <c r="L21" s="23"/>
      <c r="M21" s="41">
        <v>65.456938255131533</v>
      </c>
      <c r="N21" s="13">
        <v>4.4604999999999997</v>
      </c>
      <c r="O21" s="40">
        <v>199.5</v>
      </c>
      <c r="P21" s="13">
        <v>33.590835571289063</v>
      </c>
      <c r="Q21" s="94">
        <v>13.591999999999999</v>
      </c>
      <c r="R21" s="94">
        <v>13.1975</v>
      </c>
      <c r="S21" s="94">
        <v>1.1375</v>
      </c>
      <c r="T21" s="94"/>
      <c r="U21" s="94">
        <v>6.4500000000000002E-2</v>
      </c>
    </row>
    <row r="22" spans="1:21" x14ac:dyDescent="0.2">
      <c r="A22" s="34">
        <v>40958</v>
      </c>
      <c r="B22" s="2" t="s">
        <v>190</v>
      </c>
      <c r="C22" s="4" t="s">
        <v>106</v>
      </c>
      <c r="D22" s="14">
        <v>384490</v>
      </c>
      <c r="E22" s="63">
        <v>2</v>
      </c>
      <c r="F22" s="16">
        <v>0.49192388059701497</v>
      </c>
      <c r="G22" s="13">
        <v>0.1672541194029849</v>
      </c>
      <c r="H22" s="16">
        <v>54.026867350746265</v>
      </c>
      <c r="I22" s="18">
        <v>32.671785274253729</v>
      </c>
      <c r="J22" s="13">
        <v>32.070704104477613</v>
      </c>
      <c r="K22" s="3">
        <v>14.016824395522383</v>
      </c>
      <c r="L22" s="23">
        <v>50</v>
      </c>
      <c r="M22" s="41">
        <v>95.61047114368823</v>
      </c>
      <c r="N22" s="13">
        <v>7.5979999999999999</v>
      </c>
      <c r="O22" s="40">
        <v>339</v>
      </c>
      <c r="P22" s="13">
        <v>30.443672180175781</v>
      </c>
      <c r="Q22" s="94">
        <v>3.4855</v>
      </c>
      <c r="R22" s="94">
        <v>4.7315000000000005</v>
      </c>
      <c r="S22" s="94">
        <v>0.58899999999999997</v>
      </c>
      <c r="T22" s="94"/>
      <c r="U22" s="94">
        <v>7.2499999999999995E-2</v>
      </c>
    </row>
    <row r="23" spans="1:21" x14ac:dyDescent="0.2">
      <c r="A23" s="34"/>
      <c r="B23" s="2"/>
      <c r="C23" s="4"/>
      <c r="D23" s="14">
        <v>384489</v>
      </c>
      <c r="E23" s="63">
        <v>5</v>
      </c>
      <c r="F23" s="16">
        <v>0.57391119402985091</v>
      </c>
      <c r="G23" s="13">
        <v>0.19512980597014901</v>
      </c>
      <c r="H23" s="13"/>
      <c r="I23" s="3"/>
      <c r="J23" s="13"/>
      <c r="K23" s="3"/>
      <c r="L23" s="23"/>
      <c r="M23" s="39"/>
      <c r="N23" s="16"/>
      <c r="O23" s="25"/>
      <c r="P23" s="13"/>
      <c r="Q23" s="94">
        <v>3.7854999999999999</v>
      </c>
      <c r="R23" s="94">
        <v>5.117</v>
      </c>
      <c r="S23" s="94">
        <v>0.59450000000000003</v>
      </c>
      <c r="T23" s="94"/>
      <c r="U23" s="94">
        <v>7.9500000000000001E-2</v>
      </c>
    </row>
    <row r="24" spans="1:21" x14ac:dyDescent="0.2">
      <c r="A24" s="34"/>
      <c r="B24" s="2"/>
      <c r="C24" s="4"/>
      <c r="D24" s="14">
        <v>384488</v>
      </c>
      <c r="E24" s="63">
        <v>10</v>
      </c>
      <c r="F24" s="16">
        <v>0.54658208955223886</v>
      </c>
      <c r="G24" s="13">
        <v>0.222458910447761</v>
      </c>
      <c r="H24" s="16"/>
      <c r="I24" s="16"/>
      <c r="J24" s="13"/>
      <c r="K24" s="3"/>
      <c r="L24" s="23"/>
      <c r="M24" s="39"/>
      <c r="N24" s="16"/>
      <c r="O24" s="25"/>
      <c r="P24" s="13"/>
      <c r="Q24" s="94">
        <v>3.7770000000000001</v>
      </c>
      <c r="R24" s="94">
        <v>5.5310000000000006</v>
      </c>
      <c r="S24" s="94">
        <v>0.60899999999999999</v>
      </c>
      <c r="T24" s="94"/>
      <c r="U24" s="94">
        <v>7.9000000000000001E-2</v>
      </c>
    </row>
    <row r="25" spans="1:21" x14ac:dyDescent="0.2">
      <c r="A25" s="34"/>
      <c r="B25" s="2"/>
      <c r="C25" s="4"/>
      <c r="D25" s="14">
        <v>384487</v>
      </c>
      <c r="E25" s="63">
        <v>20</v>
      </c>
      <c r="F25" s="16">
        <v>0.56024664179104489</v>
      </c>
      <c r="G25" s="13">
        <v>0.22710485820895507</v>
      </c>
      <c r="H25" s="16"/>
      <c r="I25" s="16"/>
      <c r="J25" s="13"/>
      <c r="K25" s="3"/>
      <c r="L25" s="23"/>
      <c r="M25" s="39"/>
      <c r="N25" s="16"/>
      <c r="O25" s="25"/>
      <c r="P25" s="25"/>
      <c r="Q25" s="94">
        <v>3.8345000000000002</v>
      </c>
      <c r="R25" s="94">
        <v>5.1139999999999999</v>
      </c>
      <c r="S25" s="94">
        <v>0.61799999999999999</v>
      </c>
      <c r="T25" s="94"/>
      <c r="U25" s="94">
        <v>7.6499999999999999E-2</v>
      </c>
    </row>
    <row r="26" spans="1:21" x14ac:dyDescent="0.2">
      <c r="A26" s="34"/>
      <c r="B26" s="2"/>
      <c r="C26" s="4"/>
      <c r="D26" s="14">
        <v>384486</v>
      </c>
      <c r="E26" s="63">
        <v>30</v>
      </c>
      <c r="F26" s="16">
        <v>0.64223395522388071</v>
      </c>
      <c r="G26" s="13">
        <v>0.27329104477611937</v>
      </c>
      <c r="H26" s="16"/>
      <c r="I26" s="16"/>
      <c r="J26" s="13"/>
      <c r="K26" s="3"/>
      <c r="L26" s="23"/>
      <c r="M26" s="39"/>
      <c r="N26" s="16"/>
      <c r="O26" s="25"/>
      <c r="P26" s="13"/>
      <c r="Q26" s="94">
        <v>3.9169999999999998</v>
      </c>
      <c r="R26" s="94">
        <v>5.2484999999999999</v>
      </c>
      <c r="S26" s="94">
        <v>0.60799999999999998</v>
      </c>
      <c r="T26" s="94"/>
      <c r="U26" s="94">
        <v>7.4999999999999997E-2</v>
      </c>
    </row>
    <row r="27" spans="1:21" x14ac:dyDescent="0.2">
      <c r="A27" s="34"/>
      <c r="B27" s="2"/>
      <c r="C27" s="4"/>
      <c r="D27" s="14">
        <v>384485</v>
      </c>
      <c r="E27" s="63">
        <v>40</v>
      </c>
      <c r="F27" s="16">
        <v>0.66956305970149255</v>
      </c>
      <c r="G27" s="13">
        <v>0.3192039402985074</v>
      </c>
      <c r="H27" s="16"/>
      <c r="I27" s="16"/>
      <c r="J27" s="13"/>
      <c r="K27" s="3"/>
      <c r="L27" s="23"/>
      <c r="M27" s="41">
        <v>94.70735575807339</v>
      </c>
      <c r="N27" s="13">
        <v>7.3825000000000003</v>
      </c>
      <c r="O27" s="40">
        <v>329.5</v>
      </c>
      <c r="P27" s="13">
        <v>30.779657363891602</v>
      </c>
      <c r="Q27" s="94">
        <v>3.6065</v>
      </c>
      <c r="R27" s="94">
        <v>4.4444999999999997</v>
      </c>
      <c r="S27" s="94">
        <v>0.54400000000000004</v>
      </c>
      <c r="T27" s="94"/>
      <c r="U27" s="94">
        <v>6.6000000000000003E-2</v>
      </c>
    </row>
    <row r="28" spans="1:21" x14ac:dyDescent="0.2">
      <c r="A28" s="34"/>
      <c r="B28" s="2"/>
      <c r="C28" s="4"/>
      <c r="D28" s="14">
        <v>384484</v>
      </c>
      <c r="E28" s="63">
        <v>50</v>
      </c>
      <c r="F28" s="16">
        <v>1.0385059701492536</v>
      </c>
      <c r="G28" s="13">
        <v>0.55450752985074625</v>
      </c>
      <c r="H28" s="16"/>
      <c r="I28" s="16"/>
      <c r="J28" s="13"/>
      <c r="K28" s="3"/>
      <c r="L28" s="23"/>
      <c r="M28" s="39"/>
      <c r="N28" s="16"/>
      <c r="O28" s="25"/>
      <c r="P28" s="13"/>
      <c r="Q28" s="94">
        <v>2.2170000000000001</v>
      </c>
      <c r="R28" s="94">
        <v>2.266</v>
      </c>
      <c r="S28" s="94">
        <v>0.50849999999999995</v>
      </c>
      <c r="T28" s="94"/>
      <c r="U28" s="94">
        <v>5.3499999999999999E-2</v>
      </c>
    </row>
    <row r="29" spans="1:21" x14ac:dyDescent="0.2">
      <c r="A29" s="34"/>
      <c r="B29" s="2"/>
      <c r="C29" s="4"/>
      <c r="D29" s="14">
        <v>384483</v>
      </c>
      <c r="E29" s="63">
        <v>75</v>
      </c>
      <c r="F29" s="16">
        <v>0.22317313432835825</v>
      </c>
      <c r="G29" s="13">
        <v>0.24866446567164174</v>
      </c>
      <c r="H29" s="16"/>
      <c r="I29" s="16"/>
      <c r="J29" s="13"/>
      <c r="K29" s="3"/>
      <c r="L29" s="23"/>
      <c r="M29" s="40"/>
      <c r="N29" s="13"/>
      <c r="O29" s="40"/>
      <c r="P29" s="13"/>
      <c r="Q29" s="94">
        <v>7.0484999999999998</v>
      </c>
      <c r="R29" s="94">
        <v>7.3544999999999998</v>
      </c>
      <c r="S29" s="94">
        <v>0.72850000000000004</v>
      </c>
      <c r="T29" s="94"/>
      <c r="U29" s="94">
        <v>0</v>
      </c>
    </row>
    <row r="30" spans="1:21" x14ac:dyDescent="0.2">
      <c r="A30" s="34"/>
      <c r="B30" s="2"/>
      <c r="C30" s="4"/>
      <c r="D30" s="14">
        <v>384482</v>
      </c>
      <c r="E30" s="63">
        <v>100</v>
      </c>
      <c r="F30" s="16">
        <v>6.6628880597014911E-2</v>
      </c>
      <c r="G30" s="13">
        <v>0.11537046940298505</v>
      </c>
      <c r="H30" s="16"/>
      <c r="I30" s="16"/>
      <c r="J30" s="13"/>
      <c r="K30" s="3"/>
      <c r="L30" s="23"/>
      <c r="M30" s="40"/>
      <c r="N30" s="13"/>
      <c r="O30" s="40"/>
      <c r="P30" s="25"/>
      <c r="Q30" s="94">
        <v>10.363</v>
      </c>
      <c r="R30" s="94">
        <v>11.656500000000001</v>
      </c>
      <c r="S30" s="94">
        <v>0.94750000000000001</v>
      </c>
      <c r="T30" s="94"/>
      <c r="U30" s="94">
        <v>0</v>
      </c>
    </row>
    <row r="31" spans="1:21" x14ac:dyDescent="0.2">
      <c r="A31" s="34"/>
      <c r="B31" s="2"/>
      <c r="C31" s="4"/>
      <c r="D31" s="14">
        <v>384481</v>
      </c>
      <c r="E31" s="63">
        <v>156</v>
      </c>
      <c r="F31" s="16">
        <v>6.15035820895522E-2</v>
      </c>
      <c r="G31" s="13">
        <v>8.7873242910447791E-2</v>
      </c>
      <c r="H31" s="16"/>
      <c r="I31" s="16"/>
      <c r="J31" s="18"/>
      <c r="K31" s="23"/>
      <c r="L31" s="23"/>
      <c r="M31" s="41">
        <v>63.124976705586768</v>
      </c>
      <c r="N31" s="13">
        <v>4.2115</v>
      </c>
      <c r="O31" s="40">
        <v>188</v>
      </c>
      <c r="P31" s="3">
        <v>34.125999999999998</v>
      </c>
      <c r="Q31" s="94">
        <v>15.240500000000001</v>
      </c>
      <c r="R31" s="94">
        <v>13.608000000000001</v>
      </c>
      <c r="S31" s="94">
        <v>1.196</v>
      </c>
      <c r="T31" s="94"/>
      <c r="U31" s="94">
        <v>0</v>
      </c>
    </row>
    <row r="32" spans="1:21" x14ac:dyDescent="0.2">
      <c r="A32" s="34">
        <v>40973</v>
      </c>
      <c r="B32" s="2" t="s">
        <v>196</v>
      </c>
      <c r="C32" s="4" t="s">
        <v>106</v>
      </c>
      <c r="D32" s="3">
        <v>385018</v>
      </c>
      <c r="E32" s="3">
        <v>1</v>
      </c>
      <c r="F32" s="16">
        <v>0.45093022388059711</v>
      </c>
      <c r="G32" s="13">
        <v>0.2998002761194028</v>
      </c>
      <c r="H32" s="16">
        <v>26.989717164179108</v>
      </c>
      <c r="I32" s="18">
        <v>31.015168085820889</v>
      </c>
      <c r="J32" s="18">
        <v>16.227812686567169</v>
      </c>
      <c r="K32" s="18">
        <v>10.77534856343283</v>
      </c>
      <c r="L32" s="23">
        <v>65</v>
      </c>
      <c r="M32" s="41">
        <v>90.21</v>
      </c>
      <c r="N32" s="13">
        <v>7.3739999999999997</v>
      </c>
      <c r="O32" s="40">
        <v>329.5</v>
      </c>
      <c r="P32" s="13">
        <v>30.39691162109375</v>
      </c>
      <c r="Q32" s="94"/>
      <c r="R32" s="94"/>
      <c r="S32" s="94"/>
      <c r="T32" s="94"/>
      <c r="U32" s="94"/>
    </row>
    <row r="33" spans="1:21" x14ac:dyDescent="0.2">
      <c r="A33" s="34"/>
      <c r="B33" s="2"/>
      <c r="C33" s="4"/>
      <c r="D33" s="3">
        <v>385017</v>
      </c>
      <c r="E33" s="3">
        <v>5</v>
      </c>
      <c r="F33" s="16">
        <v>0.43726567164179109</v>
      </c>
      <c r="G33" s="13">
        <v>0.25853332835820897</v>
      </c>
      <c r="H33" s="16"/>
      <c r="I33" s="16"/>
      <c r="J33" s="18"/>
      <c r="K33" s="23"/>
      <c r="L33" s="23"/>
      <c r="M33" s="41"/>
      <c r="N33" s="13"/>
      <c r="O33" s="40"/>
      <c r="P33" s="25"/>
      <c r="Q33" s="94">
        <v>5.1129999999999995</v>
      </c>
      <c r="R33" s="94">
        <v>6.8469999999999995</v>
      </c>
      <c r="S33" s="94">
        <v>0.70799999999999996</v>
      </c>
      <c r="T33" s="94"/>
      <c r="U33" s="94">
        <v>6.0499999999999998E-2</v>
      </c>
    </row>
    <row r="34" spans="1:21" x14ac:dyDescent="0.2">
      <c r="A34" s="34"/>
      <c r="B34" s="2"/>
      <c r="C34" s="4"/>
      <c r="D34" s="3">
        <v>385016</v>
      </c>
      <c r="E34" s="3">
        <v>10</v>
      </c>
      <c r="F34" s="16">
        <v>0.46459477611940309</v>
      </c>
      <c r="G34" s="13">
        <v>0.17627272388059681</v>
      </c>
      <c r="H34" s="16"/>
      <c r="I34" s="16"/>
      <c r="J34" s="18"/>
      <c r="K34" s="23"/>
      <c r="L34" s="23"/>
      <c r="M34" s="41"/>
      <c r="N34" s="13"/>
      <c r="O34" s="40"/>
      <c r="P34" s="13"/>
      <c r="Q34" s="94">
        <v>5.2664999999999997</v>
      </c>
      <c r="R34" s="94">
        <v>6.9459999999999997</v>
      </c>
      <c r="S34" s="94">
        <v>0.72499999999999998</v>
      </c>
      <c r="T34" s="94"/>
      <c r="U34" s="94">
        <v>6.1499999999999999E-2</v>
      </c>
    </row>
    <row r="35" spans="1:21" x14ac:dyDescent="0.2">
      <c r="A35" s="34"/>
      <c r="B35" s="2"/>
      <c r="C35" s="4"/>
      <c r="D35" s="3">
        <v>385015</v>
      </c>
      <c r="E35" s="3">
        <v>20</v>
      </c>
      <c r="F35" s="16">
        <v>0.35707701492537325</v>
      </c>
      <c r="G35" s="13">
        <v>0.24102698507462672</v>
      </c>
      <c r="H35" s="16"/>
      <c r="I35" s="16"/>
      <c r="J35" s="7"/>
      <c r="K35" s="101"/>
      <c r="L35" s="92"/>
      <c r="M35" s="41"/>
      <c r="N35" s="13"/>
      <c r="O35" s="40"/>
      <c r="P35" s="13"/>
      <c r="Q35" s="94">
        <v>5.2625000000000002</v>
      </c>
      <c r="R35" s="94">
        <v>6.8955000000000002</v>
      </c>
      <c r="S35" s="94">
        <v>0.72750000000000004</v>
      </c>
      <c r="T35" s="94"/>
      <c r="U35" s="94">
        <v>5.8000000000000003E-2</v>
      </c>
    </row>
    <row r="36" spans="1:21" x14ac:dyDescent="0.2">
      <c r="A36" s="34"/>
      <c r="B36" s="2"/>
      <c r="C36" s="4"/>
      <c r="D36" s="3">
        <v>385014</v>
      </c>
      <c r="E36" s="3">
        <v>30</v>
      </c>
      <c r="F36" s="16">
        <v>0.26780776119402988</v>
      </c>
      <c r="G36" s="13">
        <v>0.21067543880597006</v>
      </c>
      <c r="H36" s="16"/>
      <c r="I36" s="16"/>
      <c r="J36" s="7"/>
      <c r="K36" s="101"/>
      <c r="L36" s="92"/>
      <c r="M36" s="39"/>
      <c r="N36" s="16"/>
      <c r="O36" s="25"/>
      <c r="P36" s="25"/>
      <c r="Q36" s="94">
        <v>4.6425000000000001</v>
      </c>
      <c r="R36" s="94">
        <v>5.93</v>
      </c>
      <c r="S36" s="94">
        <v>0.65549999999999997</v>
      </c>
      <c r="T36" s="94"/>
      <c r="U36" s="94">
        <v>4.0500000000000001E-2</v>
      </c>
    </row>
    <row r="37" spans="1:21" x14ac:dyDescent="0.2">
      <c r="A37" s="34"/>
      <c r="B37" s="2"/>
      <c r="C37" s="4"/>
      <c r="D37" s="3">
        <v>385013</v>
      </c>
      <c r="E37" s="3">
        <v>40</v>
      </c>
      <c r="F37" s="16">
        <v>0.19837611940298508</v>
      </c>
      <c r="G37" s="13">
        <v>0.17377748059701492</v>
      </c>
      <c r="H37" s="16"/>
      <c r="I37" s="16"/>
      <c r="J37" s="7"/>
      <c r="K37" s="101"/>
      <c r="L37" s="92"/>
      <c r="M37" s="41">
        <v>89.57</v>
      </c>
      <c r="N37" s="13">
        <v>7.1340000000000003</v>
      </c>
      <c r="O37" s="40">
        <v>318.5</v>
      </c>
      <c r="P37" s="13">
        <v>33.308258056640625</v>
      </c>
      <c r="Q37" s="94">
        <v>5.3064999999999998</v>
      </c>
      <c r="R37" s="94">
        <v>6.4574999999999996</v>
      </c>
      <c r="S37" s="94">
        <v>0.72699999999999998</v>
      </c>
      <c r="T37" s="94"/>
      <c r="U37" s="94">
        <v>4.4499999999999998E-2</v>
      </c>
    </row>
    <row r="38" spans="1:21" x14ac:dyDescent="0.2">
      <c r="A38" s="34"/>
      <c r="B38" s="2"/>
      <c r="C38" s="4"/>
      <c r="D38" s="3">
        <v>385012</v>
      </c>
      <c r="E38" s="3">
        <v>50</v>
      </c>
      <c r="F38" s="16">
        <v>0.23805134328358213</v>
      </c>
      <c r="G38" s="13">
        <v>0.22714065671641787</v>
      </c>
      <c r="H38" s="16"/>
      <c r="I38" s="16"/>
      <c r="J38" s="39"/>
      <c r="K38" s="23"/>
      <c r="L38" s="25"/>
      <c r="M38" s="41"/>
      <c r="N38" s="13"/>
      <c r="O38" s="40"/>
      <c r="P38" s="13"/>
      <c r="Q38" s="94">
        <v>4.5209999999999999</v>
      </c>
      <c r="R38" s="94">
        <v>5.4550000000000001</v>
      </c>
      <c r="S38" s="94">
        <v>0.64449999999999996</v>
      </c>
      <c r="T38" s="94"/>
      <c r="U38" s="94">
        <v>3.0499999999999999E-2</v>
      </c>
    </row>
    <row r="39" spans="1:21" x14ac:dyDescent="0.2">
      <c r="A39" s="34"/>
      <c r="B39" s="2"/>
      <c r="C39" s="4"/>
      <c r="D39" s="3">
        <v>385011</v>
      </c>
      <c r="E39" s="3">
        <v>76</v>
      </c>
      <c r="F39" s="16">
        <v>0.20333552238805969</v>
      </c>
      <c r="G39" s="13">
        <v>0.26850207761194034</v>
      </c>
      <c r="H39" s="16"/>
      <c r="I39" s="16"/>
      <c r="J39" s="18"/>
      <c r="K39" s="23"/>
      <c r="L39" s="23"/>
      <c r="M39" s="41"/>
      <c r="N39" s="13"/>
      <c r="O39" s="40"/>
      <c r="P39" s="13"/>
      <c r="Q39" s="94">
        <v>5.7965</v>
      </c>
      <c r="R39" s="94">
        <v>13.154499999999999</v>
      </c>
      <c r="S39" s="94">
        <v>0.74350000000000005</v>
      </c>
      <c r="T39" s="94"/>
      <c r="U39" s="94">
        <v>5.8000000000000003E-2</v>
      </c>
    </row>
    <row r="40" spans="1:21" x14ac:dyDescent="0.2">
      <c r="A40" s="34"/>
      <c r="B40" s="2"/>
      <c r="C40" s="4"/>
      <c r="D40" s="3">
        <v>385010</v>
      </c>
      <c r="E40" s="3">
        <v>100</v>
      </c>
      <c r="F40" s="16">
        <v>4.9594029850746284E-2</v>
      </c>
      <c r="G40" s="13">
        <v>0.25610357014925367</v>
      </c>
      <c r="H40" s="16"/>
      <c r="I40" s="16"/>
      <c r="J40" s="18"/>
      <c r="K40" s="23"/>
      <c r="L40" s="23"/>
      <c r="M40" s="41"/>
      <c r="N40" s="13"/>
      <c r="O40" s="40"/>
      <c r="P40" s="13"/>
      <c r="Q40" s="94">
        <v>10.5345</v>
      </c>
      <c r="R40" s="94">
        <v>11.364000000000001</v>
      </c>
      <c r="S40" s="94">
        <v>1.0640000000000001</v>
      </c>
      <c r="T40" s="94"/>
      <c r="U40" s="94">
        <v>8.0000000000000002E-3</v>
      </c>
    </row>
    <row r="41" spans="1:21" x14ac:dyDescent="0.2">
      <c r="A41" s="34"/>
      <c r="B41" s="2"/>
      <c r="C41" s="4"/>
      <c r="D41" s="3">
        <v>385009</v>
      </c>
      <c r="E41" s="3">
        <v>172</v>
      </c>
      <c r="F41" s="16">
        <v>5.4553432835820884E-2</v>
      </c>
      <c r="G41" s="13">
        <v>0.1182321671641791</v>
      </c>
      <c r="H41" s="16"/>
      <c r="I41" s="16"/>
      <c r="J41" s="16"/>
      <c r="K41" s="3"/>
      <c r="L41" s="23"/>
      <c r="M41" s="41">
        <v>62.420162115017952</v>
      </c>
      <c r="N41" s="13">
        <v>4.1795</v>
      </c>
      <c r="O41" s="40">
        <v>186.5</v>
      </c>
      <c r="P41" s="13">
        <v>33.985157012939453</v>
      </c>
      <c r="Q41" s="94">
        <v>14.7195</v>
      </c>
      <c r="R41" s="94">
        <v>14.0825</v>
      </c>
      <c r="S41" s="94">
        <v>1.2725</v>
      </c>
      <c r="T41" s="94"/>
      <c r="U41" s="94">
        <v>5.0000000000000001E-3</v>
      </c>
    </row>
    <row r="42" spans="1:21" x14ac:dyDescent="0.2">
      <c r="A42" s="34">
        <v>40986</v>
      </c>
      <c r="B42" s="2" t="s">
        <v>199</v>
      </c>
      <c r="C42" s="4" t="s">
        <v>106</v>
      </c>
      <c r="D42" s="3">
        <v>384538</v>
      </c>
      <c r="E42" s="63">
        <v>1</v>
      </c>
      <c r="F42" s="99">
        <v>1.6820757857142858</v>
      </c>
      <c r="G42" s="100">
        <v>0.39024158228571443</v>
      </c>
      <c r="H42" s="16">
        <v>83.532751347560961</v>
      </c>
      <c r="I42" s="18">
        <v>38.78834830443904</v>
      </c>
      <c r="J42" s="18">
        <v>72.531980027874553</v>
      </c>
      <c r="K42" s="23">
        <v>23.094306249125449</v>
      </c>
      <c r="L42" s="23">
        <v>78</v>
      </c>
      <c r="M42" s="41">
        <v>95.98762649680036</v>
      </c>
      <c r="N42" s="13">
        <v>7.3789999999999996</v>
      </c>
      <c r="O42" s="40">
        <v>329.5</v>
      </c>
      <c r="P42" s="3">
        <v>31.062000000000001</v>
      </c>
      <c r="Q42" s="94">
        <v>2.2960000000000003</v>
      </c>
      <c r="R42" s="94">
        <v>3.6684999999999999</v>
      </c>
      <c r="S42" s="94">
        <v>0.50049999999999994</v>
      </c>
      <c r="T42" s="94">
        <v>0.47199999999999998</v>
      </c>
      <c r="U42" s="94">
        <v>0.188</v>
      </c>
    </row>
    <row r="43" spans="1:21" x14ac:dyDescent="0.2">
      <c r="A43" s="34"/>
      <c r="B43" s="2"/>
      <c r="C43" s="4"/>
      <c r="D43" s="3">
        <v>384537</v>
      </c>
      <c r="E43" s="63">
        <v>5</v>
      </c>
      <c r="F43" s="99">
        <v>3.2410728554006969</v>
      </c>
      <c r="G43" s="100">
        <v>0.38548253859930381</v>
      </c>
      <c r="H43" s="16"/>
      <c r="I43" s="16"/>
      <c r="J43" s="16"/>
      <c r="K43" s="3"/>
      <c r="L43" s="23"/>
      <c r="M43" s="41"/>
      <c r="N43" s="13"/>
      <c r="O43" s="40"/>
      <c r="P43" s="3"/>
      <c r="Q43" s="94">
        <v>2.0315000000000003</v>
      </c>
      <c r="R43" s="94">
        <v>3.0425</v>
      </c>
      <c r="S43" s="94">
        <v>0.45650000000000002</v>
      </c>
      <c r="T43" s="94">
        <v>0.47299999999999998</v>
      </c>
      <c r="U43" s="94">
        <v>0.16849999999999998</v>
      </c>
    </row>
    <row r="44" spans="1:21" x14ac:dyDescent="0.2">
      <c r="A44" s="34"/>
      <c r="B44" s="2"/>
      <c r="C44" s="4"/>
      <c r="D44" s="3">
        <v>384536</v>
      </c>
      <c r="E44" s="63">
        <v>10</v>
      </c>
      <c r="F44" s="99">
        <v>1.8742450714285712</v>
      </c>
      <c r="G44" s="100">
        <v>0.5237585005714287</v>
      </c>
      <c r="H44" s="16"/>
      <c r="I44" s="16"/>
      <c r="J44" s="16"/>
      <c r="K44" s="3"/>
      <c r="L44" s="23"/>
      <c r="M44" s="41"/>
      <c r="N44" s="13"/>
      <c r="O44" s="40"/>
      <c r="P44" s="3"/>
      <c r="Q44" s="94">
        <v>2.1855000000000002</v>
      </c>
      <c r="R44" s="94">
        <v>3.4245000000000001</v>
      </c>
      <c r="S44" s="94">
        <v>0.46150000000000002</v>
      </c>
      <c r="T44" s="94">
        <v>0.48049999999999998</v>
      </c>
      <c r="U44" s="94">
        <v>0.19600000000000001</v>
      </c>
    </row>
    <row r="45" spans="1:21" x14ac:dyDescent="0.2">
      <c r="A45" s="34"/>
      <c r="B45" s="2"/>
      <c r="C45" s="4"/>
      <c r="D45" s="3">
        <v>384535</v>
      </c>
      <c r="E45" s="63">
        <v>20</v>
      </c>
      <c r="F45" s="99">
        <v>2.1031604999999995</v>
      </c>
      <c r="G45" s="100">
        <v>0.59048734800000058</v>
      </c>
      <c r="H45" s="16"/>
      <c r="I45" s="16"/>
      <c r="J45" s="16"/>
      <c r="K45" s="3"/>
      <c r="L45" s="23"/>
      <c r="M45" s="41"/>
      <c r="N45" s="13"/>
      <c r="O45" s="40"/>
      <c r="P45" s="3"/>
      <c r="Q45" s="94">
        <v>1.8785000000000001</v>
      </c>
      <c r="R45" s="94">
        <v>2.6985000000000001</v>
      </c>
      <c r="S45" s="94">
        <v>0.46</v>
      </c>
      <c r="T45" s="94">
        <v>0.48599999999999999</v>
      </c>
      <c r="U45" s="94">
        <v>0.1915</v>
      </c>
    </row>
    <row r="46" spans="1:21" x14ac:dyDescent="0.2">
      <c r="A46" s="34"/>
      <c r="B46" s="2"/>
      <c r="C46" s="4"/>
      <c r="D46" s="3">
        <v>384534</v>
      </c>
      <c r="E46" s="63">
        <v>30</v>
      </c>
      <c r="F46" s="99">
        <v>1.0730410714285712</v>
      </c>
      <c r="G46" s="100">
        <v>0.27378285257142876</v>
      </c>
      <c r="H46" s="16"/>
      <c r="I46" s="16"/>
      <c r="J46" s="16"/>
      <c r="K46" s="3"/>
      <c r="L46" s="23"/>
      <c r="M46" s="41"/>
      <c r="N46" s="13"/>
      <c r="O46" s="40"/>
      <c r="P46" s="3"/>
      <c r="Q46" s="94">
        <v>2.9154999999999998</v>
      </c>
      <c r="R46" s="94">
        <v>3.4295</v>
      </c>
      <c r="S46" s="94">
        <v>0.5455000000000001</v>
      </c>
      <c r="T46" s="94">
        <v>0.57350000000000001</v>
      </c>
      <c r="U46" s="94">
        <v>0.21199999999999999</v>
      </c>
    </row>
    <row r="47" spans="1:21" x14ac:dyDescent="0.2">
      <c r="A47" s="34"/>
      <c r="B47" s="2"/>
      <c r="C47" s="4"/>
      <c r="D47" s="3">
        <v>384533</v>
      </c>
      <c r="E47" s="63">
        <v>40</v>
      </c>
      <c r="F47" s="99">
        <v>0.52936692857142864</v>
      </c>
      <c r="G47" s="100">
        <v>0.48896335542857139</v>
      </c>
      <c r="H47" s="16"/>
      <c r="I47" s="16"/>
      <c r="J47" s="16"/>
      <c r="K47" s="3"/>
      <c r="L47" s="23"/>
      <c r="M47" s="41">
        <v>90.89516025156027</v>
      </c>
      <c r="N47" s="13">
        <v>6.7095000000000002</v>
      </c>
      <c r="O47" s="40">
        <v>300</v>
      </c>
      <c r="P47" s="3">
        <v>31.65</v>
      </c>
      <c r="Q47" s="94">
        <v>3.5534999999999997</v>
      </c>
      <c r="R47" s="94">
        <v>3.4515000000000002</v>
      </c>
      <c r="S47" s="94">
        <v>0.58650000000000002</v>
      </c>
      <c r="T47" s="94">
        <v>0.60400000000000009</v>
      </c>
      <c r="U47" s="94">
        <v>0.26650000000000001</v>
      </c>
    </row>
    <row r="48" spans="1:21" x14ac:dyDescent="0.2">
      <c r="A48" s="34"/>
      <c r="B48" s="2"/>
      <c r="C48" s="4"/>
      <c r="D48" s="3">
        <v>384532</v>
      </c>
      <c r="E48" s="63">
        <v>50</v>
      </c>
      <c r="F48" s="99">
        <v>0.35768035714285701</v>
      </c>
      <c r="G48" s="100">
        <v>0.54567715285714291</v>
      </c>
      <c r="H48" s="16"/>
      <c r="I48" s="16"/>
      <c r="J48" s="16"/>
      <c r="K48" s="3"/>
      <c r="L48" s="23"/>
      <c r="M48" s="41"/>
      <c r="N48" s="13"/>
      <c r="O48" s="40"/>
      <c r="P48" s="3"/>
      <c r="Q48" s="94">
        <v>3.1549999999999998</v>
      </c>
      <c r="R48" s="94">
        <v>3.3029999999999999</v>
      </c>
      <c r="S48" s="94">
        <v>0.5585</v>
      </c>
      <c r="T48" s="94">
        <v>0.58350000000000002</v>
      </c>
      <c r="U48" s="94">
        <v>0.27600000000000002</v>
      </c>
    </row>
    <row r="49" spans="1:21" x14ac:dyDescent="0.2">
      <c r="A49" s="34"/>
      <c r="B49" s="2"/>
      <c r="C49" s="4"/>
      <c r="D49" s="3">
        <v>384531</v>
      </c>
      <c r="E49" s="63">
        <v>75</v>
      </c>
      <c r="F49" s="99">
        <v>0.13280926829268294</v>
      </c>
      <c r="G49" s="100">
        <v>0.17575093170731704</v>
      </c>
      <c r="H49" s="16"/>
      <c r="I49" s="16"/>
      <c r="J49" s="16"/>
      <c r="K49" s="3"/>
      <c r="L49" s="23"/>
      <c r="M49" s="41"/>
      <c r="N49" s="13"/>
      <c r="O49" s="40"/>
      <c r="P49" s="3"/>
      <c r="Q49" s="94">
        <v>8.6180000000000003</v>
      </c>
      <c r="R49" s="94">
        <v>9.2040000000000006</v>
      </c>
      <c r="S49" s="94">
        <v>0.89399999999999991</v>
      </c>
      <c r="T49" s="94">
        <v>0.33950000000000002</v>
      </c>
      <c r="U49" s="94">
        <v>0.11600000000000001</v>
      </c>
    </row>
    <row r="50" spans="1:21" x14ac:dyDescent="0.2">
      <c r="A50" s="34"/>
      <c r="B50" s="2"/>
      <c r="C50" s="4"/>
      <c r="D50" s="3">
        <v>384530</v>
      </c>
      <c r="E50" s="63">
        <v>100</v>
      </c>
      <c r="F50" s="99">
        <v>6.7985696864111489E-2</v>
      </c>
      <c r="G50" s="100">
        <v>0.13167090313588853</v>
      </c>
      <c r="H50" s="16"/>
      <c r="I50" s="16"/>
      <c r="J50" s="16"/>
      <c r="K50" s="3"/>
      <c r="L50" s="23"/>
      <c r="M50" s="39"/>
      <c r="N50" s="16"/>
      <c r="O50" s="25"/>
      <c r="P50" s="3"/>
      <c r="Q50" s="94">
        <v>10.625</v>
      </c>
      <c r="R50" s="94">
        <v>11.135999999999999</v>
      </c>
      <c r="S50" s="94">
        <v>1.0049999999999999</v>
      </c>
      <c r="T50" s="94">
        <v>0.441</v>
      </c>
      <c r="U50" s="94">
        <v>0.10450000000000001</v>
      </c>
    </row>
    <row r="51" spans="1:21" x14ac:dyDescent="0.2">
      <c r="A51" s="34"/>
      <c r="B51" s="2"/>
      <c r="C51" s="4"/>
      <c r="D51" s="3">
        <v>384529</v>
      </c>
      <c r="E51" s="91">
        <v>175</v>
      </c>
      <c r="F51" s="16"/>
      <c r="G51" s="13"/>
      <c r="H51" s="16"/>
      <c r="I51" s="16"/>
      <c r="J51" s="16"/>
      <c r="K51" s="3"/>
      <c r="L51" s="23"/>
      <c r="M51" s="41">
        <v>63.037325750638047</v>
      </c>
      <c r="N51" s="13">
        <v>4.202</v>
      </c>
      <c r="O51" s="40">
        <v>187.5</v>
      </c>
      <c r="P51" s="3">
        <v>34.036999999999999</v>
      </c>
      <c r="Q51" s="94">
        <v>15.2035</v>
      </c>
      <c r="R51" s="94">
        <v>14.1675</v>
      </c>
      <c r="S51" s="94">
        <v>1.1515</v>
      </c>
      <c r="T51" s="94">
        <v>0.29199999999999998</v>
      </c>
      <c r="U51" s="94">
        <v>0.1235</v>
      </c>
    </row>
    <row r="52" spans="1:21" x14ac:dyDescent="0.2">
      <c r="A52" s="34">
        <v>40997</v>
      </c>
      <c r="B52" s="2" t="s">
        <v>202</v>
      </c>
      <c r="C52" s="4" t="s">
        <v>100</v>
      </c>
      <c r="D52" s="33">
        <v>306810</v>
      </c>
      <c r="E52" s="63">
        <v>1</v>
      </c>
      <c r="F52" s="16">
        <v>7.5753247500000001</v>
      </c>
      <c r="G52" s="13">
        <v>1.6535851739999998</v>
      </c>
      <c r="H52" s="16">
        <v>402.67157858754354</v>
      </c>
      <c r="I52" s="73">
        <v>92.863704893456458</v>
      </c>
      <c r="J52" s="18">
        <v>367.28266814764805</v>
      </c>
      <c r="K52" s="18">
        <v>61.97149606585193</v>
      </c>
      <c r="L52" s="32">
        <v>89</v>
      </c>
      <c r="M52" s="40">
        <v>103.22124780736539</v>
      </c>
      <c r="N52" s="13">
        <v>8.173</v>
      </c>
      <c r="O52" s="40">
        <v>365</v>
      </c>
      <c r="P52" s="3">
        <v>30.678999999999998</v>
      </c>
      <c r="Q52" s="94">
        <v>0</v>
      </c>
      <c r="R52" s="94">
        <v>1.1145</v>
      </c>
      <c r="S52" s="94">
        <v>0.35849999999999999</v>
      </c>
      <c r="T52" s="94"/>
      <c r="U52" s="94">
        <v>0.10349999999999999</v>
      </c>
    </row>
    <row r="53" spans="1:21" x14ac:dyDescent="0.2">
      <c r="A53" s="34"/>
      <c r="B53" s="2"/>
      <c r="C53" s="4"/>
      <c r="D53" s="33">
        <v>306809</v>
      </c>
      <c r="E53" s="63">
        <v>5</v>
      </c>
      <c r="F53" s="16">
        <v>8.1937186071428556</v>
      </c>
      <c r="G53" s="13">
        <v>1.745107464857147</v>
      </c>
      <c r="H53" s="16"/>
      <c r="I53" s="73"/>
      <c r="J53" s="16"/>
      <c r="K53" s="73"/>
      <c r="L53" s="74"/>
      <c r="M53" s="39"/>
      <c r="N53" s="16"/>
      <c r="O53" s="25"/>
      <c r="P53" s="25"/>
      <c r="Q53" s="94">
        <v>0</v>
      </c>
      <c r="R53" s="94">
        <v>1.1545000000000001</v>
      </c>
      <c r="S53" s="94">
        <v>0.38600000000000001</v>
      </c>
      <c r="T53" s="94"/>
      <c r="U53" s="94">
        <v>0.105</v>
      </c>
    </row>
    <row r="54" spans="1:21" x14ac:dyDescent="0.2">
      <c r="A54" s="34"/>
      <c r="B54" s="2"/>
      <c r="C54" s="4"/>
      <c r="D54" s="33">
        <v>306808</v>
      </c>
      <c r="E54" s="63">
        <v>10</v>
      </c>
      <c r="F54" s="16">
        <v>8.657513999999999</v>
      </c>
      <c r="G54" s="13">
        <v>1.4587911090000008</v>
      </c>
      <c r="H54" s="16"/>
      <c r="I54" s="16"/>
      <c r="J54" s="18"/>
      <c r="K54" s="3"/>
      <c r="L54" s="32"/>
      <c r="M54" s="39"/>
      <c r="N54" s="16"/>
      <c r="O54" s="25"/>
      <c r="P54" s="25"/>
      <c r="Q54" s="94">
        <v>6.25E-2</v>
      </c>
      <c r="R54" s="94">
        <v>1.1875</v>
      </c>
      <c r="S54" s="94">
        <v>0.38850000000000001</v>
      </c>
      <c r="T54" s="94"/>
      <c r="U54" s="94">
        <v>0.109</v>
      </c>
    </row>
    <row r="55" spans="1:21" x14ac:dyDescent="0.2">
      <c r="A55" s="34"/>
      <c r="B55" s="2"/>
      <c r="C55" s="4"/>
      <c r="D55" s="33">
        <v>306807</v>
      </c>
      <c r="E55" s="63">
        <v>20</v>
      </c>
      <c r="F55" s="16">
        <v>8.3483170714285713</v>
      </c>
      <c r="G55" s="13">
        <v>1.2355509265714293</v>
      </c>
      <c r="H55" s="16"/>
      <c r="I55" s="16"/>
      <c r="J55" s="16"/>
      <c r="K55" s="3"/>
      <c r="L55" s="32"/>
      <c r="M55" s="39"/>
      <c r="N55" s="16"/>
      <c r="O55" s="25"/>
      <c r="P55" s="25"/>
      <c r="Q55" s="94">
        <v>0.10050000000000001</v>
      </c>
      <c r="R55" s="94">
        <v>1.2854999999999999</v>
      </c>
      <c r="S55" s="94">
        <v>0.38250000000000001</v>
      </c>
      <c r="T55" s="94"/>
      <c r="U55" s="94">
        <v>0.108</v>
      </c>
    </row>
    <row r="56" spans="1:21" x14ac:dyDescent="0.2">
      <c r="A56" s="34"/>
      <c r="B56" s="2"/>
      <c r="C56" s="4"/>
      <c r="D56" s="33">
        <v>306806</v>
      </c>
      <c r="E56" s="63">
        <v>30</v>
      </c>
      <c r="F56" s="16">
        <v>8.3483170714285713</v>
      </c>
      <c r="G56" s="13">
        <v>1.4130299635714287</v>
      </c>
      <c r="H56" s="16"/>
      <c r="I56" s="73"/>
      <c r="J56" s="18"/>
      <c r="K56" s="31"/>
      <c r="L56" s="32"/>
      <c r="M56" s="40"/>
      <c r="N56" s="13"/>
      <c r="O56" s="40"/>
      <c r="P56" s="25"/>
      <c r="Q56" s="94">
        <v>0.127</v>
      </c>
      <c r="R56" s="94">
        <v>1.3674999999999999</v>
      </c>
      <c r="S56" s="94">
        <v>0.38500000000000001</v>
      </c>
      <c r="T56" s="94"/>
      <c r="U56" s="94">
        <v>0.11699999999999999</v>
      </c>
    </row>
    <row r="57" spans="1:21" x14ac:dyDescent="0.2">
      <c r="A57" s="34"/>
      <c r="B57" s="2"/>
      <c r="C57" s="4"/>
      <c r="D57" s="33">
        <v>306805</v>
      </c>
      <c r="E57" s="63">
        <v>40</v>
      </c>
      <c r="F57" s="16">
        <v>7.0565130522648092</v>
      </c>
      <c r="G57" s="13">
        <v>0.99726580973519052</v>
      </c>
      <c r="H57" s="16"/>
      <c r="I57" s="16"/>
      <c r="J57" s="16"/>
      <c r="K57" s="3"/>
      <c r="L57" s="32"/>
      <c r="M57" s="40">
        <v>93.98880642449862</v>
      </c>
      <c r="N57" s="13">
        <v>7.2940000000000005</v>
      </c>
      <c r="O57" s="40">
        <v>325.5</v>
      </c>
      <c r="P57" s="3">
        <v>30.692</v>
      </c>
      <c r="Q57" s="94">
        <v>0.52849999999999997</v>
      </c>
      <c r="R57" s="94">
        <v>1.8860000000000001</v>
      </c>
      <c r="S57" s="94">
        <v>0.442</v>
      </c>
      <c r="T57" s="94"/>
      <c r="U57" s="94">
        <v>0.125</v>
      </c>
    </row>
    <row r="58" spans="1:21" x14ac:dyDescent="0.2">
      <c r="A58" s="34"/>
      <c r="B58" s="2"/>
      <c r="C58" s="4"/>
      <c r="D58" s="33">
        <v>306804</v>
      </c>
      <c r="E58" s="63">
        <v>50</v>
      </c>
      <c r="F58" s="16">
        <v>1.0444266428571427</v>
      </c>
      <c r="G58" s="13">
        <v>0.35167132714285743</v>
      </c>
      <c r="H58" s="16"/>
      <c r="I58" s="16"/>
      <c r="J58" s="18"/>
      <c r="K58" s="31"/>
      <c r="L58" s="32"/>
      <c r="M58" s="39"/>
      <c r="N58" s="16"/>
      <c r="O58" s="25"/>
      <c r="P58" s="25"/>
      <c r="Q58" s="94">
        <v>2.4275000000000002</v>
      </c>
      <c r="R58" s="94">
        <v>4.2210000000000001</v>
      </c>
      <c r="S58" s="94">
        <v>0.58199999999999996</v>
      </c>
      <c r="T58" s="94"/>
      <c r="U58" s="94">
        <v>0.1865</v>
      </c>
    </row>
    <row r="59" spans="1:21" x14ac:dyDescent="0.2">
      <c r="A59" s="34"/>
      <c r="B59" s="2"/>
      <c r="C59" s="4"/>
      <c r="D59" s="33">
        <v>306803</v>
      </c>
      <c r="E59" s="63">
        <v>75</v>
      </c>
      <c r="F59" s="16">
        <v>0.53567621080139383</v>
      </c>
      <c r="G59" s="13">
        <v>0.50501904919860641</v>
      </c>
      <c r="H59" s="16"/>
      <c r="I59" s="73"/>
      <c r="J59" s="18"/>
      <c r="K59" s="31"/>
      <c r="L59" s="32"/>
      <c r="M59" s="79"/>
      <c r="N59" s="105"/>
      <c r="O59" s="77"/>
      <c r="P59" s="25"/>
      <c r="Q59" s="94">
        <v>3.734</v>
      </c>
      <c r="R59" s="94">
        <v>4.05</v>
      </c>
      <c r="S59" s="94">
        <v>0.65400000000000003</v>
      </c>
      <c r="T59" s="94"/>
      <c r="U59" s="94">
        <v>0.23150000000000001</v>
      </c>
    </row>
    <row r="60" spans="1:21" x14ac:dyDescent="0.2">
      <c r="A60" s="34"/>
      <c r="B60" s="2"/>
      <c r="C60" s="4"/>
      <c r="D60" s="33">
        <v>306802</v>
      </c>
      <c r="E60" s="63">
        <v>100</v>
      </c>
      <c r="F60" s="16">
        <v>0.18130579442508712</v>
      </c>
      <c r="G60" s="13">
        <v>0.25862447457491289</v>
      </c>
      <c r="H60" s="16"/>
      <c r="I60" s="73"/>
      <c r="J60" s="18"/>
      <c r="K60" s="31"/>
      <c r="L60" s="32"/>
      <c r="M60" s="78"/>
      <c r="N60" s="82"/>
      <c r="O60" s="78"/>
      <c r="P60" s="25"/>
      <c r="Q60" s="94">
        <v>7.2835000000000001</v>
      </c>
      <c r="R60" s="94">
        <v>7.7725</v>
      </c>
      <c r="S60" s="94">
        <v>0.86</v>
      </c>
      <c r="T60" s="94"/>
      <c r="U60" s="94">
        <v>0.18099999999999999</v>
      </c>
    </row>
    <row r="61" spans="1:21" x14ac:dyDescent="0.2">
      <c r="A61" s="34"/>
      <c r="B61" s="2"/>
      <c r="C61" s="4"/>
      <c r="D61" s="33">
        <v>306801</v>
      </c>
      <c r="E61" s="91">
        <v>140</v>
      </c>
      <c r="F61" s="16">
        <v>0.15246169076655053</v>
      </c>
      <c r="G61" s="13">
        <v>0.27327727923344952</v>
      </c>
      <c r="H61" s="16"/>
      <c r="I61" s="73"/>
      <c r="J61" s="18"/>
      <c r="K61" s="31"/>
      <c r="L61" s="32"/>
      <c r="M61" s="40">
        <v>79.282524018578513</v>
      </c>
      <c r="N61" s="13">
        <v>5.6829999999999998</v>
      </c>
      <c r="O61" s="40">
        <v>254</v>
      </c>
      <c r="P61" s="3">
        <v>32.573999999999998</v>
      </c>
      <c r="Q61" s="94">
        <v>8.6180000000000003</v>
      </c>
      <c r="R61" s="94">
        <v>9.3805000000000014</v>
      </c>
      <c r="S61" s="94">
        <v>0.998</v>
      </c>
      <c r="T61" s="94"/>
      <c r="U61" s="94">
        <v>0.17949999999999999</v>
      </c>
    </row>
    <row r="62" spans="1:21" x14ac:dyDescent="0.2">
      <c r="A62" s="34">
        <v>41017</v>
      </c>
      <c r="B62" s="2" t="s">
        <v>205</v>
      </c>
      <c r="C62" s="4" t="s">
        <v>100</v>
      </c>
      <c r="D62" s="33">
        <v>306820</v>
      </c>
      <c r="E62" s="63">
        <v>1</v>
      </c>
      <c r="F62" s="16">
        <v>0.13651491456468673</v>
      </c>
      <c r="G62" s="13">
        <v>-3.1538445646867507E-3</v>
      </c>
      <c r="H62" s="16">
        <v>23.110772799532139</v>
      </c>
      <c r="I62" s="3">
        <v>31.821129496717862</v>
      </c>
      <c r="J62" s="18">
        <v>9.8875964340927567</v>
      </c>
      <c r="K62" s="18">
        <v>5.0005994871572446</v>
      </c>
      <c r="L62" s="32">
        <v>109</v>
      </c>
      <c r="M62" s="39">
        <v>107.03593442668848</v>
      </c>
      <c r="N62" s="18">
        <v>8.0009999999999994</v>
      </c>
      <c r="O62" s="39">
        <v>357</v>
      </c>
      <c r="P62" s="3">
        <v>30.577999999999999</v>
      </c>
      <c r="Q62" s="94">
        <v>0</v>
      </c>
      <c r="R62" s="94">
        <v>0.1195</v>
      </c>
      <c r="S62" s="94">
        <v>0.31950000000000001</v>
      </c>
      <c r="T62" s="94"/>
      <c r="U62" s="94">
        <v>9.2999999999999999E-2</v>
      </c>
    </row>
    <row r="63" spans="1:21" x14ac:dyDescent="0.2">
      <c r="A63" s="34"/>
      <c r="B63" s="2"/>
      <c r="C63" s="4"/>
      <c r="D63" s="33">
        <v>306819</v>
      </c>
      <c r="E63" s="63">
        <v>5</v>
      </c>
      <c r="F63" s="16">
        <v>0.16864860659072417</v>
      </c>
      <c r="G63" s="13">
        <v>1.7893617159275867E-2</v>
      </c>
      <c r="H63" s="16"/>
      <c r="I63" s="18"/>
      <c r="J63" s="16"/>
      <c r="K63" s="3"/>
      <c r="L63" s="23"/>
      <c r="M63" s="39"/>
      <c r="N63" s="18"/>
      <c r="O63" s="39"/>
      <c r="P63" s="82"/>
      <c r="Q63" s="94">
        <v>0</v>
      </c>
      <c r="R63" s="94">
        <v>0.16700000000000001</v>
      </c>
      <c r="S63" s="94">
        <v>0.34950000000000003</v>
      </c>
      <c r="T63" s="94"/>
      <c r="U63" s="94">
        <v>8.9499999999999996E-2</v>
      </c>
    </row>
    <row r="64" spans="1:21" x14ac:dyDescent="0.2">
      <c r="A64" s="34"/>
      <c r="B64" s="2"/>
      <c r="C64" s="4"/>
      <c r="D64" s="33">
        <v>306818</v>
      </c>
      <c r="E64" s="63">
        <v>10</v>
      </c>
      <c r="F64" s="16">
        <v>0.20237832790886903</v>
      </c>
      <c r="G64" s="13">
        <v>9.0361923411310385E-3</v>
      </c>
      <c r="H64" s="16"/>
      <c r="I64" s="16"/>
      <c r="J64" s="16"/>
      <c r="K64" s="3"/>
      <c r="L64" s="65"/>
      <c r="M64" s="39"/>
      <c r="N64" s="18"/>
      <c r="O64" s="39"/>
      <c r="P64" s="82"/>
      <c r="Q64" s="94">
        <v>0.06</v>
      </c>
      <c r="R64" s="94">
        <v>0.1925</v>
      </c>
      <c r="S64" s="94">
        <v>0.42049999999999998</v>
      </c>
      <c r="T64" s="94"/>
      <c r="U64" s="94">
        <v>0.10249999999999999</v>
      </c>
    </row>
    <row r="65" spans="1:21" x14ac:dyDescent="0.2">
      <c r="A65" s="34"/>
      <c r="B65" s="2"/>
      <c r="C65" s="4"/>
      <c r="D65" s="33">
        <v>306817</v>
      </c>
      <c r="E65" s="63">
        <v>20</v>
      </c>
      <c r="F65" s="16">
        <v>0.1079351082180635</v>
      </c>
      <c r="G65" s="13">
        <v>4.1298670781936539E-2</v>
      </c>
      <c r="H65" s="16"/>
      <c r="I65" s="31"/>
      <c r="J65" s="16"/>
      <c r="K65" s="3"/>
      <c r="L65" s="65"/>
      <c r="M65" s="39"/>
      <c r="N65" s="18"/>
      <c r="O65" s="39"/>
      <c r="P65" s="82"/>
      <c r="Q65" s="94">
        <v>0</v>
      </c>
      <c r="R65" s="94">
        <v>0.28349999999999997</v>
      </c>
      <c r="S65" s="94">
        <v>0.33850000000000002</v>
      </c>
      <c r="T65" s="94"/>
      <c r="U65" s="94">
        <v>9.2999999999999999E-2</v>
      </c>
    </row>
    <row r="66" spans="1:21" x14ac:dyDescent="0.2">
      <c r="A66" s="34"/>
      <c r="B66" s="2"/>
      <c r="C66" s="4"/>
      <c r="D66" s="33">
        <v>306816</v>
      </c>
      <c r="E66" s="63">
        <v>30</v>
      </c>
      <c r="F66" s="16">
        <v>0.12142699674532141</v>
      </c>
      <c r="G66" s="13">
        <v>6.5115227004678644E-2</v>
      </c>
      <c r="H66" s="33"/>
      <c r="I66" s="23"/>
      <c r="J66" s="16"/>
      <c r="K66" s="3"/>
      <c r="L66" s="65"/>
      <c r="M66" s="39"/>
      <c r="N66" s="18"/>
      <c r="O66" s="39"/>
      <c r="P66" s="25"/>
      <c r="Q66" s="94">
        <v>0</v>
      </c>
      <c r="R66" s="94">
        <v>0.24399999999999999</v>
      </c>
      <c r="S66" s="94">
        <v>0.32700000000000001</v>
      </c>
      <c r="T66" s="94"/>
      <c r="U66" s="94">
        <v>9.7000000000000003E-2</v>
      </c>
    </row>
    <row r="67" spans="1:21" x14ac:dyDescent="0.2">
      <c r="A67" s="34"/>
      <c r="B67" s="2"/>
      <c r="C67" s="4"/>
      <c r="D67" s="33">
        <v>306815</v>
      </c>
      <c r="E67" s="63">
        <v>40</v>
      </c>
      <c r="F67" s="16">
        <v>0.3271782967860048</v>
      </c>
      <c r="G67" s="13">
        <v>0.16197686771399533</v>
      </c>
      <c r="H67" s="33"/>
      <c r="I67" s="23"/>
      <c r="J67" s="16"/>
      <c r="K67" s="3"/>
      <c r="L67" s="65"/>
      <c r="M67" s="39">
        <v>102.06958408364164</v>
      </c>
      <c r="N67" s="18">
        <v>7.9424999999999999</v>
      </c>
      <c r="O67" s="39">
        <v>355</v>
      </c>
      <c r="P67" s="3">
        <v>31.062999999999999</v>
      </c>
      <c r="Q67" s="94">
        <v>0.26350000000000001</v>
      </c>
      <c r="R67" s="94">
        <v>0.71150000000000002</v>
      </c>
      <c r="S67" s="94">
        <v>0.42799999999999999</v>
      </c>
      <c r="T67" s="94"/>
      <c r="U67" s="94">
        <v>0.10600000000000001</v>
      </c>
    </row>
    <row r="68" spans="1:21" x14ac:dyDescent="0.2">
      <c r="A68" s="34"/>
      <c r="B68" s="2"/>
      <c r="C68" s="4"/>
      <c r="D68" s="33">
        <v>306814</v>
      </c>
      <c r="E68" s="63">
        <v>50</v>
      </c>
      <c r="F68" s="16">
        <v>0.32717829678600491</v>
      </c>
      <c r="G68" s="13">
        <v>0.43557212921399502</v>
      </c>
      <c r="H68" s="33"/>
      <c r="I68" s="23"/>
      <c r="J68" s="16"/>
      <c r="K68" s="3"/>
      <c r="L68" s="23"/>
      <c r="M68" s="39"/>
      <c r="N68" s="18"/>
      <c r="O68" s="39"/>
      <c r="P68" s="25"/>
      <c r="Q68" s="94">
        <v>1.2639999999999998</v>
      </c>
      <c r="R68" s="94">
        <v>0.93300000000000005</v>
      </c>
      <c r="S68" s="94">
        <v>0.55800000000000005</v>
      </c>
      <c r="T68" s="94"/>
      <c r="U68" s="94">
        <v>0.13900000000000001</v>
      </c>
    </row>
    <row r="69" spans="1:21" x14ac:dyDescent="0.2">
      <c r="A69" s="34"/>
      <c r="B69" s="2"/>
      <c r="C69" s="4"/>
      <c r="D69" s="33">
        <v>306813</v>
      </c>
      <c r="E69" s="63">
        <v>75</v>
      </c>
      <c r="F69" s="16">
        <v>0.17876752298616755</v>
      </c>
      <c r="G69" s="13">
        <v>0.30209687601383245</v>
      </c>
      <c r="H69" s="33"/>
      <c r="I69" s="23"/>
      <c r="J69" s="16"/>
      <c r="K69" s="3"/>
      <c r="L69" s="65"/>
      <c r="M69" s="39"/>
      <c r="N69" s="18"/>
      <c r="O69" s="39"/>
      <c r="P69" s="82"/>
      <c r="Q69" s="94">
        <v>4.4894999999999996</v>
      </c>
      <c r="R69" s="94">
        <v>2.5470000000000002</v>
      </c>
      <c r="S69" s="94">
        <v>0.78150000000000008</v>
      </c>
      <c r="T69" s="94"/>
      <c r="U69" s="94">
        <v>0.19800000000000001</v>
      </c>
    </row>
    <row r="70" spans="1:21" x14ac:dyDescent="0.2">
      <c r="A70" s="34"/>
      <c r="B70" s="2"/>
      <c r="C70" s="4"/>
      <c r="D70" s="33">
        <v>306812</v>
      </c>
      <c r="E70" s="63">
        <v>100</v>
      </c>
      <c r="F70" s="16">
        <v>0.10151109031733117</v>
      </c>
      <c r="G70" s="13">
        <v>0.27276029968266891</v>
      </c>
      <c r="H70" s="33"/>
      <c r="I70" s="23"/>
      <c r="J70" s="16"/>
      <c r="K70" s="3"/>
      <c r="L70" s="65"/>
      <c r="M70" s="80"/>
      <c r="N70" s="106"/>
      <c r="O70" s="103"/>
      <c r="P70" s="77"/>
      <c r="Q70" s="94">
        <v>7.859</v>
      </c>
      <c r="R70" s="94">
        <v>5.5739999999999998</v>
      </c>
      <c r="S70" s="94">
        <v>0.80800000000000005</v>
      </c>
      <c r="T70" s="94"/>
      <c r="U70" s="94">
        <v>0.14050000000000001</v>
      </c>
    </row>
    <row r="71" spans="1:21" x14ac:dyDescent="0.2">
      <c r="A71" s="34"/>
      <c r="B71" s="2"/>
      <c r="C71" s="4"/>
      <c r="D71" s="33">
        <v>306811</v>
      </c>
      <c r="E71" s="91">
        <v>140</v>
      </c>
      <c r="F71" s="16">
        <v>6.8257457282343351E-2</v>
      </c>
      <c r="G71" s="13">
        <v>0.24793733771765661</v>
      </c>
      <c r="H71" s="33"/>
      <c r="I71" s="23"/>
      <c r="J71" s="16"/>
      <c r="K71" s="18"/>
      <c r="L71" s="65"/>
      <c r="M71" s="39">
        <v>57.306578290340418</v>
      </c>
      <c r="N71" s="18">
        <v>3.7174999999999998</v>
      </c>
      <c r="O71" s="39">
        <v>166</v>
      </c>
      <c r="P71" s="3">
        <v>34.514000000000003</v>
      </c>
      <c r="Q71" s="94">
        <v>16.8005</v>
      </c>
      <c r="R71" s="94">
        <v>16.298999999999999</v>
      </c>
      <c r="S71" s="94">
        <v>1.3845000000000001</v>
      </c>
      <c r="T71" s="94"/>
      <c r="U71" s="94">
        <v>0.19350000000000001</v>
      </c>
    </row>
    <row r="72" spans="1:21" x14ac:dyDescent="0.2">
      <c r="A72" s="34">
        <v>41031</v>
      </c>
      <c r="B72" s="2" t="s">
        <v>209</v>
      </c>
      <c r="C72" s="4" t="s">
        <v>100</v>
      </c>
      <c r="D72" s="33">
        <v>306830</v>
      </c>
      <c r="E72" s="63">
        <v>1</v>
      </c>
      <c r="F72" s="16">
        <v>0.13651491456468673</v>
      </c>
      <c r="G72" s="13">
        <v>-3.1538445646867507E-3</v>
      </c>
      <c r="H72" s="16">
        <v>25.645837487794957</v>
      </c>
      <c r="I72" s="3">
        <v>33.160380261580052</v>
      </c>
      <c r="J72" s="18">
        <v>19.754199641985355</v>
      </c>
      <c r="K72" s="18">
        <v>14.656720641764649</v>
      </c>
      <c r="L72" s="32">
        <v>123</v>
      </c>
      <c r="M72" s="40">
        <v>98.730293055533991</v>
      </c>
      <c r="N72" s="13">
        <v>7.1464999999999996</v>
      </c>
      <c r="O72" s="40">
        <v>319</v>
      </c>
      <c r="P72" s="3">
        <v>30.603000000000002</v>
      </c>
      <c r="Q72" s="94">
        <v>0.21099999999999999</v>
      </c>
      <c r="R72" s="94">
        <v>1.032</v>
      </c>
      <c r="S72" s="94">
        <v>0.3705</v>
      </c>
      <c r="T72" s="94">
        <v>0.36749999999999999</v>
      </c>
      <c r="U72" s="94">
        <v>0.12</v>
      </c>
    </row>
    <row r="73" spans="1:21" x14ac:dyDescent="0.2">
      <c r="A73" s="34"/>
      <c r="B73" s="2"/>
      <c r="C73" s="4"/>
      <c r="D73" s="23">
        <v>306829</v>
      </c>
      <c r="E73" s="63">
        <v>5</v>
      </c>
      <c r="F73" s="16">
        <v>0.44697888527257934</v>
      </c>
      <c r="G73" s="13">
        <v>0.35871545472742072</v>
      </c>
      <c r="H73" s="16"/>
      <c r="I73" s="16"/>
      <c r="J73" s="18"/>
      <c r="K73" s="23"/>
      <c r="L73" s="23"/>
      <c r="M73" s="39"/>
      <c r="N73" s="16"/>
      <c r="O73" s="25"/>
      <c r="P73" s="49"/>
      <c r="Q73" s="94">
        <v>0.17199999999999999</v>
      </c>
      <c r="R73" s="94">
        <v>0.72699999999999998</v>
      </c>
      <c r="S73" s="94">
        <v>0.35</v>
      </c>
      <c r="T73" s="94">
        <v>0.40250000000000002</v>
      </c>
      <c r="U73" s="94">
        <v>0.11799999999999999</v>
      </c>
    </row>
    <row r="74" spans="1:21" x14ac:dyDescent="0.2">
      <c r="A74" s="34"/>
      <c r="B74" s="2"/>
      <c r="C74" s="66"/>
      <c r="D74" s="33">
        <v>306828</v>
      </c>
      <c r="E74" s="63">
        <v>10</v>
      </c>
      <c r="F74" s="16">
        <v>0.59597184703010575</v>
      </c>
      <c r="G74" s="13">
        <v>0.41114607796989422</v>
      </c>
      <c r="H74" s="16"/>
      <c r="I74" s="16"/>
      <c r="J74" s="16"/>
      <c r="K74" s="3"/>
      <c r="L74" s="23"/>
      <c r="M74" s="39"/>
      <c r="N74" s="16"/>
      <c r="O74" s="25"/>
      <c r="P74" s="16"/>
      <c r="Q74" s="94">
        <v>0.30399999999999999</v>
      </c>
      <c r="R74" s="94">
        <v>0.77649999999999997</v>
      </c>
      <c r="S74" s="94">
        <v>0.40500000000000003</v>
      </c>
      <c r="T74" s="94">
        <v>0.57999999999999996</v>
      </c>
      <c r="U74" s="94">
        <v>0.128</v>
      </c>
    </row>
    <row r="75" spans="1:21" x14ac:dyDescent="0.2">
      <c r="A75" s="34"/>
      <c r="B75" s="2"/>
      <c r="C75" s="66"/>
      <c r="D75" s="23">
        <v>306827</v>
      </c>
      <c r="E75" s="63">
        <v>20</v>
      </c>
      <c r="F75" s="16">
        <v>0.6853676240846216</v>
      </c>
      <c r="G75" s="13">
        <v>0.54148512091537837</v>
      </c>
      <c r="H75" s="16"/>
      <c r="I75" s="16"/>
      <c r="J75" s="48"/>
      <c r="K75" s="48"/>
      <c r="L75" s="48"/>
      <c r="M75" s="102"/>
      <c r="N75" s="47"/>
      <c r="O75" s="64"/>
      <c r="P75" s="25"/>
      <c r="Q75" s="94">
        <v>0.96750000000000003</v>
      </c>
      <c r="R75" s="94">
        <v>0.83299999999999996</v>
      </c>
      <c r="S75" s="94">
        <v>0.48449999999999999</v>
      </c>
      <c r="T75" s="94">
        <v>1.228</v>
      </c>
      <c r="U75" s="94">
        <v>0.14899999999999999</v>
      </c>
    </row>
    <row r="76" spans="1:21" x14ac:dyDescent="0.2">
      <c r="A76" s="34"/>
      <c r="B76" s="2"/>
      <c r="C76" s="66"/>
      <c r="D76" s="33">
        <v>306826</v>
      </c>
      <c r="E76" s="63">
        <v>30</v>
      </c>
      <c r="F76" s="16">
        <v>0.32380532465419043</v>
      </c>
      <c r="G76" s="13">
        <v>0.18193137084580965</v>
      </c>
      <c r="H76" s="46"/>
      <c r="I76" s="47"/>
      <c r="J76" s="16"/>
      <c r="K76" s="3"/>
      <c r="L76" s="23"/>
      <c r="M76" s="40">
        <v>94.630964419569835</v>
      </c>
      <c r="N76" s="13">
        <v>6.968</v>
      </c>
      <c r="O76" s="40">
        <v>311.5</v>
      </c>
      <c r="P76" s="3">
        <v>31.53</v>
      </c>
      <c r="Q76" s="94">
        <v>1.2845</v>
      </c>
      <c r="R76" s="94">
        <v>1.0469999999999999</v>
      </c>
      <c r="S76" s="94">
        <v>0.51249999999999996</v>
      </c>
      <c r="T76" s="94">
        <v>1.3935</v>
      </c>
      <c r="U76" s="94">
        <v>0.16550000000000001</v>
      </c>
    </row>
    <row r="77" spans="1:21" x14ac:dyDescent="0.2">
      <c r="A77" s="34"/>
      <c r="B77" s="2"/>
      <c r="C77" s="66"/>
      <c r="D77" s="23">
        <v>306825</v>
      </c>
      <c r="E77" s="63">
        <v>40</v>
      </c>
      <c r="F77" s="16">
        <v>0.23610804922701384</v>
      </c>
      <c r="G77" s="13">
        <v>0.16599407752298628</v>
      </c>
      <c r="H77" s="46"/>
      <c r="I77" s="47"/>
      <c r="J77" s="16"/>
      <c r="K77" s="3"/>
      <c r="L77" s="23"/>
      <c r="M77" s="39"/>
      <c r="N77" s="16"/>
      <c r="O77" s="25"/>
      <c r="P77" s="25"/>
      <c r="Q77" s="94">
        <v>0.11650000000000001</v>
      </c>
      <c r="R77" s="94">
        <v>0.47850000000000004</v>
      </c>
      <c r="S77" s="94">
        <v>0.35049999999999998</v>
      </c>
      <c r="T77" s="94">
        <v>0.46250000000000002</v>
      </c>
      <c r="U77" s="94">
        <v>0.114</v>
      </c>
    </row>
    <row r="78" spans="1:21" x14ac:dyDescent="0.2">
      <c r="A78" s="34"/>
      <c r="B78" s="2"/>
      <c r="C78" s="66"/>
      <c r="D78" s="33">
        <v>306824</v>
      </c>
      <c r="E78" s="63">
        <v>50</v>
      </c>
      <c r="F78" s="16">
        <v>0.34404315744507741</v>
      </c>
      <c r="G78" s="13">
        <v>0.2528919585549228</v>
      </c>
      <c r="H78" s="46"/>
      <c r="I78" s="47"/>
      <c r="J78" s="16"/>
      <c r="K78" s="3"/>
      <c r="L78" s="23"/>
      <c r="M78" s="102"/>
      <c r="N78" s="47"/>
      <c r="O78" s="64"/>
      <c r="P78" s="49"/>
      <c r="Q78" s="94">
        <v>0.33250000000000002</v>
      </c>
      <c r="R78" s="94">
        <v>0.96199999999999997</v>
      </c>
      <c r="S78" s="94">
        <v>0.40549999999999997</v>
      </c>
      <c r="T78" s="94">
        <v>0.8115</v>
      </c>
      <c r="U78" s="94">
        <v>0.17849999999999999</v>
      </c>
    </row>
    <row r="79" spans="1:21" x14ac:dyDescent="0.2">
      <c r="A79" s="34"/>
      <c r="B79" s="2"/>
      <c r="C79" s="66"/>
      <c r="D79" s="23">
        <v>306823</v>
      </c>
      <c r="E79" s="63">
        <v>75</v>
      </c>
      <c r="F79" s="16">
        <v>0.31031343612693252</v>
      </c>
      <c r="G79" s="13">
        <v>0.3322208901230676</v>
      </c>
      <c r="H79" s="46"/>
      <c r="I79" s="47"/>
      <c r="J79" s="16"/>
      <c r="K79" s="3"/>
      <c r="L79" s="23"/>
      <c r="M79" s="102"/>
      <c r="N79" s="47"/>
      <c r="O79" s="64"/>
      <c r="P79" s="49"/>
      <c r="Q79" s="94">
        <v>9.6475000000000009</v>
      </c>
      <c r="R79" s="94">
        <v>9.6269999999999989</v>
      </c>
      <c r="S79" s="94">
        <v>1.0015000000000001</v>
      </c>
      <c r="T79" s="94">
        <v>0.85450000000000004</v>
      </c>
      <c r="U79" s="94">
        <v>0.27050000000000002</v>
      </c>
    </row>
    <row r="80" spans="1:21" x14ac:dyDescent="0.2">
      <c r="A80" s="34"/>
      <c r="B80" s="2"/>
      <c r="C80" s="66"/>
      <c r="D80" s="33">
        <v>306822</v>
      </c>
      <c r="E80" s="63">
        <v>100</v>
      </c>
      <c r="F80" s="16">
        <v>3.5003824247355569E-2</v>
      </c>
      <c r="G80" s="13">
        <v>0.24032225575264443</v>
      </c>
      <c r="H80" s="46"/>
      <c r="I80" s="47"/>
      <c r="J80" s="16"/>
      <c r="K80" s="3"/>
      <c r="L80" s="23"/>
      <c r="M80" s="102"/>
      <c r="N80" s="47"/>
      <c r="O80" s="64"/>
      <c r="P80" s="16"/>
      <c r="Q80" s="94">
        <v>14.3355</v>
      </c>
      <c r="R80" s="94">
        <v>12.1555</v>
      </c>
      <c r="S80" s="94">
        <v>1.1415</v>
      </c>
      <c r="T80" s="94">
        <v>0.27150000000000002</v>
      </c>
      <c r="U80" s="94">
        <v>0.1895</v>
      </c>
    </row>
    <row r="81" spans="1:21" x14ac:dyDescent="0.2">
      <c r="A81" s="34"/>
      <c r="B81" s="2"/>
      <c r="C81" s="66"/>
      <c r="D81" s="23">
        <v>306821</v>
      </c>
      <c r="E81" s="91">
        <v>140</v>
      </c>
      <c r="F81" s="16">
        <v>2.100229454841334E-2</v>
      </c>
      <c r="G81" s="13">
        <v>0.16613340045158664</v>
      </c>
      <c r="H81" s="46"/>
      <c r="I81" s="47"/>
      <c r="J81" s="16"/>
      <c r="K81" s="3"/>
      <c r="L81" s="23"/>
      <c r="M81" s="40">
        <v>53.109848154294994</v>
      </c>
      <c r="N81" s="13">
        <v>3.4335</v>
      </c>
      <c r="O81" s="40">
        <v>153.5</v>
      </c>
      <c r="P81" s="3">
        <v>34.558999999999997</v>
      </c>
      <c r="Q81" s="94">
        <v>17.137499999999999</v>
      </c>
      <c r="R81" s="94">
        <v>15.577500000000001</v>
      </c>
      <c r="S81" s="94">
        <v>1.3039999999999998</v>
      </c>
      <c r="T81" s="94">
        <v>0.35150000000000003</v>
      </c>
      <c r="U81" s="94">
        <v>0.19400000000000001</v>
      </c>
    </row>
    <row r="82" spans="1:21" x14ac:dyDescent="0.2">
      <c r="A82" s="107">
        <v>41044</v>
      </c>
      <c r="B82" s="2" t="s">
        <v>211</v>
      </c>
      <c r="C82" s="4" t="s">
        <v>100</v>
      </c>
      <c r="D82" s="33">
        <v>306840</v>
      </c>
      <c r="E82" s="63">
        <v>1</v>
      </c>
      <c r="F82" s="16">
        <v>0.27321074267697321</v>
      </c>
      <c r="G82" s="13">
        <v>0.10816447032302687</v>
      </c>
      <c r="H82" s="16">
        <v>31.835136383543531</v>
      </c>
      <c r="I82" s="18">
        <v>30.968826300831481</v>
      </c>
      <c r="J82" s="18">
        <v>21.187784664666395</v>
      </c>
      <c r="K82" s="18">
        <v>14.542911194708612</v>
      </c>
      <c r="L82" s="23">
        <v>136</v>
      </c>
      <c r="M82" s="40">
        <v>102.40005998235173</v>
      </c>
      <c r="N82" s="13">
        <v>7.0979999999999999</v>
      </c>
      <c r="O82" s="40">
        <v>317</v>
      </c>
      <c r="P82" s="3">
        <v>30.745000000000001</v>
      </c>
      <c r="Q82" s="94">
        <v>0</v>
      </c>
      <c r="R82" s="94">
        <v>0.54500000000000004</v>
      </c>
      <c r="S82" s="94">
        <v>0.29949999999999999</v>
      </c>
      <c r="T82" s="94">
        <v>0.253</v>
      </c>
      <c r="U82" s="94">
        <v>7.9500000000000001E-2</v>
      </c>
    </row>
    <row r="83" spans="1:21" x14ac:dyDescent="0.2">
      <c r="A83" s="34"/>
      <c r="B83" s="2"/>
      <c r="C83" s="4"/>
      <c r="D83" s="23">
        <v>306839</v>
      </c>
      <c r="E83" s="63">
        <v>5</v>
      </c>
      <c r="F83" s="16">
        <v>0.27995668694060216</v>
      </c>
      <c r="G83" s="13">
        <v>0.12214543980939796</v>
      </c>
      <c r="H83" s="18"/>
      <c r="I83" s="18"/>
      <c r="J83" s="16"/>
      <c r="K83" s="3"/>
      <c r="L83" s="23"/>
      <c r="M83" s="39"/>
      <c r="N83" s="16"/>
      <c r="O83" s="25"/>
      <c r="P83" s="16"/>
      <c r="Q83" s="94">
        <v>0</v>
      </c>
      <c r="R83" s="94">
        <v>0.45699999999999996</v>
      </c>
      <c r="S83" s="94">
        <v>0.32500000000000001</v>
      </c>
      <c r="T83" s="94">
        <v>0.23150000000000001</v>
      </c>
      <c r="U83" s="94">
        <v>8.1000000000000003E-2</v>
      </c>
    </row>
    <row r="84" spans="1:21" x14ac:dyDescent="0.2">
      <c r="A84" s="34"/>
      <c r="B84" s="2"/>
      <c r="C84" s="4"/>
      <c r="D84" s="33">
        <v>306838</v>
      </c>
      <c r="E84" s="63">
        <v>10</v>
      </c>
      <c r="F84" s="16">
        <v>0.37248240439381619</v>
      </c>
      <c r="G84" s="13">
        <v>0.17685464560618391</v>
      </c>
      <c r="H84" s="16"/>
      <c r="I84" s="16"/>
      <c r="J84" s="16"/>
      <c r="K84" s="3"/>
      <c r="L84" s="23"/>
      <c r="M84" s="39"/>
      <c r="N84" s="16"/>
      <c r="O84" s="25"/>
      <c r="P84" s="16"/>
      <c r="Q84" s="94">
        <v>0</v>
      </c>
      <c r="R84" s="94">
        <v>0.26700000000000002</v>
      </c>
      <c r="S84" s="94">
        <v>0.31900000000000001</v>
      </c>
      <c r="T84" s="94">
        <v>0.87949999999999995</v>
      </c>
      <c r="U84" s="94">
        <v>0.1055</v>
      </c>
    </row>
    <row r="85" spans="1:21" x14ac:dyDescent="0.2">
      <c r="A85" s="34"/>
      <c r="B85" s="2"/>
      <c r="C85" s="4"/>
      <c r="D85" s="23">
        <v>306837</v>
      </c>
      <c r="E85" s="63">
        <v>20</v>
      </c>
      <c r="F85" s="16">
        <v>0.417180292921074</v>
      </c>
      <c r="G85" s="13">
        <v>0.16877922707892612</v>
      </c>
      <c r="H85" s="46"/>
      <c r="I85" s="47"/>
      <c r="J85" s="16"/>
      <c r="K85" s="3"/>
      <c r="L85" s="23"/>
      <c r="M85" s="39"/>
      <c r="N85" s="16"/>
      <c r="O85" s="25"/>
      <c r="P85" s="16"/>
      <c r="Q85" s="94">
        <v>0</v>
      </c>
      <c r="R85" s="94">
        <v>0.62</v>
      </c>
      <c r="S85" s="94">
        <v>0.32350000000000001</v>
      </c>
      <c r="T85" s="94">
        <v>0.42949999999999999</v>
      </c>
      <c r="U85" s="94">
        <v>8.4500000000000006E-2</v>
      </c>
    </row>
    <row r="86" spans="1:21" x14ac:dyDescent="0.2">
      <c r="A86" s="34"/>
      <c r="B86" s="2"/>
      <c r="C86" s="4"/>
      <c r="D86" s="33">
        <v>306836</v>
      </c>
      <c r="E86" s="63">
        <v>30</v>
      </c>
      <c r="F86" s="16">
        <v>0.38738170056956878</v>
      </c>
      <c r="G86" s="13">
        <v>0.34506769943043136</v>
      </c>
      <c r="H86" s="16"/>
      <c r="I86" s="16"/>
      <c r="J86" s="48"/>
      <c r="K86" s="48"/>
      <c r="L86" s="48"/>
      <c r="M86" s="39"/>
      <c r="N86" s="18"/>
      <c r="O86" s="39"/>
      <c r="P86" s="25"/>
      <c r="Q86" s="94">
        <v>0</v>
      </c>
      <c r="R86" s="94">
        <v>0.3775</v>
      </c>
      <c r="S86" s="94">
        <v>0.3145</v>
      </c>
      <c r="T86" s="94">
        <v>0.47650000000000003</v>
      </c>
      <c r="U86" s="94">
        <v>8.9499999999999996E-2</v>
      </c>
    </row>
    <row r="87" spans="1:21" x14ac:dyDescent="0.2">
      <c r="A87" s="34"/>
      <c r="B87" s="2"/>
      <c r="C87" s="4"/>
      <c r="D87" s="23">
        <v>306835</v>
      </c>
      <c r="E87" s="63">
        <v>40</v>
      </c>
      <c r="F87" s="16">
        <v>0.49167677379983715</v>
      </c>
      <c r="G87" s="13">
        <v>0.47881868120016302</v>
      </c>
      <c r="H87" s="16"/>
      <c r="I87" s="18"/>
      <c r="J87" s="16"/>
      <c r="K87" s="3"/>
      <c r="L87" s="23"/>
      <c r="M87" s="40">
        <v>98.212778742993294</v>
      </c>
      <c r="N87" s="13">
        <v>7.0149999999999997</v>
      </c>
      <c r="O87" s="40">
        <v>313.5</v>
      </c>
      <c r="P87" s="3">
        <v>31.795000000000002</v>
      </c>
      <c r="Q87" s="94">
        <v>0</v>
      </c>
      <c r="R87" s="94">
        <v>0.33950000000000002</v>
      </c>
      <c r="S87" s="94">
        <v>0.3</v>
      </c>
      <c r="T87" s="94">
        <v>0.4385</v>
      </c>
      <c r="U87" s="94">
        <v>8.4000000000000005E-2</v>
      </c>
    </row>
    <row r="88" spans="1:21" x14ac:dyDescent="0.2">
      <c r="A88" s="34"/>
      <c r="B88" s="2"/>
      <c r="C88" s="4"/>
      <c r="D88" s="33">
        <v>306834</v>
      </c>
      <c r="E88" s="63">
        <v>50</v>
      </c>
      <c r="F88" s="16">
        <v>0.67046832790886879</v>
      </c>
      <c r="G88" s="13">
        <v>0.48313947709113125</v>
      </c>
      <c r="H88" s="16"/>
      <c r="I88" s="16"/>
      <c r="J88" s="16"/>
      <c r="K88" s="3"/>
      <c r="L88" s="23"/>
      <c r="M88" s="39"/>
      <c r="N88" s="16"/>
      <c r="O88" s="25"/>
      <c r="P88" s="25"/>
      <c r="Q88" s="94">
        <v>1.1499999999999999</v>
      </c>
      <c r="R88" s="94">
        <v>1.1759999999999999</v>
      </c>
      <c r="S88" s="94">
        <v>0.45550000000000002</v>
      </c>
      <c r="T88" s="94">
        <v>0.84099999999999997</v>
      </c>
      <c r="U88" s="94">
        <v>0.19650000000000001</v>
      </c>
    </row>
    <row r="89" spans="1:21" x14ac:dyDescent="0.2">
      <c r="A89" s="34"/>
      <c r="B89" s="2"/>
      <c r="C89" s="4"/>
      <c r="D89" s="23">
        <v>306833</v>
      </c>
      <c r="E89" s="63">
        <v>75</v>
      </c>
      <c r="F89" s="16">
        <v>4.2004589096826681E-2</v>
      </c>
      <c r="G89" s="13">
        <v>0.16448997090317333</v>
      </c>
      <c r="H89" s="16"/>
      <c r="I89" s="18"/>
      <c r="J89" s="16"/>
      <c r="K89" s="3"/>
      <c r="L89" s="23"/>
      <c r="M89" s="48"/>
      <c r="N89" s="47"/>
      <c r="O89" s="64"/>
      <c r="P89" s="49"/>
      <c r="Q89" s="94">
        <v>10.204499999999999</v>
      </c>
      <c r="R89" s="94">
        <v>9.2035</v>
      </c>
      <c r="S89" s="94">
        <v>1.0145</v>
      </c>
      <c r="T89" s="94">
        <v>0.64</v>
      </c>
      <c r="U89" s="94">
        <v>0.2205</v>
      </c>
    </row>
    <row r="90" spans="1:21" x14ac:dyDescent="0.2">
      <c r="A90" s="34"/>
      <c r="B90" s="2"/>
      <c r="C90" s="4"/>
      <c r="D90" s="33">
        <v>306832</v>
      </c>
      <c r="E90" s="63">
        <v>100</v>
      </c>
      <c r="F90" s="16">
        <v>2.4502676973148892E-2</v>
      </c>
      <c r="G90" s="13">
        <v>0.14112316802685113</v>
      </c>
      <c r="H90" s="16"/>
      <c r="I90" s="18"/>
      <c r="J90" s="18"/>
      <c r="K90" s="23"/>
      <c r="L90" s="23"/>
      <c r="M90" s="40"/>
      <c r="N90" s="18"/>
      <c r="O90" s="39"/>
      <c r="P90" s="96"/>
      <c r="Q90" s="94">
        <v>11.256</v>
      </c>
      <c r="R90" s="94">
        <v>8.9989999999999988</v>
      </c>
      <c r="S90" s="94">
        <v>0.95550000000000002</v>
      </c>
      <c r="T90" s="94">
        <v>0.69900000000000007</v>
      </c>
      <c r="U90" s="94">
        <v>0.11649999999999999</v>
      </c>
    </row>
    <row r="91" spans="1:21" x14ac:dyDescent="0.2">
      <c r="A91" s="34"/>
      <c r="B91" s="2"/>
      <c r="C91" s="4"/>
      <c r="D91" s="23">
        <v>306831</v>
      </c>
      <c r="E91" s="91">
        <v>140</v>
      </c>
      <c r="F91" s="16">
        <v>2.1002294548413347E-2</v>
      </c>
      <c r="G91" s="13">
        <v>8.4395970451586672E-2</v>
      </c>
      <c r="H91" s="16"/>
      <c r="I91" s="18"/>
      <c r="J91" s="16"/>
      <c r="K91" s="23"/>
      <c r="L91" s="23"/>
      <c r="M91" s="40">
        <v>57.927029466791339</v>
      </c>
      <c r="N91" s="13">
        <v>3.7065000000000001</v>
      </c>
      <c r="O91" s="40">
        <v>165.5</v>
      </c>
      <c r="P91" s="3">
        <v>34.612000000000002</v>
      </c>
      <c r="Q91" s="94">
        <v>16.548999999999999</v>
      </c>
      <c r="R91" s="94">
        <v>13.598000000000001</v>
      </c>
      <c r="S91" s="94">
        <v>1.238</v>
      </c>
      <c r="T91" s="94">
        <v>0.47850000000000004</v>
      </c>
      <c r="U91" s="94">
        <v>0.1235</v>
      </c>
    </row>
    <row r="92" spans="1:21" x14ac:dyDescent="0.2">
      <c r="A92" s="107">
        <v>41061</v>
      </c>
      <c r="B92" s="2"/>
      <c r="C92" s="4" t="s">
        <v>214</v>
      </c>
      <c r="D92" s="3">
        <v>380024</v>
      </c>
      <c r="E92" s="3">
        <v>2</v>
      </c>
      <c r="F92" s="21">
        <v>0.246</v>
      </c>
      <c r="G92" s="3">
        <v>5.1999999999999998E-2</v>
      </c>
      <c r="H92" s="16">
        <v>30.553500000000003</v>
      </c>
      <c r="I92" s="18">
        <v>22.102</v>
      </c>
      <c r="J92" s="18">
        <v>21.769000000000002</v>
      </c>
      <c r="K92" s="18">
        <v>11.613</v>
      </c>
      <c r="L92" s="23">
        <v>153</v>
      </c>
      <c r="M92" s="40">
        <v>104</v>
      </c>
      <c r="N92" s="13">
        <v>6.633</v>
      </c>
      <c r="O92" s="39">
        <v>296.22978000000001</v>
      </c>
      <c r="P92" s="3">
        <v>31.352</v>
      </c>
      <c r="Q92" s="94">
        <v>0.38650000000000001</v>
      </c>
      <c r="R92" s="94">
        <v>0.42749999999999999</v>
      </c>
      <c r="S92" s="94">
        <v>0.3145</v>
      </c>
      <c r="T92" s="94">
        <v>0.311</v>
      </c>
      <c r="U92" s="94">
        <v>3.6499999999999998E-2</v>
      </c>
    </row>
    <row r="93" spans="1:21" x14ac:dyDescent="0.2">
      <c r="A93" s="34"/>
      <c r="B93" s="2"/>
      <c r="C93" s="4" t="s">
        <v>215</v>
      </c>
      <c r="D93" s="3">
        <v>380023</v>
      </c>
      <c r="E93" s="3">
        <v>10</v>
      </c>
      <c r="F93" s="21">
        <v>0.31</v>
      </c>
      <c r="G93" s="3">
        <v>7.4999999999999997E-2</v>
      </c>
      <c r="H93" s="16"/>
      <c r="I93" s="18"/>
      <c r="J93" s="18"/>
      <c r="K93" s="18"/>
      <c r="L93" s="23"/>
      <c r="M93" s="39"/>
      <c r="N93" s="16"/>
      <c r="O93" s="25"/>
      <c r="P93" s="25"/>
      <c r="Q93" s="94">
        <v>0.3795</v>
      </c>
      <c r="R93" s="94">
        <v>0.51849999999999996</v>
      </c>
      <c r="S93" s="94">
        <v>0.3075</v>
      </c>
      <c r="T93" s="94">
        <v>0.17799999999999999</v>
      </c>
      <c r="U93" s="94">
        <v>3.85E-2</v>
      </c>
    </row>
    <row r="94" spans="1:21" x14ac:dyDescent="0.2">
      <c r="A94" s="34"/>
      <c r="B94" s="2"/>
      <c r="C94" s="4"/>
      <c r="D94" s="3">
        <v>380022</v>
      </c>
      <c r="E94" s="3">
        <v>20</v>
      </c>
      <c r="F94" s="21">
        <v>0.42199999999999999</v>
      </c>
      <c r="G94" s="3">
        <v>0.14199999999999999</v>
      </c>
      <c r="H94" s="16"/>
      <c r="I94" s="16"/>
      <c r="J94" s="16"/>
      <c r="K94" s="62"/>
      <c r="L94" s="23"/>
      <c r="M94" s="39"/>
      <c r="N94" s="16"/>
      <c r="O94" s="25"/>
      <c r="P94" s="25"/>
      <c r="Q94" s="94">
        <v>0.3775</v>
      </c>
      <c r="R94" s="94">
        <v>1.2105000000000001</v>
      </c>
      <c r="S94" s="94">
        <v>0.29849999999999999</v>
      </c>
      <c r="T94" s="94">
        <v>0.161</v>
      </c>
      <c r="U94" s="94">
        <v>3.6999999999999998E-2</v>
      </c>
    </row>
    <row r="95" spans="1:21" x14ac:dyDescent="0.2">
      <c r="A95" s="34"/>
      <c r="B95" s="2"/>
      <c r="C95" s="4"/>
      <c r="D95" s="3">
        <v>380021</v>
      </c>
      <c r="E95" s="3">
        <v>30</v>
      </c>
      <c r="F95" s="21">
        <v>0.84899999999999998</v>
      </c>
      <c r="G95" s="3">
        <v>0.54200000000000004</v>
      </c>
      <c r="H95" s="16"/>
      <c r="I95" s="16"/>
      <c r="J95" s="16"/>
      <c r="K95" s="62"/>
      <c r="L95" s="23"/>
      <c r="M95" s="25"/>
      <c r="N95" s="16"/>
      <c r="O95" s="25"/>
      <c r="P95" s="25"/>
      <c r="Q95" s="94">
        <v>0.48599999999999999</v>
      </c>
      <c r="R95" s="94">
        <v>0.4975</v>
      </c>
      <c r="S95" s="94">
        <v>0.36149999999999999</v>
      </c>
      <c r="T95" s="94">
        <v>0.186</v>
      </c>
      <c r="U95" s="94">
        <v>4.5499999999999999E-2</v>
      </c>
    </row>
    <row r="96" spans="1:21" x14ac:dyDescent="0.2">
      <c r="A96" s="34"/>
      <c r="B96" s="2"/>
      <c r="C96" s="4"/>
      <c r="D96" s="3">
        <v>380020</v>
      </c>
      <c r="E96" s="3">
        <v>40</v>
      </c>
      <c r="F96" s="21">
        <v>0.3</v>
      </c>
      <c r="G96" s="3">
        <v>0.255</v>
      </c>
      <c r="I96" s="16"/>
      <c r="J96" s="16"/>
      <c r="K96" s="62"/>
      <c r="L96" s="23"/>
      <c r="M96" s="39">
        <v>94.7</v>
      </c>
      <c r="N96" s="18">
        <v>7.1449999999999996</v>
      </c>
      <c r="O96" s="39">
        <v>319.09569999999997</v>
      </c>
      <c r="P96" s="114">
        <v>31.4968</v>
      </c>
      <c r="Q96" s="94">
        <v>1.4575</v>
      </c>
      <c r="R96" s="94">
        <v>2.1070000000000002</v>
      </c>
      <c r="S96" s="94">
        <v>0.54500000000000004</v>
      </c>
      <c r="T96" s="94">
        <v>0.26400000000000001</v>
      </c>
      <c r="U96" s="94">
        <v>7.9000000000000001E-2</v>
      </c>
    </row>
    <row r="97" spans="1:21" x14ac:dyDescent="0.2">
      <c r="A97" s="34"/>
      <c r="B97" s="2"/>
      <c r="C97" s="4"/>
      <c r="D97" s="3">
        <v>380019</v>
      </c>
      <c r="E97" s="3">
        <v>50</v>
      </c>
      <c r="F97" s="21">
        <v>0.33400000000000002</v>
      </c>
      <c r="G97" s="3">
        <v>0.24199999999999999</v>
      </c>
      <c r="I97" s="16"/>
      <c r="J97" s="16"/>
      <c r="K97" s="23"/>
      <c r="L97" s="23"/>
      <c r="M97" s="40"/>
      <c r="N97" s="13"/>
      <c r="O97" s="40"/>
      <c r="P97" s="3"/>
      <c r="Q97" s="94">
        <v>2.5674999999999999</v>
      </c>
      <c r="R97" s="94">
        <v>2.036</v>
      </c>
      <c r="S97" s="94">
        <v>0.64800000000000002</v>
      </c>
      <c r="T97" s="94">
        <v>0.44450000000000001</v>
      </c>
      <c r="U97" s="94">
        <v>0.153</v>
      </c>
    </row>
    <row r="98" spans="1:21" x14ac:dyDescent="0.2">
      <c r="A98" s="34"/>
      <c r="B98" s="2"/>
      <c r="C98" s="4"/>
      <c r="D98" s="3">
        <v>380018</v>
      </c>
      <c r="E98" s="3">
        <v>60</v>
      </c>
      <c r="F98" s="21">
        <v>0.224</v>
      </c>
      <c r="G98" s="3">
        <v>0.12</v>
      </c>
      <c r="I98" s="16"/>
      <c r="J98" s="16"/>
      <c r="K98" s="62"/>
      <c r="L98" s="23"/>
      <c r="M98" s="39"/>
      <c r="N98" s="16"/>
      <c r="O98" s="25"/>
      <c r="P98" s="25"/>
      <c r="Q98" s="94">
        <v>6.3375000000000004</v>
      </c>
      <c r="R98" s="94">
        <v>3.8014999999999999</v>
      </c>
      <c r="S98" s="94">
        <v>0.85149999999999992</v>
      </c>
      <c r="T98" s="94">
        <v>0.18099999999999999</v>
      </c>
      <c r="U98" s="94">
        <v>0.17100000000000001</v>
      </c>
    </row>
    <row r="99" spans="1:21" x14ac:dyDescent="0.2">
      <c r="A99" s="34"/>
      <c r="B99" s="2"/>
      <c r="C99" s="4"/>
      <c r="D99" s="3">
        <v>380017</v>
      </c>
      <c r="E99" s="3">
        <v>80</v>
      </c>
      <c r="F99" s="21">
        <v>0.121</v>
      </c>
      <c r="G99" s="3">
        <v>0.124</v>
      </c>
      <c r="I99" s="16"/>
      <c r="J99" s="16"/>
      <c r="K99" s="62"/>
      <c r="L99" s="23"/>
      <c r="M99" s="39"/>
      <c r="N99" s="18"/>
      <c r="O99" s="40"/>
      <c r="P99" s="25"/>
      <c r="Q99" s="94">
        <v>8.4664999999999999</v>
      </c>
      <c r="R99" s="94">
        <v>5.7315000000000005</v>
      </c>
      <c r="S99" s="94">
        <v>0.85549999999999993</v>
      </c>
      <c r="T99" s="94">
        <v>0.19350000000000001</v>
      </c>
      <c r="U99" s="94">
        <v>5.1999999999999998E-2</v>
      </c>
    </row>
    <row r="100" spans="1:21" x14ac:dyDescent="0.2">
      <c r="A100" s="34"/>
      <c r="B100" s="2"/>
      <c r="C100" s="4"/>
      <c r="D100" s="3">
        <v>380016</v>
      </c>
      <c r="E100" s="3">
        <v>100</v>
      </c>
      <c r="F100" s="21">
        <v>2.1000000000000001E-2</v>
      </c>
      <c r="G100" s="3">
        <v>9.0999999999999998E-2</v>
      </c>
      <c r="I100" s="16"/>
      <c r="J100" s="16"/>
      <c r="K100" s="23"/>
      <c r="L100" s="23"/>
      <c r="M100" s="39"/>
      <c r="N100" s="18"/>
      <c r="O100" s="40"/>
      <c r="P100" s="25"/>
      <c r="Q100" s="94">
        <v>10.9975</v>
      </c>
      <c r="R100" s="94">
        <v>9.0500000000000007</v>
      </c>
      <c r="S100" s="94">
        <v>0.97150000000000003</v>
      </c>
      <c r="T100" s="94">
        <v>0.19900000000000001</v>
      </c>
      <c r="U100" s="94">
        <v>4.2999999999999997E-2</v>
      </c>
    </row>
    <row r="101" spans="1:21" x14ac:dyDescent="0.2">
      <c r="A101" s="34"/>
      <c r="B101" s="2"/>
      <c r="C101" s="4"/>
      <c r="D101" s="3">
        <v>380015</v>
      </c>
      <c r="E101" s="3">
        <v>150</v>
      </c>
      <c r="F101" s="21">
        <v>2.5000000000000001E-2</v>
      </c>
      <c r="G101" s="3">
        <v>6.8000000000000005E-2</v>
      </c>
      <c r="I101" s="16"/>
      <c r="J101" s="16"/>
      <c r="K101" s="23"/>
      <c r="L101" s="23"/>
      <c r="M101" s="40">
        <v>56.6</v>
      </c>
      <c r="N101" s="13">
        <v>3.629</v>
      </c>
      <c r="O101" s="39">
        <v>162.07</v>
      </c>
      <c r="P101" s="3">
        <v>34.486800000000002</v>
      </c>
      <c r="Q101" s="94">
        <v>16.786000000000001</v>
      </c>
      <c r="R101" s="94">
        <v>15.413</v>
      </c>
      <c r="S101" s="94">
        <v>1.3149999999999999</v>
      </c>
      <c r="T101" s="94">
        <v>0.13600000000000001</v>
      </c>
      <c r="U101" s="94">
        <v>6.2E-2</v>
      </c>
    </row>
    <row r="102" spans="1:21" x14ac:dyDescent="0.2">
      <c r="A102" s="34">
        <v>41078</v>
      </c>
      <c r="B102" s="2" t="s">
        <v>216</v>
      </c>
      <c r="C102" s="4" t="s">
        <v>100</v>
      </c>
      <c r="D102" s="3">
        <v>306850</v>
      </c>
      <c r="E102" s="3">
        <v>2</v>
      </c>
      <c r="F102" s="16">
        <v>0.37064988805970145</v>
      </c>
      <c r="G102" s="13">
        <v>0.16811171194029839</v>
      </c>
      <c r="H102" s="16">
        <v>48.784291623134322</v>
      </c>
      <c r="I102" s="18">
        <v>39.153335426865667</v>
      </c>
      <c r="J102" s="18">
        <v>36.527679402985072</v>
      </c>
      <c r="K102" s="18">
        <v>22.293119972014924</v>
      </c>
      <c r="L102" s="23">
        <v>170</v>
      </c>
      <c r="M102" s="40">
        <v>101.55520464213035</v>
      </c>
      <c r="N102" s="13">
        <v>6.4390000000000001</v>
      </c>
      <c r="O102" s="40">
        <v>288</v>
      </c>
      <c r="P102" s="3">
        <v>31.023</v>
      </c>
      <c r="Q102" s="94">
        <v>0</v>
      </c>
      <c r="R102" s="94">
        <v>0.2535</v>
      </c>
      <c r="S102" s="94">
        <v>0.2455</v>
      </c>
      <c r="T102" s="94">
        <v>0.19400000000000001</v>
      </c>
      <c r="U102" s="94">
        <v>7.5999999999999998E-2</v>
      </c>
    </row>
    <row r="103" spans="1:21" x14ac:dyDescent="0.2">
      <c r="A103" s="34"/>
      <c r="B103" s="2"/>
      <c r="C103" s="4"/>
      <c r="D103" s="3">
        <v>306849</v>
      </c>
      <c r="E103" s="3">
        <v>5</v>
      </c>
      <c r="F103" s="16">
        <v>0.42090750000000005</v>
      </c>
      <c r="G103" s="13">
        <v>0.20203559999999993</v>
      </c>
      <c r="H103" s="16"/>
      <c r="I103" s="18"/>
      <c r="J103" s="18"/>
      <c r="K103" s="18"/>
      <c r="L103" s="23"/>
      <c r="M103" s="39"/>
      <c r="N103" s="16"/>
      <c r="O103" s="25"/>
      <c r="P103" s="25"/>
      <c r="Q103" s="94">
        <v>0</v>
      </c>
      <c r="R103" s="94">
        <v>0.24399999999999999</v>
      </c>
      <c r="S103" s="94">
        <v>0.2535</v>
      </c>
      <c r="T103" s="94">
        <v>0.25850000000000001</v>
      </c>
      <c r="U103" s="94">
        <v>8.1500000000000003E-2</v>
      </c>
    </row>
    <row r="104" spans="1:21" x14ac:dyDescent="0.2">
      <c r="A104" s="34"/>
      <c r="B104" s="2"/>
      <c r="C104" s="4"/>
      <c r="D104" s="3">
        <v>306848</v>
      </c>
      <c r="E104" s="3">
        <v>10</v>
      </c>
      <c r="F104" s="16">
        <v>0.48372951492537325</v>
      </c>
      <c r="G104" s="13">
        <v>0.19814063507462659</v>
      </c>
      <c r="H104" s="16"/>
      <c r="I104" s="16"/>
      <c r="J104" s="18"/>
      <c r="K104" s="18"/>
      <c r="L104" s="23"/>
      <c r="M104" s="39"/>
      <c r="N104" s="16"/>
      <c r="O104" s="25"/>
      <c r="P104" s="25"/>
      <c r="Q104" s="94">
        <v>0</v>
      </c>
      <c r="R104" s="94">
        <v>0.19450000000000001</v>
      </c>
      <c r="S104" s="94">
        <v>0.26800000000000002</v>
      </c>
      <c r="T104" s="94">
        <v>0.35849999999999999</v>
      </c>
      <c r="U104" s="94">
        <v>8.7999999999999995E-2</v>
      </c>
    </row>
    <row r="105" spans="1:21" x14ac:dyDescent="0.2">
      <c r="A105" s="34"/>
      <c r="B105" s="2"/>
      <c r="C105" s="4"/>
      <c r="D105" s="3">
        <v>306847</v>
      </c>
      <c r="E105" s="3">
        <v>20</v>
      </c>
      <c r="F105" s="16">
        <v>0.52770492537313429</v>
      </c>
      <c r="G105" s="13">
        <v>0.22992857462686572</v>
      </c>
      <c r="H105" s="16"/>
      <c r="I105" s="18"/>
      <c r="J105" s="18"/>
      <c r="K105" s="18"/>
      <c r="L105" s="23"/>
      <c r="M105" s="40"/>
      <c r="N105" s="13"/>
      <c r="O105" s="40"/>
      <c r="P105" s="25"/>
      <c r="Q105" s="94">
        <v>0</v>
      </c>
      <c r="R105" s="94">
        <v>0.1915</v>
      </c>
      <c r="S105" s="94">
        <v>0.27750000000000002</v>
      </c>
      <c r="T105" s="94">
        <v>0.28849999999999998</v>
      </c>
      <c r="U105" s="94">
        <v>8.4000000000000005E-2</v>
      </c>
    </row>
    <row r="106" spans="1:21" x14ac:dyDescent="0.2">
      <c r="A106" s="34"/>
      <c r="B106" s="2"/>
      <c r="C106" s="4"/>
      <c r="D106" s="3">
        <v>306846</v>
      </c>
      <c r="E106" s="3">
        <v>30</v>
      </c>
      <c r="F106" s="16">
        <v>0.76703977611940299</v>
      </c>
      <c r="G106" s="13">
        <v>0.52372762388059679</v>
      </c>
      <c r="H106" s="16"/>
      <c r="I106" s="18"/>
      <c r="J106" s="18"/>
      <c r="K106" s="18"/>
      <c r="L106" s="23"/>
      <c r="M106" s="39"/>
      <c r="N106" s="16"/>
      <c r="O106" s="25"/>
      <c r="P106" s="25"/>
      <c r="Q106" s="94">
        <v>0</v>
      </c>
      <c r="R106" s="94">
        <v>0.23150000000000001</v>
      </c>
      <c r="S106" s="94">
        <v>0.26649999999999996</v>
      </c>
      <c r="T106" s="94">
        <v>0.35</v>
      </c>
      <c r="U106" s="94">
        <v>8.0999999999999989E-2</v>
      </c>
    </row>
    <row r="107" spans="1:21" x14ac:dyDescent="0.2">
      <c r="A107" s="34"/>
      <c r="B107" s="2"/>
      <c r="C107" s="4"/>
      <c r="D107" s="3">
        <v>306845</v>
      </c>
      <c r="E107" s="3">
        <v>40</v>
      </c>
      <c r="F107" s="16">
        <v>1.3200219402985069</v>
      </c>
      <c r="G107" s="13">
        <v>0.87906325970149302</v>
      </c>
      <c r="H107" s="16"/>
      <c r="I107" s="18"/>
      <c r="J107" s="18"/>
      <c r="K107" s="18"/>
      <c r="L107" s="23"/>
      <c r="M107" s="40">
        <v>98.430277662988686</v>
      </c>
      <c r="N107" s="13">
        <v>6.8525</v>
      </c>
      <c r="O107" s="40">
        <v>306</v>
      </c>
      <c r="P107" s="3">
        <v>31.602</v>
      </c>
      <c r="Q107" s="94">
        <v>0</v>
      </c>
      <c r="R107" s="94">
        <v>0.71950000000000003</v>
      </c>
      <c r="S107" s="94">
        <v>0.3695</v>
      </c>
      <c r="T107" s="94">
        <v>0.42499999999999999</v>
      </c>
      <c r="U107" s="94">
        <v>9.4E-2</v>
      </c>
    </row>
    <row r="108" spans="1:21" x14ac:dyDescent="0.2">
      <c r="A108" s="34"/>
      <c r="B108" s="2"/>
      <c r="C108" s="4"/>
      <c r="D108" s="3">
        <v>306844</v>
      </c>
      <c r="E108" s="3">
        <v>50</v>
      </c>
      <c r="F108" s="16">
        <v>0.74920164179104476</v>
      </c>
      <c r="G108" s="13">
        <v>0.61327505820895523</v>
      </c>
      <c r="H108" s="16"/>
      <c r="I108" s="18"/>
      <c r="J108" s="18"/>
      <c r="K108" s="18"/>
      <c r="L108" s="23"/>
      <c r="M108" s="39"/>
      <c r="N108" s="16"/>
      <c r="O108" s="25"/>
      <c r="P108" s="13"/>
      <c r="Q108" s="94">
        <v>7.1999999999999995E-2</v>
      </c>
      <c r="R108" s="94">
        <v>1.1219999999999999</v>
      </c>
      <c r="S108" s="94">
        <v>0.43049999999999999</v>
      </c>
      <c r="T108" s="94">
        <v>0.85299999999999998</v>
      </c>
      <c r="U108" s="94">
        <v>0.1125</v>
      </c>
    </row>
    <row r="109" spans="1:21" x14ac:dyDescent="0.2">
      <c r="A109" s="34"/>
      <c r="B109" s="2"/>
      <c r="C109" s="4"/>
      <c r="D109" s="3">
        <v>306843</v>
      </c>
      <c r="E109" s="3">
        <v>75</v>
      </c>
      <c r="F109" s="16">
        <v>6.3984156716417911E-2</v>
      </c>
      <c r="G109" s="13">
        <v>0.19323215328358206</v>
      </c>
      <c r="H109" s="16"/>
      <c r="I109" s="18"/>
      <c r="J109" s="18"/>
      <c r="K109" s="18"/>
      <c r="L109" s="23"/>
      <c r="M109" s="40"/>
      <c r="N109" s="13"/>
      <c r="O109" s="40"/>
      <c r="P109" s="13"/>
      <c r="Q109" s="94">
        <v>9.6709999999999994</v>
      </c>
      <c r="R109" s="94">
        <v>7.5549999999999997</v>
      </c>
      <c r="S109" s="94">
        <v>0.99750000000000005</v>
      </c>
      <c r="T109" s="94">
        <v>0.42699999999999999</v>
      </c>
      <c r="U109" s="94">
        <v>9.9500000000000005E-2</v>
      </c>
    </row>
    <row r="110" spans="1:21" x14ac:dyDescent="0.2">
      <c r="A110" s="34"/>
      <c r="B110" s="2"/>
      <c r="C110" s="4"/>
      <c r="D110" s="3">
        <v>306842</v>
      </c>
      <c r="E110" s="3">
        <v>100</v>
      </c>
      <c r="F110" s="16">
        <v>2.4609291044776119E-2</v>
      </c>
      <c r="G110" s="13">
        <v>0.10070121895522388</v>
      </c>
      <c r="H110" s="16"/>
      <c r="I110" s="18"/>
      <c r="J110" s="18"/>
      <c r="K110" s="18"/>
      <c r="L110" s="23"/>
      <c r="M110" s="40"/>
      <c r="N110" s="13"/>
      <c r="O110" s="40"/>
      <c r="P110" s="13"/>
      <c r="Q110" s="94">
        <v>13.211500000000001</v>
      </c>
      <c r="R110" s="94">
        <v>10.7315</v>
      </c>
      <c r="S110" s="94">
        <v>1.0640000000000001</v>
      </c>
      <c r="T110" s="94">
        <v>0.35299999999999998</v>
      </c>
      <c r="U110" s="94">
        <v>0.10200000000000001</v>
      </c>
    </row>
    <row r="111" spans="1:21" x14ac:dyDescent="0.2">
      <c r="A111" s="34"/>
      <c r="B111" s="2"/>
      <c r="C111" s="4"/>
      <c r="D111" s="3">
        <v>306841</v>
      </c>
      <c r="E111" s="3">
        <v>154</v>
      </c>
      <c r="F111" s="16">
        <v>2.4609291044776129E-2</v>
      </c>
      <c r="G111" s="13">
        <v>5.4534188955223849E-2</v>
      </c>
      <c r="H111" s="16"/>
      <c r="I111" s="18"/>
      <c r="J111" s="18"/>
      <c r="K111" s="18"/>
      <c r="L111" s="23"/>
      <c r="M111" s="40">
        <v>54.797697325708057</v>
      </c>
      <c r="N111" s="13">
        <v>3.5065</v>
      </c>
      <c r="O111" s="40">
        <v>156.5</v>
      </c>
      <c r="P111" s="3">
        <v>34.64</v>
      </c>
      <c r="Q111" s="94">
        <v>16.973500000000001</v>
      </c>
      <c r="R111" s="94">
        <v>14.958</v>
      </c>
      <c r="S111" s="94">
        <v>1.3334999999999999</v>
      </c>
      <c r="T111" s="94">
        <v>6.25E-2</v>
      </c>
      <c r="U111" s="94">
        <v>0.122</v>
      </c>
    </row>
    <row r="112" spans="1:21" x14ac:dyDescent="0.2">
      <c r="A112" s="34">
        <v>41094</v>
      </c>
      <c r="B112" s="2" t="s">
        <v>221</v>
      </c>
      <c r="C112" s="4" t="s">
        <v>106</v>
      </c>
      <c r="D112" s="2" t="s">
        <v>222</v>
      </c>
      <c r="E112" s="3">
        <v>2</v>
      </c>
      <c r="F112" s="16">
        <v>0.38949649253731344</v>
      </c>
      <c r="G112" s="13">
        <v>0.11559250746268651</v>
      </c>
      <c r="H112" s="16">
        <v>31.328701455223886</v>
      </c>
      <c r="I112" s="18">
        <v>33.460550182276108</v>
      </c>
      <c r="J112" s="18">
        <v>27.21894985074627</v>
      </c>
      <c r="K112" s="18">
        <v>22.557772924253722</v>
      </c>
      <c r="L112" s="23">
        <v>186</v>
      </c>
      <c r="M112" s="41">
        <v>107.17774331523484</v>
      </c>
      <c r="N112" s="13">
        <v>5.9375</v>
      </c>
      <c r="O112" s="40">
        <v>265</v>
      </c>
      <c r="P112" s="13">
        <v>34.659015655517578</v>
      </c>
      <c r="Q112" s="13">
        <v>0.17299999999999999</v>
      </c>
      <c r="R112" s="13">
        <v>0.47650000000000003</v>
      </c>
      <c r="S112" s="13">
        <v>0.24299999999999999</v>
      </c>
      <c r="T112" s="13">
        <v>0.33050000000000002</v>
      </c>
      <c r="U112" s="13">
        <v>9.5000000000000001E-2</v>
      </c>
    </row>
    <row r="113" spans="1:21" x14ac:dyDescent="0.2">
      <c r="A113" s="34"/>
      <c r="B113" s="2"/>
      <c r="C113" s="4"/>
      <c r="D113" s="2" t="s">
        <v>223</v>
      </c>
      <c r="E113" s="3">
        <v>5</v>
      </c>
      <c r="F113" s="16">
        <v>0.40206089552238811</v>
      </c>
      <c r="G113" s="13">
        <v>0.11986440447761192</v>
      </c>
      <c r="H113" s="16"/>
      <c r="I113" s="18"/>
      <c r="J113" s="16"/>
      <c r="K113" s="3"/>
      <c r="L113" s="23"/>
      <c r="M113" s="41"/>
      <c r="N113" s="13"/>
      <c r="O113" s="40"/>
      <c r="P113" s="13"/>
      <c r="Q113" s="13">
        <v>0.17299999999999999</v>
      </c>
      <c r="R113" s="13">
        <v>0.50600000000000001</v>
      </c>
      <c r="S113" s="13">
        <v>0.254</v>
      </c>
      <c r="T113" s="13">
        <v>0.36099999999999999</v>
      </c>
      <c r="U113" s="13">
        <v>9.4500000000000001E-2</v>
      </c>
    </row>
    <row r="114" spans="1:21" x14ac:dyDescent="0.2">
      <c r="A114" s="34"/>
      <c r="B114" s="2"/>
      <c r="C114" s="4"/>
      <c r="D114" s="2" t="s">
        <v>224</v>
      </c>
      <c r="E114" s="3">
        <v>10</v>
      </c>
      <c r="F114" s="16">
        <v>0.37064988805970145</v>
      </c>
      <c r="G114" s="13">
        <v>0.16811171194029845</v>
      </c>
      <c r="H114" s="16"/>
      <c r="I114" s="16"/>
      <c r="J114" s="16"/>
      <c r="K114" s="3"/>
      <c r="L114" s="23"/>
      <c r="M114" s="41"/>
      <c r="N114" s="13"/>
      <c r="O114" s="40"/>
      <c r="P114" s="13"/>
      <c r="Q114" s="13">
        <v>0.1585</v>
      </c>
      <c r="R114" s="13">
        <v>0.49249999999999999</v>
      </c>
      <c r="S114" s="13">
        <v>0.2465</v>
      </c>
      <c r="T114" s="13">
        <v>0.34899999999999998</v>
      </c>
      <c r="U114" s="13">
        <v>9.6500000000000002E-2</v>
      </c>
    </row>
    <row r="115" spans="1:21" x14ac:dyDescent="0.2">
      <c r="A115" s="34"/>
      <c r="B115" s="2"/>
      <c r="C115" s="4"/>
      <c r="D115" s="2" t="s">
        <v>225</v>
      </c>
      <c r="E115" s="3">
        <v>20</v>
      </c>
      <c r="F115" s="16">
        <v>0.46379149253731361</v>
      </c>
      <c r="G115" s="13">
        <v>0.30110770746268622</v>
      </c>
      <c r="H115" s="16"/>
      <c r="I115" s="18"/>
      <c r="J115" s="18"/>
      <c r="K115" s="18"/>
      <c r="L115" s="23"/>
      <c r="M115" s="41"/>
      <c r="N115" s="13"/>
      <c r="O115" s="40"/>
      <c r="P115" s="13"/>
      <c r="Q115" s="13">
        <v>0.16200000000000001</v>
      </c>
      <c r="R115" s="13">
        <v>0.78049999999999997</v>
      </c>
      <c r="S115" s="13">
        <v>0.30649999999999999</v>
      </c>
      <c r="T115" s="13">
        <v>0.33099999999999996</v>
      </c>
      <c r="U115" s="13">
        <v>9.6000000000000002E-2</v>
      </c>
    </row>
    <row r="116" spans="1:21" x14ac:dyDescent="0.2">
      <c r="A116" s="34"/>
      <c r="B116" s="2"/>
      <c r="C116" s="4"/>
      <c r="D116" s="2" t="s">
        <v>226</v>
      </c>
      <c r="E116" s="3">
        <v>30</v>
      </c>
      <c r="F116" s="16">
        <v>0.94542111940298523</v>
      </c>
      <c r="G116" s="13">
        <v>0.99072998059701478</v>
      </c>
      <c r="H116" s="16"/>
      <c r="I116" s="18"/>
      <c r="J116" s="18"/>
      <c r="K116" s="18"/>
      <c r="L116" s="23"/>
      <c r="M116" s="109"/>
      <c r="N116" s="16"/>
      <c r="O116" s="25"/>
      <c r="P116" s="13">
        <v>31.636541366577148</v>
      </c>
      <c r="Q116" s="13">
        <v>0.74750000000000005</v>
      </c>
      <c r="R116" s="13">
        <v>1.8274999999999999</v>
      </c>
      <c r="S116" s="13">
        <v>0.46500000000000002</v>
      </c>
      <c r="T116" s="13">
        <v>0.47</v>
      </c>
      <c r="U116" s="13">
        <v>0.17949999999999999</v>
      </c>
    </row>
    <row r="117" spans="1:21" x14ac:dyDescent="0.2">
      <c r="A117" s="34"/>
      <c r="B117" s="2"/>
      <c r="C117" s="4"/>
      <c r="D117" s="2" t="s">
        <v>227</v>
      </c>
      <c r="E117" s="3">
        <v>40</v>
      </c>
      <c r="F117" s="16">
        <v>0.64217283582089557</v>
      </c>
      <c r="G117" s="13">
        <v>0.62469146417910415</v>
      </c>
      <c r="H117" s="16"/>
      <c r="I117" s="18"/>
      <c r="J117" s="18"/>
      <c r="K117" s="18"/>
      <c r="L117" s="23"/>
      <c r="M117" s="41">
        <v>88.41013470060075</v>
      </c>
      <c r="N117" s="13">
        <v>6.4329999999999998</v>
      </c>
      <c r="O117" s="40">
        <v>287</v>
      </c>
      <c r="P117" s="13"/>
      <c r="Q117" s="13">
        <v>1.7490000000000001</v>
      </c>
      <c r="R117" s="13">
        <v>2.2794999999999996</v>
      </c>
      <c r="S117" s="13">
        <v>0.58799999999999997</v>
      </c>
      <c r="T117" s="13">
        <v>0.57150000000000001</v>
      </c>
      <c r="U117" s="13">
        <v>0.28649999999999998</v>
      </c>
    </row>
    <row r="118" spans="1:21" x14ac:dyDescent="0.2">
      <c r="A118" s="34"/>
      <c r="B118" s="2"/>
      <c r="C118" s="4"/>
      <c r="D118" s="2" t="s">
        <v>228</v>
      </c>
      <c r="E118" s="3">
        <v>50</v>
      </c>
      <c r="F118" s="16">
        <v>0.18949154104477617</v>
      </c>
      <c r="G118" s="13">
        <v>0.24909524395522373</v>
      </c>
      <c r="H118" s="16"/>
      <c r="I118" s="18"/>
      <c r="J118" s="18"/>
      <c r="K118" s="18"/>
      <c r="L118" s="23"/>
      <c r="M118" s="41"/>
      <c r="N118" s="13"/>
      <c r="O118" s="40"/>
      <c r="P118" s="13"/>
      <c r="Q118" s="13">
        <v>7.1710000000000003</v>
      </c>
      <c r="R118" s="13">
        <v>6.9889999999999999</v>
      </c>
      <c r="S118" s="13">
        <v>0.93</v>
      </c>
      <c r="T118" s="13">
        <v>0.32350000000000001</v>
      </c>
      <c r="U118" s="13">
        <v>0.313</v>
      </c>
    </row>
    <row r="119" spans="1:21" x14ac:dyDescent="0.2">
      <c r="A119" s="34"/>
      <c r="B119" s="2"/>
      <c r="C119" s="4"/>
      <c r="D119" s="2" t="s">
        <v>229</v>
      </c>
      <c r="E119" s="3">
        <v>75</v>
      </c>
      <c r="F119" s="16">
        <v>4.4296723880597036E-2</v>
      </c>
      <c r="G119" s="13">
        <v>0.11399023611940295</v>
      </c>
      <c r="H119" s="16"/>
      <c r="I119" s="18"/>
      <c r="J119" s="18"/>
      <c r="K119" s="18"/>
      <c r="L119" s="23"/>
      <c r="M119" s="41"/>
      <c r="N119" s="13"/>
      <c r="O119" s="40"/>
      <c r="P119" s="13"/>
      <c r="Q119" s="13">
        <v>11.108000000000001</v>
      </c>
      <c r="R119" s="13">
        <v>8.0945</v>
      </c>
      <c r="S119" s="13">
        <v>1.0165</v>
      </c>
      <c r="T119" s="13">
        <v>0.33100000000000002</v>
      </c>
      <c r="U119" s="13">
        <v>0.11650000000000001</v>
      </c>
    </row>
    <row r="120" spans="1:21" x14ac:dyDescent="0.2">
      <c r="A120" s="34"/>
      <c r="B120" s="2"/>
      <c r="C120" s="4"/>
      <c r="D120" s="2" t="s">
        <v>230</v>
      </c>
      <c r="E120" s="3">
        <v>100</v>
      </c>
      <c r="F120" s="16">
        <v>7.3827873134328431E-3</v>
      </c>
      <c r="G120" s="13">
        <v>0.11133243268656715</v>
      </c>
      <c r="H120" s="16"/>
      <c r="I120" s="18"/>
      <c r="J120" s="18"/>
      <c r="K120" s="18"/>
      <c r="L120" s="23"/>
      <c r="M120" s="109"/>
      <c r="N120" s="16"/>
      <c r="O120" s="25"/>
      <c r="P120" s="13"/>
      <c r="Q120" s="13">
        <v>14.746500000000001</v>
      </c>
      <c r="R120" s="13">
        <v>11.417</v>
      </c>
      <c r="S120" s="13">
        <v>1.2150000000000001</v>
      </c>
      <c r="T120" s="13">
        <v>0.32699999999999996</v>
      </c>
      <c r="U120" s="13">
        <v>0.11700000000000001</v>
      </c>
    </row>
    <row r="121" spans="1:21" x14ac:dyDescent="0.2">
      <c r="A121" s="34"/>
      <c r="B121" s="2"/>
      <c r="C121" s="4"/>
      <c r="D121" s="2" t="s">
        <v>231</v>
      </c>
      <c r="E121" s="3">
        <v>149</v>
      </c>
      <c r="F121" s="16">
        <v>1.9687432835820893E-2</v>
      </c>
      <c r="G121" s="13">
        <v>6.6051337164179103E-2</v>
      </c>
      <c r="H121" s="16"/>
      <c r="I121" s="18"/>
      <c r="J121" s="18"/>
      <c r="K121" s="18"/>
      <c r="L121" s="23"/>
      <c r="M121" s="41">
        <v>50.940172431419711</v>
      </c>
      <c r="N121" s="13">
        <v>3.2574999999999998</v>
      </c>
      <c r="O121" s="40">
        <v>145.5</v>
      </c>
      <c r="P121" s="13">
        <v>30.625587463378906</v>
      </c>
      <c r="Q121" s="13">
        <v>17.920000000000002</v>
      </c>
      <c r="R121" s="13">
        <v>15.914999999999999</v>
      </c>
      <c r="S121" s="13">
        <v>1.4279999999999999</v>
      </c>
      <c r="T121" s="13">
        <v>0.34599999999999997</v>
      </c>
      <c r="U121" s="13">
        <v>0.14749999999999999</v>
      </c>
    </row>
    <row r="122" spans="1:21" x14ac:dyDescent="0.2">
      <c r="A122" s="34">
        <v>41111</v>
      </c>
      <c r="B122" s="2" t="s">
        <v>232</v>
      </c>
      <c r="C122" s="4" t="s">
        <v>106</v>
      </c>
      <c r="D122" s="3">
        <v>388079</v>
      </c>
      <c r="E122" s="3">
        <v>2</v>
      </c>
      <c r="F122" s="16">
        <v>0.28898126865671647</v>
      </c>
      <c r="G122" s="13">
        <v>5.6162881343283531E-2</v>
      </c>
      <c r="H122" s="16">
        <v>28.29969587686567</v>
      </c>
      <c r="I122" s="18">
        <v>32.409155898134323</v>
      </c>
      <c r="J122" s="18">
        <v>22.019116231343283</v>
      </c>
      <c r="K122" s="18">
        <v>18.312240418656714</v>
      </c>
      <c r="L122" s="23">
        <v>203</v>
      </c>
      <c r="M122" s="41">
        <v>99.452340515097603</v>
      </c>
      <c r="N122" s="13">
        <v>5.3780000000000001</v>
      </c>
      <c r="O122" s="40">
        <v>240</v>
      </c>
      <c r="P122" s="13">
        <v>34.547817230224609</v>
      </c>
      <c r="Q122" s="23">
        <v>0</v>
      </c>
      <c r="R122" s="23">
        <v>0.22899999999999998</v>
      </c>
      <c r="S122" s="23">
        <v>0.187</v>
      </c>
      <c r="T122" s="23">
        <v>0.1595</v>
      </c>
      <c r="U122" s="23">
        <v>4.4999999999999998E-2</v>
      </c>
    </row>
    <row r="123" spans="1:21" x14ac:dyDescent="0.2">
      <c r="A123" s="34"/>
      <c r="B123" s="2"/>
      <c r="C123" s="4"/>
      <c r="D123" s="3">
        <v>388078</v>
      </c>
      <c r="E123" s="3">
        <v>5</v>
      </c>
      <c r="F123" s="16">
        <v>0.28898126865671647</v>
      </c>
      <c r="G123" s="13">
        <v>8.1417331343283467E-2</v>
      </c>
      <c r="H123" s="18"/>
      <c r="I123" s="18"/>
      <c r="J123" s="16"/>
      <c r="K123" s="3"/>
      <c r="L123" s="23"/>
      <c r="M123" s="39"/>
      <c r="N123" s="16"/>
      <c r="O123" s="25"/>
      <c r="P123" s="13"/>
      <c r="Q123" s="23">
        <v>0</v>
      </c>
      <c r="R123" s="23">
        <v>0.38850000000000001</v>
      </c>
      <c r="S123" s="23">
        <v>0.19400000000000001</v>
      </c>
      <c r="T123" s="23">
        <v>0.122</v>
      </c>
      <c r="U123" s="23">
        <v>4.1000000000000002E-2</v>
      </c>
    </row>
    <row r="124" spans="1:21" x14ac:dyDescent="0.2">
      <c r="A124" s="34"/>
      <c r="B124" s="2"/>
      <c r="C124" s="4"/>
      <c r="D124" s="3">
        <v>388077</v>
      </c>
      <c r="E124" s="3">
        <v>10</v>
      </c>
      <c r="F124" s="16">
        <v>0.33923888059701496</v>
      </c>
      <c r="G124" s="13">
        <v>0.14901381940298503</v>
      </c>
      <c r="H124" s="16"/>
      <c r="I124" s="16"/>
      <c r="J124" s="16"/>
      <c r="K124" s="3"/>
      <c r="L124" s="23"/>
      <c r="M124" s="41"/>
      <c r="N124" s="13"/>
      <c r="O124" s="40"/>
      <c r="P124" s="13"/>
      <c r="Q124" s="23">
        <v>0</v>
      </c>
      <c r="R124" s="23">
        <v>0.30349999999999999</v>
      </c>
      <c r="S124" s="23">
        <v>0.20350000000000001</v>
      </c>
      <c r="T124" s="23">
        <v>0.19500000000000001</v>
      </c>
      <c r="U124" s="23">
        <v>4.1500000000000002E-2</v>
      </c>
    </row>
    <row r="125" spans="1:21" x14ac:dyDescent="0.2">
      <c r="A125" s="34"/>
      <c r="B125" s="2"/>
      <c r="C125" s="4"/>
      <c r="D125" s="3">
        <v>388076</v>
      </c>
      <c r="E125" s="3">
        <v>20</v>
      </c>
      <c r="F125" s="16">
        <v>0.58424473880597005</v>
      </c>
      <c r="G125" s="13">
        <v>0.32491546119402981</v>
      </c>
      <c r="H125" s="16"/>
      <c r="I125" s="18"/>
      <c r="J125" s="16"/>
      <c r="K125" s="23"/>
      <c r="L125" s="23"/>
      <c r="M125" s="39"/>
      <c r="N125" s="16"/>
      <c r="O125" s="25"/>
      <c r="P125" s="13"/>
      <c r="Q125" s="23">
        <v>0</v>
      </c>
      <c r="R125" s="23">
        <v>0.79449999999999998</v>
      </c>
      <c r="S125" s="23">
        <v>0.31850000000000001</v>
      </c>
      <c r="T125" s="23">
        <v>0.10050000000000001</v>
      </c>
      <c r="U125" s="23">
        <v>3.85E-2</v>
      </c>
    </row>
    <row r="126" spans="1:21" x14ac:dyDescent="0.2">
      <c r="A126" s="34"/>
      <c r="B126" s="2"/>
      <c r="C126" s="4"/>
      <c r="D126" s="3">
        <v>388075</v>
      </c>
      <c r="E126" s="3">
        <v>30</v>
      </c>
      <c r="F126" s="16">
        <v>0.43975410447761182</v>
      </c>
      <c r="G126" s="13">
        <v>0.55358759552238812</v>
      </c>
      <c r="H126" s="16"/>
      <c r="I126" s="18"/>
      <c r="J126" s="16"/>
      <c r="K126" s="23"/>
      <c r="L126" s="23"/>
      <c r="M126" s="41"/>
      <c r="N126" s="13"/>
      <c r="O126" s="40"/>
      <c r="P126" s="13">
        <v>32.032733917236328</v>
      </c>
      <c r="Q126" s="23">
        <v>0</v>
      </c>
      <c r="R126" s="23">
        <v>0.82850000000000001</v>
      </c>
      <c r="S126" s="23">
        <v>0.33150000000000002</v>
      </c>
      <c r="T126" s="23">
        <v>0.14449999999999999</v>
      </c>
      <c r="U126" s="23">
        <v>4.2999999999999997E-2</v>
      </c>
    </row>
    <row r="127" spans="1:21" x14ac:dyDescent="0.2">
      <c r="A127" s="34"/>
      <c r="B127" s="2"/>
      <c r="C127" s="4"/>
      <c r="D127" s="3">
        <v>388074</v>
      </c>
      <c r="E127" s="3">
        <v>40</v>
      </c>
      <c r="F127" s="16">
        <v>0.57168033582089528</v>
      </c>
      <c r="G127" s="13">
        <v>0.61527881417910435</v>
      </c>
      <c r="H127" s="16"/>
      <c r="I127" s="18"/>
      <c r="J127" s="16"/>
      <c r="K127" s="23"/>
      <c r="L127" s="23"/>
      <c r="M127" s="41">
        <v>84.926169255893143</v>
      </c>
      <c r="N127" s="13">
        <v>6.0630000000000006</v>
      </c>
      <c r="O127" s="40">
        <v>270.5</v>
      </c>
      <c r="P127" s="13"/>
      <c r="Q127" s="23">
        <v>0.42049999999999998</v>
      </c>
      <c r="R127" s="23">
        <v>1.5055000000000001</v>
      </c>
      <c r="S127" s="23">
        <v>0.47249999999999998</v>
      </c>
      <c r="T127" s="23">
        <v>0.26200000000000001</v>
      </c>
      <c r="U127" s="23">
        <v>0.14199999999999999</v>
      </c>
    </row>
    <row r="128" spans="1:21" x14ac:dyDescent="0.2">
      <c r="A128" s="34"/>
      <c r="B128" s="2"/>
      <c r="C128" s="4"/>
      <c r="D128" s="3">
        <v>388073</v>
      </c>
      <c r="E128" s="3">
        <v>50</v>
      </c>
      <c r="F128" s="16">
        <v>0.27013466417910448</v>
      </c>
      <c r="G128" s="13">
        <v>0.34439028582089554</v>
      </c>
      <c r="H128" s="16"/>
      <c r="I128" s="18"/>
      <c r="J128" s="16"/>
      <c r="K128" s="23"/>
      <c r="L128" s="23"/>
      <c r="M128" s="41"/>
      <c r="N128" s="13"/>
      <c r="O128" s="40"/>
      <c r="P128" s="13"/>
      <c r="Q128" s="23">
        <v>4.8870000000000005</v>
      </c>
      <c r="R128" s="23">
        <v>4.452</v>
      </c>
      <c r="S128" s="23">
        <v>0.79500000000000004</v>
      </c>
      <c r="T128" s="23">
        <v>0.126</v>
      </c>
      <c r="U128" s="23">
        <v>7.1999999999999995E-2</v>
      </c>
    </row>
    <row r="129" spans="1:21" x14ac:dyDescent="0.2">
      <c r="A129" s="34"/>
      <c r="B129" s="2"/>
      <c r="C129" s="4"/>
      <c r="D129" s="3">
        <v>388072</v>
      </c>
      <c r="E129" s="3">
        <v>75</v>
      </c>
      <c r="F129" s="16">
        <v>4.9218582089552224E-2</v>
      </c>
      <c r="G129" s="13">
        <v>0.17172363291044773</v>
      </c>
      <c r="H129" s="16"/>
      <c r="I129" s="18"/>
      <c r="J129" s="16"/>
      <c r="K129" s="23"/>
      <c r="L129" s="23"/>
      <c r="M129" s="41"/>
      <c r="N129" s="13"/>
      <c r="O129" s="40"/>
      <c r="P129" s="13"/>
      <c r="Q129" s="23">
        <v>9.8574999999999999</v>
      </c>
      <c r="R129" s="23">
        <v>9.713000000000001</v>
      </c>
      <c r="S129" s="23">
        <v>1.0525</v>
      </c>
      <c r="T129" s="23">
        <v>0.105</v>
      </c>
      <c r="U129" s="23">
        <v>5.1499999999999997E-2</v>
      </c>
    </row>
    <row r="130" spans="1:21" x14ac:dyDescent="0.2">
      <c r="A130" s="34"/>
      <c r="B130" s="2"/>
      <c r="C130" s="4"/>
      <c r="D130" s="3">
        <v>388071</v>
      </c>
      <c r="E130" s="3">
        <v>100</v>
      </c>
      <c r="F130" s="16">
        <v>3.9374865671641786E-2</v>
      </c>
      <c r="G130" s="13">
        <v>0.11231680432835819</v>
      </c>
      <c r="H130" s="16"/>
      <c r="I130" s="18"/>
      <c r="J130" s="16"/>
      <c r="K130" s="23"/>
      <c r="L130" s="23"/>
      <c r="M130" s="39"/>
      <c r="N130" s="16"/>
      <c r="O130" s="25"/>
      <c r="P130" s="13"/>
      <c r="Q130" s="23">
        <v>12.843499999999999</v>
      </c>
      <c r="R130" s="23">
        <v>12.051500000000001</v>
      </c>
      <c r="S130" s="23">
        <v>1.1830000000000001</v>
      </c>
      <c r="T130" s="23">
        <v>0.13700000000000001</v>
      </c>
      <c r="U130" s="23">
        <v>5.1499999999999997E-2</v>
      </c>
    </row>
    <row r="131" spans="1:21" x14ac:dyDescent="0.2">
      <c r="A131" s="34"/>
      <c r="B131" s="2"/>
      <c r="C131" s="4"/>
      <c r="D131" s="3">
        <v>388070</v>
      </c>
      <c r="E131" s="3">
        <v>154</v>
      </c>
      <c r="F131" s="16">
        <v>1.9687432835820893E-2</v>
      </c>
      <c r="G131" s="13">
        <v>9.2432497164179103E-2</v>
      </c>
      <c r="H131" s="16"/>
      <c r="I131" s="18"/>
      <c r="J131" s="16"/>
      <c r="K131" s="23"/>
      <c r="L131" s="23"/>
      <c r="M131" s="41">
        <v>52.120641614128921</v>
      </c>
      <c r="N131" s="13">
        <v>3.3374999999999999</v>
      </c>
      <c r="O131" s="40">
        <v>149</v>
      </c>
      <c r="P131" s="13">
        <v>30.920883178710938</v>
      </c>
      <c r="Q131" s="23">
        <v>15.852499999999999</v>
      </c>
      <c r="R131" s="23">
        <v>15.096</v>
      </c>
      <c r="S131" s="23">
        <v>1.3140000000000001</v>
      </c>
      <c r="T131" s="23">
        <v>0.14449999999999999</v>
      </c>
      <c r="U131" s="23">
        <v>5.6000000000000001E-2</v>
      </c>
    </row>
    <row r="132" spans="1:21" x14ac:dyDescent="0.2">
      <c r="A132" s="34">
        <v>41126</v>
      </c>
      <c r="B132" s="2" t="s">
        <v>235</v>
      </c>
      <c r="C132" s="4" t="s">
        <v>106</v>
      </c>
      <c r="D132" s="108">
        <v>388442</v>
      </c>
      <c r="E132" s="3">
        <v>1</v>
      </c>
      <c r="F132" s="105">
        <v>0.28269906716417925</v>
      </c>
      <c r="G132" s="94">
        <v>7.9281382835820702E-2</v>
      </c>
      <c r="H132" s="16">
        <v>35.70198355410448</v>
      </c>
      <c r="I132" s="18">
        <v>25.66171868339551</v>
      </c>
      <c r="J132" s="18">
        <v>29.617336343283586</v>
      </c>
      <c r="K132" s="18">
        <v>17.574736506716409</v>
      </c>
      <c r="L132" s="23">
        <v>218</v>
      </c>
      <c r="M132" s="41">
        <v>100.14598273339178</v>
      </c>
      <c r="N132" s="13">
        <v>5.3315000000000001</v>
      </c>
      <c r="O132" s="40">
        <v>238.5</v>
      </c>
      <c r="P132" s="13">
        <v>34.660526275634766</v>
      </c>
      <c r="Q132" s="23">
        <v>0</v>
      </c>
      <c r="R132" s="23">
        <v>0.3705</v>
      </c>
      <c r="S132" s="23">
        <v>0.158</v>
      </c>
      <c r="T132" s="23">
        <v>0.38200000000000001</v>
      </c>
      <c r="U132" s="23">
        <v>4.2999999999999997E-2</v>
      </c>
    </row>
    <row r="133" spans="1:21" x14ac:dyDescent="0.2">
      <c r="A133" s="34"/>
      <c r="B133" s="2"/>
      <c r="C133" s="4"/>
      <c r="D133" s="108">
        <v>388441</v>
      </c>
      <c r="E133" s="3">
        <v>5</v>
      </c>
      <c r="F133" s="105">
        <v>0.28898126865671647</v>
      </c>
      <c r="G133" s="94">
        <v>8.983548134328348E-2</v>
      </c>
      <c r="H133" s="16"/>
      <c r="I133" s="16"/>
      <c r="J133" s="16"/>
      <c r="K133" s="23"/>
      <c r="L133" s="23"/>
      <c r="M133" s="39"/>
      <c r="N133" s="16"/>
      <c r="O133" s="25"/>
      <c r="P133" s="13"/>
      <c r="Q133" s="23">
        <v>0</v>
      </c>
      <c r="R133" s="23">
        <v>0.27450000000000002</v>
      </c>
      <c r="S133" s="23">
        <v>0.16949999999999998</v>
      </c>
      <c r="T133" s="23">
        <v>0.28799999999999998</v>
      </c>
      <c r="U133" s="23">
        <v>4.5499999999999999E-2</v>
      </c>
    </row>
    <row r="134" spans="1:21" x14ac:dyDescent="0.2">
      <c r="A134" s="34"/>
      <c r="B134" s="2"/>
      <c r="C134" s="4"/>
      <c r="D134" s="108">
        <v>388440</v>
      </c>
      <c r="E134" s="3">
        <v>10</v>
      </c>
      <c r="F134" s="105">
        <v>0.40834309701492533</v>
      </c>
      <c r="G134" s="94">
        <v>0.18934555298507449</v>
      </c>
      <c r="H134" s="16"/>
      <c r="I134" s="16"/>
      <c r="J134" s="16"/>
      <c r="K134" s="3"/>
      <c r="L134" s="23"/>
      <c r="M134" s="41"/>
      <c r="N134" s="13"/>
      <c r="O134" s="40"/>
      <c r="P134" s="13"/>
      <c r="Q134" s="23">
        <v>0</v>
      </c>
      <c r="R134" s="23">
        <v>0.32450000000000001</v>
      </c>
      <c r="S134" s="23">
        <v>0.16049999999999998</v>
      </c>
      <c r="T134" s="23">
        <v>0.20200000000000001</v>
      </c>
      <c r="U134" s="23">
        <v>3.5000000000000003E-2</v>
      </c>
    </row>
    <row r="135" spans="1:21" x14ac:dyDescent="0.2">
      <c r="A135" s="34"/>
      <c r="B135" s="2"/>
      <c r="C135" s="4"/>
      <c r="D135" s="108">
        <v>388439</v>
      </c>
      <c r="E135" s="3">
        <v>20</v>
      </c>
      <c r="F135" s="105">
        <v>0.82055417910447759</v>
      </c>
      <c r="G135" s="94">
        <v>0.42240702089552229</v>
      </c>
      <c r="H135" s="16"/>
      <c r="I135" s="16"/>
      <c r="J135" s="16"/>
      <c r="K135" s="3"/>
      <c r="L135" s="23"/>
      <c r="M135" s="41"/>
      <c r="N135" s="13"/>
      <c r="O135" s="40"/>
      <c r="P135" s="13"/>
      <c r="Q135" s="23">
        <v>0</v>
      </c>
      <c r="R135" s="23">
        <v>0.5665</v>
      </c>
      <c r="S135" s="23">
        <v>0.32600000000000001</v>
      </c>
      <c r="T135" s="23">
        <v>0.189</v>
      </c>
      <c r="U135" s="23">
        <v>4.4999999999999998E-2</v>
      </c>
    </row>
    <row r="136" spans="1:21" x14ac:dyDescent="0.2">
      <c r="A136" s="34"/>
      <c r="B136" s="2"/>
      <c r="C136" s="4"/>
      <c r="D136" s="108">
        <v>388438</v>
      </c>
      <c r="E136" s="3">
        <v>30</v>
      </c>
      <c r="F136" s="105">
        <v>0.94542111940298512</v>
      </c>
      <c r="G136" s="94">
        <v>0.6799896805970147</v>
      </c>
      <c r="H136" s="16"/>
      <c r="I136" s="16"/>
      <c r="J136" s="16"/>
      <c r="K136" s="3"/>
      <c r="L136" s="23"/>
      <c r="M136" s="41"/>
      <c r="N136" s="13"/>
      <c r="O136" s="40"/>
      <c r="P136" s="25"/>
      <c r="Q136" s="23">
        <v>0.3755</v>
      </c>
      <c r="R136" s="23">
        <v>1.1735</v>
      </c>
      <c r="S136" s="23">
        <v>0.46299999999999997</v>
      </c>
      <c r="T136" s="23">
        <v>0.35899999999999999</v>
      </c>
      <c r="U136" s="23">
        <v>0.1115</v>
      </c>
    </row>
    <row r="137" spans="1:21" x14ac:dyDescent="0.2">
      <c r="A137" s="34"/>
      <c r="B137" s="2"/>
      <c r="C137" s="4"/>
      <c r="D137" s="108">
        <v>388437</v>
      </c>
      <c r="E137" s="3">
        <v>40</v>
      </c>
      <c r="F137" s="105">
        <v>0.55283373134328362</v>
      </c>
      <c r="G137" s="94">
        <v>0.35632646865671624</v>
      </c>
      <c r="H137" s="16"/>
      <c r="I137" s="16"/>
      <c r="J137" s="16"/>
      <c r="K137" s="23"/>
      <c r="L137" s="23"/>
      <c r="M137" s="41">
        <v>85.700950731456345</v>
      </c>
      <c r="N137" s="13">
        <v>5.9039999999999999</v>
      </c>
      <c r="O137" s="40">
        <v>264</v>
      </c>
      <c r="P137" s="13">
        <v>31.994659423828125</v>
      </c>
      <c r="Q137" s="23">
        <v>2.3199999999999998</v>
      </c>
      <c r="R137" s="23">
        <v>2.5170000000000003</v>
      </c>
      <c r="S137" s="23">
        <v>0.59850000000000003</v>
      </c>
      <c r="T137" s="23">
        <v>0.22450000000000001</v>
      </c>
      <c r="U137" s="23">
        <v>9.1999999999999998E-2</v>
      </c>
    </row>
    <row r="138" spans="1:21" x14ac:dyDescent="0.2">
      <c r="A138" s="34"/>
      <c r="B138" s="2"/>
      <c r="C138" s="4"/>
      <c r="D138" s="108">
        <v>388436</v>
      </c>
      <c r="E138" s="3">
        <v>50</v>
      </c>
      <c r="F138" s="105">
        <v>0.24363198134328362</v>
      </c>
      <c r="G138" s="94">
        <v>0.1850618686567162</v>
      </c>
      <c r="H138" s="16"/>
      <c r="I138" s="16"/>
      <c r="J138" s="16"/>
      <c r="K138" s="23"/>
      <c r="L138" s="23"/>
      <c r="M138" s="41"/>
      <c r="N138" s="13"/>
      <c r="O138" s="40"/>
      <c r="P138" s="13"/>
      <c r="Q138" s="23">
        <v>5.702</v>
      </c>
      <c r="R138" s="23">
        <v>4.1005000000000003</v>
      </c>
      <c r="S138" s="23">
        <v>0.84299999999999997</v>
      </c>
      <c r="T138" s="23">
        <v>0.32950000000000002</v>
      </c>
      <c r="U138" s="23">
        <v>6.25E-2</v>
      </c>
    </row>
    <row r="139" spans="1:21" x14ac:dyDescent="0.2">
      <c r="A139" s="34"/>
      <c r="B139" s="2"/>
      <c r="C139" s="4"/>
      <c r="D139" s="108">
        <v>388435</v>
      </c>
      <c r="E139" s="3">
        <v>75</v>
      </c>
      <c r="F139" s="105">
        <v>6.3984156716417925E-2</v>
      </c>
      <c r="G139" s="94">
        <v>0.12398160828358207</v>
      </c>
      <c r="H139" s="16"/>
      <c r="I139" s="16"/>
      <c r="J139" s="16"/>
      <c r="K139" s="23"/>
      <c r="L139" s="23"/>
      <c r="M139" s="41"/>
      <c r="N139" s="13"/>
      <c r="O139" s="40"/>
      <c r="P139" s="13"/>
      <c r="Q139" s="23">
        <v>9.0969999999999995</v>
      </c>
      <c r="R139" s="23">
        <v>7.6690000000000005</v>
      </c>
      <c r="S139" s="23">
        <v>1.0154999999999998</v>
      </c>
      <c r="T139" s="23">
        <v>0.46150000000000002</v>
      </c>
      <c r="U139" s="23">
        <v>5.3499999999999999E-2</v>
      </c>
    </row>
    <row r="140" spans="1:21" x14ac:dyDescent="0.2">
      <c r="A140" s="34"/>
      <c r="B140" s="2"/>
      <c r="C140" s="4"/>
      <c r="D140" s="108">
        <v>388434</v>
      </c>
      <c r="E140" s="3">
        <v>100</v>
      </c>
      <c r="F140" s="105">
        <v>2.4609291044776133E-2</v>
      </c>
      <c r="G140" s="94">
        <v>7.7617703955223868E-2</v>
      </c>
      <c r="H140" s="16"/>
      <c r="I140" s="16"/>
      <c r="J140" s="16"/>
      <c r="K140" s="23"/>
      <c r="L140" s="23"/>
      <c r="M140" s="41"/>
      <c r="N140" s="13"/>
      <c r="O140" s="40"/>
      <c r="P140" s="13"/>
      <c r="Q140" s="23">
        <v>14.0335</v>
      </c>
      <c r="R140" s="23">
        <v>12.675000000000001</v>
      </c>
      <c r="S140" s="23">
        <v>1.2189999999999999</v>
      </c>
      <c r="T140" s="23">
        <v>0.22550000000000001</v>
      </c>
      <c r="U140" s="23">
        <v>5.5500000000000001E-2</v>
      </c>
    </row>
    <row r="141" spans="1:21" x14ac:dyDescent="0.2">
      <c r="A141" s="34"/>
      <c r="B141" s="2"/>
      <c r="C141" s="4"/>
      <c r="D141" s="108">
        <v>388433</v>
      </c>
      <c r="E141" s="33">
        <v>183</v>
      </c>
      <c r="F141" s="105">
        <v>3.1992078358208956E-2</v>
      </c>
      <c r="G141" s="94">
        <v>7.5796616417910445E-3</v>
      </c>
      <c r="H141" s="16"/>
      <c r="I141" s="16"/>
      <c r="J141" s="16"/>
      <c r="K141" s="23"/>
      <c r="L141" s="23"/>
      <c r="M141" s="41">
        <v>49.045890132012218</v>
      </c>
      <c r="N141" s="13">
        <v>3.1245000000000003</v>
      </c>
      <c r="O141" s="40">
        <v>139.5</v>
      </c>
      <c r="P141" s="13">
        <v>31.011014938354492</v>
      </c>
      <c r="Q141" s="23">
        <v>17.451500000000003</v>
      </c>
      <c r="R141" s="23">
        <v>16.796500000000002</v>
      </c>
      <c r="S141" s="23">
        <v>1.4009999999999998</v>
      </c>
      <c r="T141" s="23">
        <v>0.156</v>
      </c>
      <c r="U141" s="23">
        <v>7.2999999999999995E-2</v>
      </c>
    </row>
    <row r="142" spans="1:21" x14ac:dyDescent="0.2">
      <c r="A142" s="34">
        <v>41142</v>
      </c>
      <c r="B142" s="2" t="s">
        <v>240</v>
      </c>
      <c r="C142" s="4" t="s">
        <v>115</v>
      </c>
      <c r="D142" s="3">
        <v>306860</v>
      </c>
      <c r="E142" s="3">
        <v>1</v>
      </c>
      <c r="F142" s="16">
        <v>0.22598913283157038</v>
      </c>
      <c r="G142" s="13">
        <v>8.9059956168429572E-2</v>
      </c>
      <c r="H142" s="25">
        <v>36.954451574145644</v>
      </c>
      <c r="I142" s="23">
        <v>33.375008250104358</v>
      </c>
      <c r="J142" s="18">
        <v>27.905282880085434</v>
      </c>
      <c r="K142" s="18">
        <v>18.336349131664569</v>
      </c>
      <c r="L142" s="23">
        <v>234</v>
      </c>
      <c r="M142" s="41">
        <v>101.24366523153651</v>
      </c>
      <c r="N142" s="13">
        <v>5.2320000000000002</v>
      </c>
      <c r="O142" s="40">
        <v>234</v>
      </c>
      <c r="P142" s="3">
        <v>30.817</v>
      </c>
      <c r="Q142" s="13">
        <v>0.12</v>
      </c>
      <c r="R142" s="13">
        <v>0.39550000000000002</v>
      </c>
      <c r="S142" s="13">
        <v>0.18149999999999999</v>
      </c>
      <c r="T142" s="13">
        <v>0.36549999999999999</v>
      </c>
      <c r="U142" s="13">
        <v>0.1095</v>
      </c>
    </row>
    <row r="143" spans="1:21" x14ac:dyDescent="0.2">
      <c r="A143" s="34"/>
      <c r="B143" s="2"/>
      <c r="C143" s="4"/>
      <c r="D143" s="3">
        <v>306859</v>
      </c>
      <c r="E143" s="3">
        <v>5</v>
      </c>
      <c r="F143" s="16">
        <v>0.25297290988608623</v>
      </c>
      <c r="G143" s="13">
        <v>0.10767538936391385</v>
      </c>
      <c r="H143" s="16"/>
      <c r="I143" s="18"/>
      <c r="J143" s="86"/>
      <c r="K143" s="18"/>
      <c r="L143" s="23"/>
      <c r="M143" s="109"/>
      <c r="N143" s="16"/>
      <c r="O143" s="25"/>
      <c r="P143" s="25"/>
      <c r="Q143" s="13">
        <v>9.35E-2</v>
      </c>
      <c r="R143" s="13">
        <v>0.61899999999999999</v>
      </c>
      <c r="S143" s="13">
        <v>0.188</v>
      </c>
      <c r="T143" s="13">
        <v>0.51350000000000007</v>
      </c>
      <c r="U143" s="13">
        <v>8.4000000000000005E-2</v>
      </c>
    </row>
    <row r="144" spans="1:21" x14ac:dyDescent="0.2">
      <c r="A144" s="34"/>
      <c r="B144" s="2"/>
      <c r="C144" s="4"/>
      <c r="D144" s="3">
        <v>306858</v>
      </c>
      <c r="E144" s="3">
        <v>10</v>
      </c>
      <c r="F144" s="16">
        <v>0.29007560333604554</v>
      </c>
      <c r="G144" s="13">
        <v>0.16177111641395445</v>
      </c>
      <c r="H144" s="16"/>
      <c r="I144" s="16"/>
      <c r="J144" s="18"/>
      <c r="K144" s="23"/>
      <c r="L144" s="23"/>
      <c r="M144" s="109"/>
      <c r="N144" s="16"/>
      <c r="O144" s="25"/>
      <c r="P144" s="31"/>
      <c r="Q144" s="13">
        <v>9.2499999999999999E-2</v>
      </c>
      <c r="R144" s="13">
        <v>0.38950000000000001</v>
      </c>
      <c r="S144" s="13">
        <v>0.189</v>
      </c>
      <c r="T144" s="13">
        <v>0.30649999999999999</v>
      </c>
      <c r="U144" s="13">
        <v>8.2500000000000004E-2</v>
      </c>
    </row>
    <row r="145" spans="1:21" x14ac:dyDescent="0.2">
      <c r="A145" s="34"/>
      <c r="B145" s="2"/>
      <c r="C145" s="4"/>
      <c r="D145" s="3">
        <v>306857</v>
      </c>
      <c r="E145" s="3">
        <v>20</v>
      </c>
      <c r="F145" s="16">
        <v>0.89395777054515879</v>
      </c>
      <c r="G145" s="13">
        <v>0.55262979445484128</v>
      </c>
      <c r="H145" s="16"/>
      <c r="I145" s="18"/>
      <c r="J145" s="18"/>
      <c r="K145" s="23"/>
      <c r="L145" s="23"/>
      <c r="M145" s="109"/>
      <c r="N145" s="16"/>
      <c r="O145" s="25"/>
      <c r="P145" s="47"/>
      <c r="Q145" s="13">
        <v>9.9500000000000005E-2</v>
      </c>
      <c r="R145" s="13">
        <v>0.66850000000000009</v>
      </c>
      <c r="S145" s="13">
        <v>0.34499999999999997</v>
      </c>
      <c r="T145" s="13">
        <v>0.33450000000000002</v>
      </c>
      <c r="U145" s="13">
        <v>8.7999999999999995E-2</v>
      </c>
    </row>
    <row r="146" spans="1:21" x14ac:dyDescent="0.2">
      <c r="A146" s="34"/>
      <c r="B146" s="2"/>
      <c r="C146" s="4"/>
      <c r="D146" s="3">
        <v>306856</v>
      </c>
      <c r="E146" s="3">
        <v>30</v>
      </c>
      <c r="F146" s="16">
        <v>0.71516621643612677</v>
      </c>
      <c r="G146" s="13">
        <v>0.45675282356387348</v>
      </c>
      <c r="H146" s="95"/>
      <c r="I146" s="18"/>
      <c r="J146" s="18"/>
      <c r="K146" s="23"/>
      <c r="L146" s="23"/>
      <c r="M146" s="41"/>
      <c r="N146" s="13"/>
      <c r="O146" s="40"/>
      <c r="P146" s="31"/>
      <c r="Q146" s="13">
        <v>0.111</v>
      </c>
      <c r="R146" s="13">
        <v>3.5434999999999999</v>
      </c>
      <c r="S146" s="13">
        <v>0.52800000000000002</v>
      </c>
      <c r="T146" s="13">
        <v>0.39</v>
      </c>
      <c r="U146" s="13">
        <v>9.0999999999999998E-2</v>
      </c>
    </row>
    <row r="147" spans="1:21" x14ac:dyDescent="0.2">
      <c r="A147" s="34"/>
      <c r="B147" s="2"/>
      <c r="C147" s="4"/>
      <c r="D147" s="3">
        <v>306855</v>
      </c>
      <c r="E147" s="3">
        <v>40</v>
      </c>
      <c r="F147" s="16">
        <v>0.47677747762408462</v>
      </c>
      <c r="G147" s="13">
        <v>0.31060562737591557</v>
      </c>
      <c r="H147" s="95"/>
      <c r="I147" s="18"/>
      <c r="J147" s="18"/>
      <c r="K147" s="23"/>
      <c r="L147" s="23"/>
      <c r="M147" s="41">
        <v>84.920196195265476</v>
      </c>
      <c r="N147" s="13">
        <v>6.1389999999999993</v>
      </c>
      <c r="O147" s="40">
        <v>274.5</v>
      </c>
      <c r="P147" s="3">
        <v>31.945</v>
      </c>
      <c r="Q147" s="13">
        <v>3.1635</v>
      </c>
      <c r="R147" s="13">
        <v>2.7244999999999999</v>
      </c>
      <c r="S147" s="13">
        <v>0.76150000000000007</v>
      </c>
      <c r="T147" s="13">
        <v>0.40600000000000003</v>
      </c>
      <c r="U147" s="13">
        <v>0.26100000000000001</v>
      </c>
    </row>
    <row r="148" spans="1:21" x14ac:dyDescent="0.2">
      <c r="A148" s="34"/>
      <c r="B148" s="2"/>
      <c r="C148" s="4"/>
      <c r="D148" s="3">
        <v>306854</v>
      </c>
      <c r="E148" s="3">
        <v>50</v>
      </c>
      <c r="F148" s="16">
        <v>0.61087114320585845</v>
      </c>
      <c r="G148" s="13">
        <v>0.63429283679414161</v>
      </c>
      <c r="H148" s="95"/>
      <c r="I148" s="18"/>
      <c r="J148" s="18"/>
      <c r="K148" s="23"/>
      <c r="L148" s="23"/>
      <c r="M148" s="41"/>
      <c r="N148" s="13"/>
      <c r="O148" s="40"/>
      <c r="P148" s="31"/>
      <c r="Q148" s="13">
        <v>3.8369999999999997</v>
      </c>
      <c r="R148" s="13">
        <v>4.2774999999999999</v>
      </c>
      <c r="S148" s="13">
        <v>0.90549999999999997</v>
      </c>
      <c r="T148" s="13">
        <v>1.3155000000000001</v>
      </c>
      <c r="U148" s="13">
        <v>0.3105</v>
      </c>
    </row>
    <row r="149" spans="1:21" x14ac:dyDescent="0.2">
      <c r="A149" s="34"/>
      <c r="B149" s="2"/>
      <c r="C149" s="4"/>
      <c r="D149" s="3">
        <v>306853</v>
      </c>
      <c r="E149" s="3">
        <v>75</v>
      </c>
      <c r="F149" s="16">
        <v>2.4502676973148906E-2</v>
      </c>
      <c r="G149" s="13">
        <v>0.14327415302685109</v>
      </c>
      <c r="H149" s="95"/>
      <c r="I149" s="18"/>
      <c r="J149" s="18"/>
      <c r="K149" s="23"/>
      <c r="L149" s="23"/>
      <c r="M149" s="109"/>
      <c r="N149" s="16"/>
      <c r="O149" s="25"/>
      <c r="P149" s="31"/>
      <c r="Q149" s="13">
        <v>12.384</v>
      </c>
      <c r="R149" s="13">
        <v>10.670500000000001</v>
      </c>
      <c r="S149" s="13">
        <v>1.1604999999999999</v>
      </c>
      <c r="T149" s="13">
        <v>0.376</v>
      </c>
      <c r="U149" s="13">
        <v>0.109</v>
      </c>
    </row>
    <row r="150" spans="1:21" x14ac:dyDescent="0.2">
      <c r="A150" s="34"/>
      <c r="B150" s="2"/>
      <c r="C150" s="4"/>
      <c r="D150" s="3">
        <v>306852</v>
      </c>
      <c r="E150" s="3">
        <v>100</v>
      </c>
      <c r="F150" s="16">
        <v>1.9252103336045566E-2</v>
      </c>
      <c r="G150" s="13">
        <v>8.6146161663954446E-2</v>
      </c>
      <c r="H150" s="95"/>
      <c r="I150" s="18"/>
      <c r="J150" s="18"/>
      <c r="K150" s="23"/>
      <c r="L150" s="23"/>
      <c r="M150" s="41"/>
      <c r="N150" s="13"/>
      <c r="O150" s="40"/>
      <c r="P150" s="31"/>
      <c r="Q150" s="13">
        <v>15.141500000000001</v>
      </c>
      <c r="R150" s="13">
        <v>13.8195</v>
      </c>
      <c r="S150" s="13">
        <v>1.2705</v>
      </c>
      <c r="T150" s="13">
        <v>0.3705</v>
      </c>
      <c r="U150" s="13">
        <v>0.1105</v>
      </c>
    </row>
    <row r="151" spans="1:21" x14ac:dyDescent="0.2">
      <c r="A151" s="34"/>
      <c r="B151" s="2"/>
      <c r="C151" s="4"/>
      <c r="D151" s="3">
        <v>306851</v>
      </c>
      <c r="E151" s="33">
        <v>140</v>
      </c>
      <c r="F151" s="16">
        <v>8.7509560618388906E-3</v>
      </c>
      <c r="G151" s="13">
        <v>3.6419728938161117E-2</v>
      </c>
      <c r="H151" s="95"/>
      <c r="I151" s="18"/>
      <c r="J151" s="18"/>
      <c r="K151" s="23"/>
      <c r="L151" s="23"/>
      <c r="M151" s="41">
        <v>54.641895353390325</v>
      </c>
      <c r="N151" s="13">
        <v>3.4455</v>
      </c>
      <c r="O151" s="40">
        <v>154</v>
      </c>
      <c r="P151" s="3">
        <v>34.758000000000003</v>
      </c>
      <c r="Q151" s="13">
        <v>17.225499999999997</v>
      </c>
      <c r="R151" s="13">
        <v>13.716999999999999</v>
      </c>
      <c r="S151" s="13">
        <v>1.3525</v>
      </c>
      <c r="T151" s="13">
        <v>0.32350000000000001</v>
      </c>
      <c r="U151" s="13">
        <v>0.127</v>
      </c>
    </row>
    <row r="152" spans="1:21" x14ac:dyDescent="0.2">
      <c r="A152" s="34">
        <v>41177</v>
      </c>
      <c r="B152" s="2" t="s">
        <v>245</v>
      </c>
      <c r="C152" s="93" t="s">
        <v>81</v>
      </c>
      <c r="D152" s="33">
        <v>385269</v>
      </c>
      <c r="E152" s="84">
        <v>2</v>
      </c>
      <c r="F152" s="30">
        <v>0.17876752298616763</v>
      </c>
      <c r="G152" s="81">
        <v>0.10726388676383235</v>
      </c>
      <c r="H152" s="16">
        <v>30.933213656021152</v>
      </c>
      <c r="I152" s="13">
        <v>23.108329635978844</v>
      </c>
      <c r="J152" s="18">
        <v>27.310184314991861</v>
      </c>
      <c r="K152" s="18">
        <v>15.651933092133138</v>
      </c>
      <c r="L152" s="23">
        <v>269</v>
      </c>
      <c r="M152" s="110">
        <v>97.73463448941979</v>
      </c>
      <c r="N152" s="94">
        <v>5.3064999999999998</v>
      </c>
      <c r="O152" s="110">
        <v>237</v>
      </c>
      <c r="P152" s="31">
        <v>30.977</v>
      </c>
      <c r="Q152" s="13">
        <v>0.85199999999999998</v>
      </c>
      <c r="R152" s="13">
        <v>0.65100000000000002</v>
      </c>
      <c r="S152" s="13">
        <v>0.17299999999999999</v>
      </c>
      <c r="T152" s="13">
        <v>0.24</v>
      </c>
      <c r="U152" s="13">
        <v>0.115</v>
      </c>
    </row>
    <row r="153" spans="1:21" x14ac:dyDescent="0.2">
      <c r="A153" s="6"/>
      <c r="B153" s="2"/>
      <c r="C153" s="85"/>
      <c r="D153" s="23">
        <v>385268</v>
      </c>
      <c r="E153" s="84">
        <v>10</v>
      </c>
      <c r="F153" s="30">
        <v>0.1753945508543531</v>
      </c>
      <c r="G153" s="81">
        <v>0.1147822416456469</v>
      </c>
      <c r="H153" s="16"/>
      <c r="I153" s="13"/>
      <c r="J153" s="86"/>
      <c r="K153" s="18"/>
      <c r="L153" s="23"/>
      <c r="M153" s="111"/>
      <c r="N153" s="94"/>
      <c r="O153" s="110"/>
      <c r="P153" s="31"/>
      <c r="Q153" s="13">
        <v>0.86099999999999999</v>
      </c>
      <c r="R153" s="13">
        <v>0.52900000000000003</v>
      </c>
      <c r="S153" s="13">
        <v>0.19350000000000001</v>
      </c>
      <c r="T153" s="13">
        <v>0.48850000000000005</v>
      </c>
      <c r="U153" s="13">
        <v>0.126</v>
      </c>
    </row>
    <row r="154" spans="1:21" x14ac:dyDescent="0.2">
      <c r="A154" s="6"/>
      <c r="B154" s="2"/>
      <c r="C154" s="85"/>
      <c r="D154" s="33">
        <v>385267</v>
      </c>
      <c r="E154" s="84">
        <v>20</v>
      </c>
      <c r="F154" s="30">
        <v>0.67046832790886901</v>
      </c>
      <c r="G154" s="81">
        <v>0.3915833020911309</v>
      </c>
      <c r="H154" s="16"/>
      <c r="I154" s="16"/>
      <c r="J154" s="18"/>
      <c r="K154" s="23"/>
      <c r="L154" s="23"/>
      <c r="M154" s="110"/>
      <c r="N154" s="105"/>
      <c r="O154" s="77"/>
      <c r="P154" s="31"/>
      <c r="Q154" s="13">
        <v>0.85799999999999998</v>
      </c>
      <c r="R154" s="13">
        <v>1.0285</v>
      </c>
      <c r="S154" s="13">
        <v>0.33550000000000002</v>
      </c>
      <c r="T154" s="13">
        <v>0.22700000000000001</v>
      </c>
      <c r="U154" s="13">
        <v>0.124</v>
      </c>
    </row>
    <row r="155" spans="1:21" x14ac:dyDescent="0.2">
      <c r="A155" s="6"/>
      <c r="B155" s="2"/>
      <c r="C155" s="4"/>
      <c r="D155" s="23">
        <v>385266</v>
      </c>
      <c r="E155" s="84">
        <v>30</v>
      </c>
      <c r="F155" s="30">
        <v>0.87905847436940598</v>
      </c>
      <c r="G155" s="81">
        <v>0.49428415063059417</v>
      </c>
      <c r="H155" s="47"/>
      <c r="I155" s="18"/>
      <c r="J155" s="18"/>
      <c r="K155" s="23"/>
      <c r="L155" s="23"/>
      <c r="M155" s="79"/>
      <c r="N155" s="105"/>
      <c r="O155" s="77"/>
      <c r="P155" s="31"/>
      <c r="Q155" s="13">
        <v>0.86199999999999999</v>
      </c>
      <c r="R155" s="13">
        <v>1.4315</v>
      </c>
      <c r="S155" s="13">
        <v>0.48649999999999999</v>
      </c>
      <c r="T155" s="13">
        <v>0.20950000000000002</v>
      </c>
      <c r="U155" s="13">
        <v>0.153</v>
      </c>
    </row>
    <row r="156" spans="1:21" x14ac:dyDescent="0.2">
      <c r="A156" s="6"/>
      <c r="B156" s="2"/>
      <c r="C156" s="4"/>
      <c r="D156" s="33">
        <v>385265</v>
      </c>
      <c r="E156" s="84">
        <v>40</v>
      </c>
      <c r="F156" s="30">
        <v>0.80456199349064272</v>
      </c>
      <c r="G156" s="81">
        <v>0.40397951650935726</v>
      </c>
      <c r="H156" s="47"/>
      <c r="I156" s="18"/>
      <c r="J156" s="18"/>
      <c r="K156" s="23"/>
      <c r="L156" s="23"/>
      <c r="M156" s="79">
        <v>89.194441226721068</v>
      </c>
      <c r="N156" s="112">
        <v>6.2390000000000008</v>
      </c>
      <c r="O156" s="79">
        <v>278.5</v>
      </c>
      <c r="P156" s="31">
        <v>32.183</v>
      </c>
      <c r="Q156" s="13">
        <v>1.24</v>
      </c>
      <c r="R156" s="13">
        <v>2.4175</v>
      </c>
      <c r="S156" s="13">
        <v>0.61850000000000005</v>
      </c>
      <c r="T156" s="13">
        <v>0.23499999999999999</v>
      </c>
      <c r="U156" s="13">
        <v>0.28799999999999998</v>
      </c>
    </row>
    <row r="157" spans="1:21" x14ac:dyDescent="0.2">
      <c r="A157" s="6"/>
      <c r="B157" s="2"/>
      <c r="C157" s="4"/>
      <c r="D157" s="23">
        <v>385264</v>
      </c>
      <c r="E157" s="84">
        <v>51</v>
      </c>
      <c r="F157" s="30">
        <v>0.20575130004068354</v>
      </c>
      <c r="G157" s="81">
        <v>0.20464159220931655</v>
      </c>
      <c r="H157" s="47"/>
      <c r="I157" s="18"/>
      <c r="J157" s="18"/>
      <c r="K157" s="23"/>
      <c r="L157" s="23"/>
      <c r="M157" s="79"/>
      <c r="N157" s="105"/>
      <c r="O157" s="77"/>
      <c r="P157" s="31"/>
      <c r="Q157" s="13">
        <v>3.9674999999999998</v>
      </c>
      <c r="R157" s="13">
        <v>4.4630000000000001</v>
      </c>
      <c r="S157" s="13">
        <v>0.86250000000000004</v>
      </c>
      <c r="T157" s="13">
        <v>0.2485</v>
      </c>
      <c r="U157" s="13">
        <v>0.2495</v>
      </c>
    </row>
    <row r="158" spans="1:21" x14ac:dyDescent="0.2">
      <c r="A158" s="6"/>
      <c r="B158" s="2"/>
      <c r="C158" s="4"/>
      <c r="D158" s="33">
        <v>385263</v>
      </c>
      <c r="E158" s="84">
        <v>61</v>
      </c>
      <c r="F158" s="30">
        <v>7.8758604556550052E-2</v>
      </c>
      <c r="G158" s="81">
        <v>0.12128300044344995</v>
      </c>
      <c r="H158" s="47"/>
      <c r="I158" s="18"/>
      <c r="J158" s="18"/>
      <c r="K158" s="23"/>
      <c r="L158" s="23"/>
      <c r="M158" s="79"/>
      <c r="N158" s="105"/>
      <c r="O158" s="77"/>
      <c r="P158" s="31"/>
      <c r="Q158" s="13">
        <v>7.0244999999999997</v>
      </c>
      <c r="R158" s="13">
        <v>7.6555</v>
      </c>
      <c r="S158" s="13">
        <v>1.0194999999999999</v>
      </c>
      <c r="T158" s="13">
        <v>0.32</v>
      </c>
      <c r="U158" s="13">
        <v>0.24199999999999999</v>
      </c>
    </row>
    <row r="159" spans="1:21" x14ac:dyDescent="0.2">
      <c r="A159" s="6"/>
      <c r="B159" s="2"/>
      <c r="C159" s="4"/>
      <c r="D159" s="23">
        <v>385262</v>
      </c>
      <c r="E159" s="84">
        <v>79</v>
      </c>
      <c r="F159" s="30">
        <v>3.1503441822620021E-2</v>
      </c>
      <c r="G159" s="81">
        <v>8.4649748177379969E-2</v>
      </c>
      <c r="H159" s="47"/>
      <c r="I159" s="18"/>
      <c r="J159" s="18"/>
      <c r="K159" s="23"/>
      <c r="L159" s="23"/>
      <c r="M159" s="79"/>
      <c r="N159" s="105"/>
      <c r="O159" s="77"/>
      <c r="P159" s="31"/>
      <c r="Q159" s="13">
        <v>11.164999999999999</v>
      </c>
      <c r="R159" s="13">
        <v>11.228999999999999</v>
      </c>
      <c r="S159" s="13">
        <v>1.2295</v>
      </c>
      <c r="T159" s="13">
        <v>0.28200000000000003</v>
      </c>
      <c r="U159" s="13">
        <v>0.2525</v>
      </c>
    </row>
    <row r="160" spans="1:21" x14ac:dyDescent="0.2">
      <c r="A160" s="6"/>
      <c r="B160" s="2"/>
      <c r="C160" s="4"/>
      <c r="D160" s="33">
        <v>385261</v>
      </c>
      <c r="E160" s="84">
        <v>101</v>
      </c>
      <c r="F160" s="30">
        <v>1.4001529698942233E-2</v>
      </c>
      <c r="G160" s="81">
        <v>5.2679005301057763E-2</v>
      </c>
      <c r="H160" s="47"/>
      <c r="I160" s="18"/>
      <c r="J160" s="18"/>
      <c r="K160" s="23"/>
      <c r="L160" s="23"/>
      <c r="M160" s="79"/>
      <c r="N160" s="105"/>
      <c r="O160" s="77"/>
      <c r="P160" s="25"/>
      <c r="Q160" s="13">
        <v>13.353</v>
      </c>
      <c r="R160" s="13">
        <v>13.687000000000001</v>
      </c>
      <c r="S160" s="13">
        <v>1.3109999999999999</v>
      </c>
      <c r="T160" s="13">
        <v>0.42949999999999999</v>
      </c>
      <c r="U160" s="13">
        <v>0.2515</v>
      </c>
    </row>
    <row r="161" spans="1:21" x14ac:dyDescent="0.2">
      <c r="A161" s="6"/>
      <c r="B161" s="2"/>
      <c r="C161" s="4"/>
      <c r="D161" s="23">
        <v>385260</v>
      </c>
      <c r="E161" s="84">
        <v>142</v>
      </c>
      <c r="F161" s="30">
        <v>8.7509560618388889E-3</v>
      </c>
      <c r="G161" s="81">
        <v>4.0721698938161119E-2</v>
      </c>
      <c r="H161" s="47"/>
      <c r="I161" s="18"/>
      <c r="J161" s="18"/>
      <c r="K161" s="23"/>
      <c r="L161" s="23"/>
      <c r="M161" s="79">
        <v>52.58660343360048</v>
      </c>
      <c r="N161" s="112">
        <v>3.371</v>
      </c>
      <c r="O161" s="79">
        <v>150.5</v>
      </c>
      <c r="P161" s="31">
        <v>34.496000000000002</v>
      </c>
      <c r="Q161" s="13">
        <v>16.055</v>
      </c>
      <c r="R161" s="13">
        <v>16.573999999999998</v>
      </c>
      <c r="S161" s="13">
        <v>1.4455</v>
      </c>
      <c r="T161" s="13">
        <v>0.33250000000000002</v>
      </c>
      <c r="U161" s="13">
        <v>0.26100000000000001</v>
      </c>
    </row>
    <row r="162" spans="1:21" x14ac:dyDescent="0.2">
      <c r="A162" s="34">
        <v>41184</v>
      </c>
      <c r="B162" s="2" t="s">
        <v>246</v>
      </c>
      <c r="C162" s="4" t="s">
        <v>81</v>
      </c>
      <c r="D162" s="23">
        <v>385832</v>
      </c>
      <c r="E162" s="84">
        <v>2</v>
      </c>
      <c r="F162" s="30">
        <v>0.22598913283157038</v>
      </c>
      <c r="G162" s="81">
        <v>0.14709531466842965</v>
      </c>
      <c r="H162" s="16">
        <v>30.08278327695281</v>
      </c>
      <c r="I162" s="18">
        <v>23.075577554922194</v>
      </c>
      <c r="J162" s="18">
        <v>25.53144503549634</v>
      </c>
      <c r="K162" s="18">
        <v>16.249141605003661</v>
      </c>
      <c r="L162" s="23">
        <v>276</v>
      </c>
      <c r="M162" s="79">
        <v>100.19431036494893</v>
      </c>
      <c r="N162" s="112">
        <v>5.5735000000000001</v>
      </c>
      <c r="O162" s="79">
        <v>249</v>
      </c>
      <c r="P162" s="31"/>
      <c r="Q162" s="13">
        <v>0.41199999999999998</v>
      </c>
      <c r="R162" s="13">
        <v>1.246</v>
      </c>
      <c r="S162" s="13">
        <v>0.16699999999999998</v>
      </c>
      <c r="T162" s="13">
        <v>0.47749999999999998</v>
      </c>
      <c r="U162" s="13">
        <v>0.1265</v>
      </c>
    </row>
    <row r="163" spans="1:21" x14ac:dyDescent="0.2">
      <c r="A163" s="34"/>
      <c r="B163" s="2"/>
      <c r="C163" s="4"/>
      <c r="D163" s="23">
        <v>385831</v>
      </c>
      <c r="E163" s="84">
        <v>11</v>
      </c>
      <c r="F163" s="30">
        <v>0.22261616069975587</v>
      </c>
      <c r="G163" s="81">
        <v>0.14217752130024416</v>
      </c>
      <c r="H163" s="16"/>
      <c r="I163" s="18"/>
      <c r="J163" s="71"/>
      <c r="K163" s="18"/>
      <c r="L163" s="23"/>
      <c r="M163" s="79"/>
      <c r="N163" s="112"/>
      <c r="O163" s="79"/>
      <c r="P163" s="31"/>
      <c r="Q163" s="13">
        <v>0.40449999999999997</v>
      </c>
      <c r="R163" s="13">
        <v>0.65050000000000008</v>
      </c>
      <c r="S163" s="13">
        <v>0.17099999999999999</v>
      </c>
      <c r="T163" s="13">
        <v>0.48450000000000004</v>
      </c>
      <c r="U163" s="13">
        <v>0.125</v>
      </c>
    </row>
    <row r="164" spans="1:21" x14ac:dyDescent="0.2">
      <c r="A164" s="34"/>
      <c r="B164" s="2"/>
      <c r="C164" s="4"/>
      <c r="D164" s="23">
        <v>385830</v>
      </c>
      <c r="E164" s="84">
        <v>20</v>
      </c>
      <c r="F164" s="30">
        <v>0.22936210496338488</v>
      </c>
      <c r="G164" s="81">
        <v>0.13128619428661523</v>
      </c>
      <c r="H164" s="16"/>
      <c r="I164" s="16"/>
      <c r="J164" s="18"/>
      <c r="K164" s="23"/>
      <c r="L164" s="23"/>
      <c r="M164" s="79"/>
      <c r="N164" s="112"/>
      <c r="O164" s="79"/>
      <c r="P164" s="31"/>
      <c r="Q164" s="13">
        <v>0.40700000000000003</v>
      </c>
      <c r="R164" s="13">
        <v>0.67500000000000004</v>
      </c>
      <c r="S164" s="13">
        <v>0.182</v>
      </c>
      <c r="T164" s="13">
        <v>0.46950000000000003</v>
      </c>
      <c r="U164" s="13">
        <v>0.13200000000000001</v>
      </c>
    </row>
    <row r="165" spans="1:21" x14ac:dyDescent="0.2">
      <c r="A165" s="34"/>
      <c r="B165" s="2"/>
      <c r="C165" s="4"/>
      <c r="D165" s="23">
        <v>385829</v>
      </c>
      <c r="E165" s="84">
        <v>31</v>
      </c>
      <c r="F165" s="30">
        <v>1.1472458055329535</v>
      </c>
      <c r="G165" s="81">
        <v>0.6655664594670464</v>
      </c>
      <c r="H165" s="47"/>
      <c r="I165" s="16"/>
      <c r="J165" s="18"/>
      <c r="K165" s="23"/>
      <c r="L165" s="23"/>
      <c r="M165" s="79"/>
      <c r="N165" s="112"/>
      <c r="O165" s="79"/>
      <c r="P165" s="31"/>
      <c r="Q165" s="13">
        <v>0.41899999999999998</v>
      </c>
      <c r="R165" s="13">
        <v>1.5475000000000001</v>
      </c>
      <c r="S165" s="13">
        <v>0.38400000000000001</v>
      </c>
      <c r="T165" s="13">
        <v>0.504</v>
      </c>
      <c r="U165" s="13">
        <v>0.14599999999999999</v>
      </c>
    </row>
    <row r="166" spans="1:21" x14ac:dyDescent="0.2">
      <c r="A166" s="34"/>
      <c r="B166" s="2"/>
      <c r="C166" s="4"/>
      <c r="D166" s="23">
        <v>385828</v>
      </c>
      <c r="E166" s="84">
        <v>41</v>
      </c>
      <c r="F166" s="30">
        <v>0.74496480878763238</v>
      </c>
      <c r="G166" s="81">
        <v>0.50019917121236757</v>
      </c>
      <c r="H166" s="47"/>
      <c r="I166" s="16"/>
      <c r="J166" s="18"/>
      <c r="K166" s="18"/>
      <c r="L166" s="23"/>
      <c r="M166" s="79">
        <v>87.567686318736008</v>
      </c>
      <c r="N166" s="112">
        <v>6.04</v>
      </c>
      <c r="O166" s="79">
        <v>270</v>
      </c>
      <c r="P166" s="31"/>
      <c r="Q166" s="13">
        <v>1.4809999999999999</v>
      </c>
      <c r="R166" s="13">
        <v>3.028</v>
      </c>
      <c r="S166" s="13">
        <v>0.62349999999999994</v>
      </c>
      <c r="T166" s="13">
        <v>0.51350000000000007</v>
      </c>
      <c r="U166" s="13">
        <v>0.31</v>
      </c>
    </row>
    <row r="167" spans="1:21" x14ac:dyDescent="0.2">
      <c r="A167" s="34"/>
      <c r="B167" s="2"/>
      <c r="C167" s="4"/>
      <c r="D167" s="23">
        <v>385827</v>
      </c>
      <c r="E167" s="84">
        <v>51</v>
      </c>
      <c r="F167" s="30">
        <v>0.16864860659072417</v>
      </c>
      <c r="G167" s="81">
        <v>0.20858122365927589</v>
      </c>
      <c r="H167" s="47"/>
      <c r="I167" s="16"/>
      <c r="J167" s="18"/>
      <c r="K167" s="23"/>
      <c r="L167" s="23"/>
      <c r="M167" s="79"/>
      <c r="N167" s="112"/>
      <c r="O167" s="79"/>
      <c r="P167" s="31"/>
      <c r="Q167" s="13">
        <v>5.4369999999999994</v>
      </c>
      <c r="R167" s="13">
        <v>5.3354999999999997</v>
      </c>
      <c r="S167" s="13">
        <v>0.85050000000000003</v>
      </c>
      <c r="T167" s="13">
        <v>0.46400000000000002</v>
      </c>
      <c r="U167" s="13">
        <v>0.1885</v>
      </c>
    </row>
    <row r="168" spans="1:21" x14ac:dyDescent="0.2">
      <c r="A168" s="34"/>
      <c r="B168" s="2"/>
      <c r="C168" s="4"/>
      <c r="D168" s="23">
        <v>385826</v>
      </c>
      <c r="E168" s="84">
        <v>61</v>
      </c>
      <c r="F168" s="30">
        <v>8.7509560618388924E-2</v>
      </c>
      <c r="G168" s="81">
        <v>0.1426458343816111</v>
      </c>
      <c r="H168" s="47"/>
      <c r="I168" s="16"/>
      <c r="J168" s="16"/>
      <c r="K168" s="23"/>
      <c r="L168" s="23"/>
      <c r="M168" s="79"/>
      <c r="N168" s="112"/>
      <c r="O168" s="79"/>
      <c r="P168" s="31"/>
      <c r="Q168" s="13">
        <v>8.0824999999999996</v>
      </c>
      <c r="R168" s="13">
        <v>7.51</v>
      </c>
      <c r="S168" s="13">
        <v>0.95499999999999996</v>
      </c>
      <c r="T168" s="13">
        <v>0.51849999999999996</v>
      </c>
      <c r="U168" s="13">
        <v>0.17849999999999999</v>
      </c>
    </row>
    <row r="169" spans="1:21" x14ac:dyDescent="0.2">
      <c r="A169" s="34"/>
      <c r="B169" s="2"/>
      <c r="C169" s="4"/>
      <c r="D169" s="23">
        <v>385825</v>
      </c>
      <c r="E169" s="84">
        <v>80</v>
      </c>
      <c r="F169" s="30">
        <v>5.0755545158665566E-2</v>
      </c>
      <c r="G169" s="81">
        <v>6.3246659841334443E-2</v>
      </c>
      <c r="H169" s="47"/>
      <c r="I169" s="16"/>
      <c r="J169" s="16"/>
      <c r="K169" s="23"/>
      <c r="L169" s="23"/>
      <c r="M169" s="79"/>
      <c r="N169" s="112"/>
      <c r="O169" s="79"/>
      <c r="P169" s="31"/>
      <c r="Q169" s="13">
        <v>11.263</v>
      </c>
      <c r="R169" s="13">
        <v>9.0640000000000001</v>
      </c>
      <c r="S169" s="13">
        <v>1.0725</v>
      </c>
      <c r="T169" s="13">
        <v>0.46950000000000003</v>
      </c>
      <c r="U169" s="13">
        <v>0.17549999999999999</v>
      </c>
    </row>
    <row r="170" spans="1:21" x14ac:dyDescent="0.2">
      <c r="A170" s="34"/>
      <c r="B170" s="2"/>
      <c r="C170" s="4"/>
      <c r="D170" s="23">
        <v>385824</v>
      </c>
      <c r="E170" s="84">
        <v>100</v>
      </c>
      <c r="F170" s="30">
        <v>2.2752485760781122E-2</v>
      </c>
      <c r="G170" s="81">
        <v>3.9626079239218889E-2</v>
      </c>
      <c r="H170" s="47"/>
      <c r="I170" s="16"/>
      <c r="J170" s="16"/>
      <c r="K170" s="23"/>
      <c r="L170" s="23"/>
      <c r="M170" s="79"/>
      <c r="N170" s="105"/>
      <c r="O170" s="77"/>
      <c r="P170" s="31"/>
      <c r="Q170" s="13">
        <v>14.494999999999999</v>
      </c>
      <c r="R170" s="13">
        <v>11.962</v>
      </c>
      <c r="S170" s="13">
        <v>1.226</v>
      </c>
      <c r="T170" s="13">
        <v>0.73599999999999999</v>
      </c>
      <c r="U170" s="13">
        <v>0.18049999999999999</v>
      </c>
    </row>
    <row r="171" spans="1:21" x14ac:dyDescent="0.2">
      <c r="A171" s="34"/>
      <c r="B171" s="2"/>
      <c r="C171" s="4"/>
      <c r="D171" s="23">
        <v>385823</v>
      </c>
      <c r="E171" s="84">
        <v>152</v>
      </c>
      <c r="F171" s="30">
        <v>2.2752485760781122E-2</v>
      </c>
      <c r="G171" s="81">
        <v>3.9626079239218875E-2</v>
      </c>
      <c r="H171" s="47"/>
      <c r="I171" s="16"/>
      <c r="J171" s="16"/>
      <c r="K171" s="23"/>
      <c r="L171" s="23"/>
      <c r="M171" s="79">
        <v>52.135716126060714</v>
      </c>
      <c r="N171" s="112">
        <v>3.2995000000000001</v>
      </c>
      <c r="O171" s="79">
        <v>147.5</v>
      </c>
      <c r="P171" s="31">
        <v>34.716999999999999</v>
      </c>
      <c r="Q171" s="13">
        <v>18.1065</v>
      </c>
      <c r="R171" s="13">
        <v>17.145499999999998</v>
      </c>
      <c r="S171" s="13">
        <v>1.5015000000000001</v>
      </c>
      <c r="T171" s="13">
        <v>0.65600000000000003</v>
      </c>
      <c r="U171" s="13">
        <v>0.22650000000000001</v>
      </c>
    </row>
    <row r="172" spans="1:21" x14ac:dyDescent="0.2">
      <c r="A172" s="34">
        <v>41197</v>
      </c>
      <c r="B172" s="2" t="s">
        <v>253</v>
      </c>
      <c r="C172" s="4" t="s">
        <v>81</v>
      </c>
      <c r="D172" s="33">
        <v>386411</v>
      </c>
      <c r="E172" s="84">
        <v>3</v>
      </c>
      <c r="F172" s="30">
        <v>0.35753504597233521</v>
      </c>
      <c r="G172" s="81">
        <v>0.14820164952766493</v>
      </c>
      <c r="H172" s="30">
        <v>42.870908582282347</v>
      </c>
      <c r="I172" s="31">
        <v>28.21005998509267</v>
      </c>
      <c r="J172" s="82">
        <v>37.90337691090317</v>
      </c>
      <c r="K172" s="18">
        <v>19.449446186096836</v>
      </c>
      <c r="L172" s="23">
        <v>289</v>
      </c>
      <c r="M172" s="79">
        <v>99.327570112985399</v>
      </c>
      <c r="N172" s="112">
        <v>5.8185000000000002</v>
      </c>
      <c r="O172" s="79">
        <v>260</v>
      </c>
      <c r="P172" s="31">
        <v>31.15</v>
      </c>
      <c r="Q172" s="13">
        <v>0.82650000000000001</v>
      </c>
      <c r="R172" s="13">
        <v>0.59400000000000008</v>
      </c>
      <c r="S172" s="13">
        <v>0.18</v>
      </c>
      <c r="T172" s="13">
        <v>0.25850000000000001</v>
      </c>
      <c r="U172" s="13">
        <v>0.14550000000000002</v>
      </c>
    </row>
    <row r="173" spans="1:21" x14ac:dyDescent="0.2">
      <c r="A173" s="34"/>
      <c r="B173" s="2"/>
      <c r="C173" s="4"/>
      <c r="D173" s="33">
        <v>386410</v>
      </c>
      <c r="E173" s="84">
        <v>11</v>
      </c>
      <c r="F173" s="30">
        <v>0.62577043938161092</v>
      </c>
      <c r="G173" s="81">
        <v>0.17992390061838912</v>
      </c>
      <c r="H173" s="18"/>
      <c r="I173" s="18"/>
      <c r="J173" s="86"/>
      <c r="K173" s="18"/>
      <c r="L173" s="23"/>
      <c r="M173" s="79"/>
      <c r="N173" s="105"/>
      <c r="O173" s="77"/>
      <c r="P173" s="25"/>
      <c r="Q173" s="13">
        <v>0.8165</v>
      </c>
      <c r="R173" s="13">
        <v>0.76800000000000002</v>
      </c>
      <c r="S173" s="13">
        <v>0.219</v>
      </c>
      <c r="T173" s="13">
        <v>0.2205</v>
      </c>
      <c r="U173" s="13">
        <v>0.13300000000000001</v>
      </c>
    </row>
    <row r="174" spans="1:21" x14ac:dyDescent="0.2">
      <c r="A174" s="34"/>
      <c r="B174" s="2"/>
      <c r="C174" s="4"/>
      <c r="D174" s="33">
        <v>386409</v>
      </c>
      <c r="E174" s="84">
        <v>20</v>
      </c>
      <c r="F174" s="30">
        <v>0.93865565907241644</v>
      </c>
      <c r="G174" s="81">
        <v>0.39806449592758375</v>
      </c>
      <c r="H174" s="16"/>
      <c r="I174" s="16"/>
      <c r="J174" s="18"/>
      <c r="K174" s="23"/>
      <c r="L174" s="23"/>
      <c r="M174" s="79"/>
      <c r="N174" s="105"/>
      <c r="O174" s="77"/>
      <c r="P174" s="25"/>
      <c r="Q174" s="13">
        <v>0.82799999999999996</v>
      </c>
      <c r="R174" s="13">
        <v>1.026</v>
      </c>
      <c r="S174" s="13">
        <v>0.25950000000000001</v>
      </c>
      <c r="T174" s="13">
        <v>0.32550000000000001</v>
      </c>
      <c r="U174" s="13">
        <v>0.19900000000000001</v>
      </c>
    </row>
    <row r="175" spans="1:21" x14ac:dyDescent="0.2">
      <c r="A175" s="6"/>
      <c r="B175" s="2"/>
      <c r="C175" s="4"/>
      <c r="D175" s="33">
        <v>386408</v>
      </c>
      <c r="E175" s="84">
        <v>31</v>
      </c>
      <c r="F175" s="30">
        <v>1.2068429902359641</v>
      </c>
      <c r="G175" s="81">
        <v>0.71583668476403606</v>
      </c>
      <c r="H175" s="47"/>
      <c r="I175" s="16"/>
      <c r="J175" s="18"/>
      <c r="K175" s="23"/>
      <c r="L175" s="23"/>
      <c r="M175" s="79"/>
      <c r="N175" s="105"/>
      <c r="O175" s="77"/>
      <c r="P175" s="31"/>
      <c r="Q175" s="13">
        <v>1.004</v>
      </c>
      <c r="R175" s="13">
        <v>1.6855</v>
      </c>
      <c r="S175" s="13">
        <v>0.42600000000000005</v>
      </c>
      <c r="T175" s="13">
        <v>0.29299999999999998</v>
      </c>
      <c r="U175" s="13">
        <v>0.21450000000000002</v>
      </c>
    </row>
    <row r="176" spans="1:21" x14ac:dyDescent="0.2">
      <c r="A176" s="6"/>
      <c r="B176" s="2"/>
      <c r="C176" s="4"/>
      <c r="D176" s="33">
        <v>386407</v>
      </c>
      <c r="E176" s="84">
        <v>40</v>
      </c>
      <c r="F176" s="30">
        <v>0.75986410496338497</v>
      </c>
      <c r="G176" s="81">
        <v>0.44867740503661524</v>
      </c>
      <c r="H176" s="47"/>
      <c r="I176" s="16"/>
      <c r="J176" s="18"/>
      <c r="K176" s="23"/>
      <c r="L176" s="23"/>
      <c r="M176" s="79">
        <v>91.086084345600256</v>
      </c>
      <c r="N176" s="112">
        <v>6.2095000000000002</v>
      </c>
      <c r="O176" s="79">
        <v>277.5</v>
      </c>
      <c r="P176" s="82">
        <v>32.414999999999999</v>
      </c>
      <c r="Q176" s="13">
        <v>1.0920000000000001</v>
      </c>
      <c r="R176" s="13">
        <v>2.2530000000000001</v>
      </c>
      <c r="S176" s="13">
        <v>0.48450000000000004</v>
      </c>
      <c r="T176" s="13">
        <v>0.2515</v>
      </c>
      <c r="U176" s="13">
        <v>0.24349999999999999</v>
      </c>
    </row>
    <row r="177" spans="1:21" x14ac:dyDescent="0.2">
      <c r="A177" s="6"/>
      <c r="B177" s="2"/>
      <c r="C177" s="4"/>
      <c r="D177" s="33">
        <v>386406</v>
      </c>
      <c r="E177" s="84">
        <v>50</v>
      </c>
      <c r="F177" s="30">
        <v>0.17876752298616766</v>
      </c>
      <c r="G177" s="81">
        <v>0.24820690026383241</v>
      </c>
      <c r="H177" s="47"/>
      <c r="I177" s="16"/>
      <c r="J177" s="18"/>
      <c r="K177" s="23"/>
      <c r="L177" s="23"/>
      <c r="M177" s="79"/>
      <c r="N177" s="105"/>
      <c r="O177" s="77"/>
      <c r="P177" s="82"/>
      <c r="Q177" s="13">
        <v>3.8424999999999998</v>
      </c>
      <c r="R177" s="13">
        <v>4.5739999999999998</v>
      </c>
      <c r="S177" s="13">
        <v>0.78</v>
      </c>
      <c r="T177" s="13">
        <v>0.24399999999999999</v>
      </c>
      <c r="U177" s="13">
        <v>0.2445</v>
      </c>
    </row>
    <row r="178" spans="1:21" x14ac:dyDescent="0.2">
      <c r="A178" s="6"/>
      <c r="B178" s="2"/>
      <c r="C178" s="4"/>
      <c r="D178" s="33">
        <v>386405</v>
      </c>
      <c r="E178" s="84">
        <v>61</v>
      </c>
      <c r="F178" s="30">
        <v>8.7509560618388924E-2</v>
      </c>
      <c r="G178" s="81">
        <v>0.14909878938161109</v>
      </c>
      <c r="H178" s="47"/>
      <c r="I178" s="16"/>
      <c r="J178" s="18"/>
      <c r="K178" s="23"/>
      <c r="L178" s="23"/>
      <c r="M178" s="79"/>
      <c r="N178" s="105"/>
      <c r="O178" s="77"/>
      <c r="P178" s="77"/>
      <c r="Q178" s="13">
        <v>7.5939999999999994</v>
      </c>
      <c r="R178" s="13">
        <v>7.0395000000000003</v>
      </c>
      <c r="S178" s="13">
        <v>0.94350000000000001</v>
      </c>
      <c r="T178" s="13">
        <v>0.28799999999999998</v>
      </c>
      <c r="U178" s="13">
        <v>0.23449999999999999</v>
      </c>
    </row>
    <row r="179" spans="1:21" x14ac:dyDescent="0.2">
      <c r="A179" s="6"/>
      <c r="B179" s="2"/>
      <c r="C179" s="4"/>
      <c r="D179" s="33">
        <v>386404</v>
      </c>
      <c r="E179" s="84">
        <v>81</v>
      </c>
      <c r="F179" s="30">
        <v>2.9753250610252233E-2</v>
      </c>
      <c r="G179" s="81">
        <v>7.5645014389747772E-2</v>
      </c>
      <c r="H179" s="47"/>
      <c r="I179" s="16"/>
      <c r="J179" s="18"/>
      <c r="K179" s="23"/>
      <c r="L179" s="23"/>
      <c r="M179" s="79"/>
      <c r="N179" s="105"/>
      <c r="O179" s="77"/>
      <c r="P179" s="82"/>
      <c r="Q179" s="13">
        <v>12.5275</v>
      </c>
      <c r="R179" s="13">
        <v>11.062999999999999</v>
      </c>
      <c r="S179" s="13">
        <v>1.1595</v>
      </c>
      <c r="T179" s="13">
        <v>0.47899999999999998</v>
      </c>
      <c r="U179" s="13">
        <v>0.23349999999999999</v>
      </c>
    </row>
    <row r="180" spans="1:21" x14ac:dyDescent="0.2">
      <c r="A180" s="6"/>
      <c r="B180" s="2"/>
      <c r="C180" s="4"/>
      <c r="D180" s="33">
        <v>386403</v>
      </c>
      <c r="E180" s="84">
        <v>100</v>
      </c>
      <c r="F180" s="30">
        <v>2.1002294548413347E-2</v>
      </c>
      <c r="G180" s="81">
        <v>6.2886120451586661E-2</v>
      </c>
      <c r="H180" s="47"/>
      <c r="I180" s="16"/>
      <c r="J180" s="18"/>
      <c r="K180" s="23"/>
      <c r="L180" s="23"/>
      <c r="M180" s="79"/>
      <c r="N180" s="105"/>
      <c r="O180" s="77"/>
      <c r="P180" s="82"/>
      <c r="Q180" s="13">
        <v>14.721499999999999</v>
      </c>
      <c r="R180" s="13">
        <v>12.7775</v>
      </c>
      <c r="S180" s="13">
        <v>1.2789999999999999</v>
      </c>
      <c r="T180" s="13">
        <v>0.40350000000000003</v>
      </c>
      <c r="U180" s="13">
        <v>0.249</v>
      </c>
    </row>
    <row r="181" spans="1:21" x14ac:dyDescent="0.2">
      <c r="A181" s="6"/>
      <c r="B181" s="2"/>
      <c r="C181" s="4"/>
      <c r="D181" s="33">
        <v>386402</v>
      </c>
      <c r="E181" s="84">
        <v>128</v>
      </c>
      <c r="F181" s="30">
        <v>6.4757074857607802E-2</v>
      </c>
      <c r="G181" s="81">
        <v>6.2151040142392228E-2</v>
      </c>
      <c r="H181" s="47"/>
      <c r="I181" s="16"/>
      <c r="J181" s="18"/>
      <c r="K181" s="23"/>
      <c r="L181" s="23"/>
      <c r="M181" s="79">
        <v>53.776061929128502</v>
      </c>
      <c r="N181" s="112">
        <v>3.3780000000000001</v>
      </c>
      <c r="O181" s="79">
        <v>151</v>
      </c>
      <c r="P181" s="82">
        <v>34.779000000000003</v>
      </c>
      <c r="Q181" s="13">
        <v>15.316500000000001</v>
      </c>
      <c r="R181" s="13">
        <v>13.829000000000001</v>
      </c>
      <c r="S181" s="13">
        <v>1.3485</v>
      </c>
      <c r="T181" s="13">
        <v>0.23</v>
      </c>
      <c r="U181" s="13">
        <v>0.25800000000000001</v>
      </c>
    </row>
    <row r="182" spans="1:21" x14ac:dyDescent="0.2">
      <c r="A182" s="34">
        <v>41232</v>
      </c>
      <c r="B182" s="2" t="s">
        <v>252</v>
      </c>
      <c r="C182" s="4" t="s">
        <v>100</v>
      </c>
      <c r="D182" s="17">
        <v>306880</v>
      </c>
      <c r="E182" s="3">
        <v>1</v>
      </c>
      <c r="F182" s="16">
        <v>0.92375636289666385</v>
      </c>
      <c r="G182" s="13">
        <v>0.72425478710333657</v>
      </c>
      <c r="H182" s="16">
        <v>39.585502914971514</v>
      </c>
      <c r="I182" s="18">
        <v>44.077298277528492</v>
      </c>
      <c r="J182" s="18">
        <v>36.115748836452397</v>
      </c>
      <c r="K182" s="18">
        <v>30.667197568547611</v>
      </c>
      <c r="L182" s="23">
        <v>324</v>
      </c>
      <c r="M182" s="40">
        <v>96.112002702363057</v>
      </c>
      <c r="N182" s="13">
        <v>6.085</v>
      </c>
      <c r="O182" s="40">
        <v>271.5</v>
      </c>
      <c r="P182" s="3">
        <v>30.635000000000002</v>
      </c>
      <c r="Q182" s="13">
        <v>0.1195</v>
      </c>
      <c r="R182" s="13">
        <v>7.6224999999999996</v>
      </c>
      <c r="S182" s="13">
        <v>0.3775</v>
      </c>
      <c r="T182" s="13">
        <v>0.58150000000000002</v>
      </c>
      <c r="U182" s="13">
        <v>0.16549999999999998</v>
      </c>
    </row>
    <row r="183" spans="1:21" x14ac:dyDescent="0.2">
      <c r="A183" s="6"/>
      <c r="B183" s="2"/>
      <c r="C183" s="4"/>
      <c r="D183" s="17">
        <v>306879</v>
      </c>
      <c r="E183" s="3">
        <v>5</v>
      </c>
      <c r="F183" s="16">
        <v>1.2366415825874695</v>
      </c>
      <c r="G183" s="13">
        <v>0.83252797241253074</v>
      </c>
      <c r="H183" s="16"/>
      <c r="I183" s="16"/>
      <c r="J183" s="16"/>
      <c r="K183" s="3"/>
      <c r="L183" s="23"/>
      <c r="M183" s="39"/>
      <c r="N183" s="16"/>
      <c r="O183" s="25"/>
      <c r="P183" s="82"/>
      <c r="Q183" s="13">
        <v>0.1905</v>
      </c>
      <c r="R183" s="13">
        <v>1.484</v>
      </c>
      <c r="S183" s="13">
        <v>0.39</v>
      </c>
      <c r="T183" s="13">
        <v>0.54449999999999998</v>
      </c>
      <c r="U183" s="13">
        <v>0.17949999999999999</v>
      </c>
    </row>
    <row r="184" spans="1:21" x14ac:dyDescent="0.2">
      <c r="A184" s="6"/>
      <c r="B184" s="2"/>
      <c r="C184" s="4"/>
      <c r="D184" s="17">
        <v>306878</v>
      </c>
      <c r="E184" s="3">
        <v>10</v>
      </c>
      <c r="F184" s="16">
        <v>1.1323465093572009</v>
      </c>
      <c r="G184" s="13">
        <v>0.79033316564279965</v>
      </c>
      <c r="H184" s="16"/>
      <c r="I184" s="16"/>
      <c r="J184" s="16"/>
      <c r="K184" s="3"/>
      <c r="L184" s="23"/>
      <c r="M184" s="39"/>
      <c r="N184" s="16"/>
      <c r="O184" s="25"/>
      <c r="P184" s="82"/>
      <c r="Q184" s="13">
        <v>0.214</v>
      </c>
      <c r="R184" s="13">
        <v>1.4455</v>
      </c>
      <c r="S184" s="13">
        <v>0.38500000000000001</v>
      </c>
      <c r="T184" s="13">
        <v>0.41149999999999998</v>
      </c>
      <c r="U184" s="13">
        <v>0.1925</v>
      </c>
    </row>
    <row r="185" spans="1:21" x14ac:dyDescent="0.2">
      <c r="A185" s="6"/>
      <c r="B185" s="2"/>
      <c r="C185" s="4"/>
      <c r="D185" s="17">
        <v>306877</v>
      </c>
      <c r="E185" s="3">
        <v>20</v>
      </c>
      <c r="F185" s="16">
        <v>0.95355495524816902</v>
      </c>
      <c r="G185" s="13">
        <v>0.73107866475183125</v>
      </c>
      <c r="H185" s="83"/>
      <c r="I185" s="82"/>
      <c r="J185" s="82"/>
      <c r="K185" s="18"/>
      <c r="L185" s="23"/>
      <c r="M185" s="102"/>
      <c r="N185" s="113"/>
      <c r="O185" s="102"/>
      <c r="P185" s="49"/>
      <c r="Q185" s="13">
        <v>0.16450000000000001</v>
      </c>
      <c r="R185" s="13">
        <v>1.4139999999999999</v>
      </c>
      <c r="S185" s="13">
        <v>0.38550000000000001</v>
      </c>
      <c r="T185" s="13">
        <v>0.44350000000000001</v>
      </c>
      <c r="U185" s="13">
        <v>0.1855</v>
      </c>
    </row>
    <row r="186" spans="1:21" x14ac:dyDescent="0.2">
      <c r="A186" s="6"/>
      <c r="B186" s="2"/>
      <c r="C186" s="4"/>
      <c r="D186" s="17">
        <v>306876</v>
      </c>
      <c r="E186" s="3">
        <v>30</v>
      </c>
      <c r="F186" s="16">
        <v>0.81946128966639553</v>
      </c>
      <c r="G186" s="13">
        <v>0.70037121533360469</v>
      </c>
      <c r="H186" s="83"/>
      <c r="I186" s="82"/>
      <c r="J186" s="82"/>
      <c r="K186" s="18"/>
      <c r="L186" s="23"/>
      <c r="M186" s="102"/>
      <c r="N186" s="113"/>
      <c r="O186" s="102"/>
      <c r="P186" s="25"/>
      <c r="Q186" s="13">
        <v>0.13600000000000001</v>
      </c>
      <c r="R186" s="13">
        <v>1.3755000000000002</v>
      </c>
      <c r="S186" s="13">
        <v>0.38300000000000001</v>
      </c>
      <c r="T186" s="13">
        <v>0.46899999999999997</v>
      </c>
      <c r="U186" s="13">
        <v>0.1865</v>
      </c>
    </row>
    <row r="187" spans="1:21" x14ac:dyDescent="0.2">
      <c r="A187" s="6"/>
      <c r="B187" s="2"/>
      <c r="C187" s="4"/>
      <c r="D187" s="17">
        <v>306875</v>
      </c>
      <c r="E187" s="3">
        <v>40</v>
      </c>
      <c r="F187" s="16">
        <v>0.11805402461350695</v>
      </c>
      <c r="G187" s="13">
        <v>0.2881934848864931</v>
      </c>
      <c r="H187" s="83"/>
      <c r="I187" s="82"/>
      <c r="J187" s="82"/>
      <c r="K187" s="18"/>
      <c r="L187" s="23"/>
      <c r="M187" s="40">
        <v>87.119609604201742</v>
      </c>
      <c r="N187" s="13">
        <v>5.5869999999999997</v>
      </c>
      <c r="O187" s="40">
        <v>249.5</v>
      </c>
      <c r="P187" s="3">
        <v>31.288</v>
      </c>
      <c r="Q187" s="13">
        <v>3.379</v>
      </c>
      <c r="R187" s="13">
        <v>4.1359999999999992</v>
      </c>
      <c r="S187" s="13">
        <v>0.65200000000000002</v>
      </c>
      <c r="T187" s="13">
        <v>0.39300000000000002</v>
      </c>
      <c r="U187" s="13">
        <v>0.30199999999999999</v>
      </c>
    </row>
    <row r="188" spans="1:21" x14ac:dyDescent="0.2">
      <c r="A188" s="6"/>
      <c r="B188" s="2"/>
      <c r="C188" s="4"/>
      <c r="D188" s="17">
        <v>306874</v>
      </c>
      <c r="E188" s="3">
        <v>50</v>
      </c>
      <c r="F188" s="16">
        <v>7.5258222131814489E-2</v>
      </c>
      <c r="G188" s="13">
        <v>0.32482498786818553</v>
      </c>
      <c r="H188" s="83"/>
      <c r="I188" s="82"/>
      <c r="J188" s="82"/>
      <c r="K188" s="18"/>
      <c r="L188" s="23"/>
      <c r="M188" s="39"/>
      <c r="N188" s="16"/>
      <c r="O188" s="25"/>
      <c r="P188" s="49"/>
      <c r="Q188" s="13">
        <v>4.8254999999999999</v>
      </c>
      <c r="R188" s="13">
        <v>5.2614999999999998</v>
      </c>
      <c r="S188" s="13">
        <v>0.8135</v>
      </c>
      <c r="T188" s="13">
        <v>0.40049999999999997</v>
      </c>
      <c r="U188" s="13">
        <v>0.122</v>
      </c>
    </row>
    <row r="189" spans="1:21" x14ac:dyDescent="0.2">
      <c r="A189" s="6"/>
      <c r="B189" s="2"/>
      <c r="C189" s="4"/>
      <c r="D189" s="17">
        <v>306873</v>
      </c>
      <c r="E189" s="3">
        <v>75</v>
      </c>
      <c r="F189" s="16">
        <v>4.9005353946297792E-2</v>
      </c>
      <c r="G189" s="13">
        <v>0.17684807105370226</v>
      </c>
      <c r="H189" s="83"/>
      <c r="I189" s="82"/>
      <c r="J189" s="82"/>
      <c r="K189" s="18"/>
      <c r="L189" s="23"/>
      <c r="M189" s="39"/>
      <c r="N189" s="16"/>
      <c r="O189" s="25"/>
      <c r="P189" s="49"/>
      <c r="Q189" s="13">
        <v>8.5779999999999994</v>
      </c>
      <c r="R189" s="13">
        <v>9.7925000000000004</v>
      </c>
      <c r="S189" s="13">
        <v>1.0625</v>
      </c>
      <c r="T189" s="13">
        <v>0.65600000000000003</v>
      </c>
      <c r="U189" s="13">
        <v>0.1295</v>
      </c>
    </row>
    <row r="190" spans="1:21" x14ac:dyDescent="0.2">
      <c r="A190" s="6"/>
      <c r="B190" s="2"/>
      <c r="C190" s="4"/>
      <c r="D190" s="17">
        <v>306872</v>
      </c>
      <c r="E190" s="3">
        <v>100</v>
      </c>
      <c r="F190" s="16">
        <v>3.1503441822620035E-2</v>
      </c>
      <c r="G190" s="13">
        <v>0.11261255317737998</v>
      </c>
      <c r="H190" s="83"/>
      <c r="I190" s="82"/>
      <c r="J190" s="82"/>
      <c r="K190" s="18"/>
      <c r="L190" s="23"/>
      <c r="M190" s="102"/>
      <c r="N190" s="113"/>
      <c r="O190" s="102"/>
      <c r="P190" s="25"/>
      <c r="Q190" s="13">
        <v>10.417999999999999</v>
      </c>
      <c r="R190" s="13">
        <v>11.039</v>
      </c>
      <c r="S190" s="13">
        <v>1.121</v>
      </c>
      <c r="T190" s="13">
        <v>0.51249999999999996</v>
      </c>
      <c r="U190" s="13">
        <v>0.11600000000000001</v>
      </c>
    </row>
    <row r="191" spans="1:21" x14ac:dyDescent="0.2">
      <c r="A191" s="6"/>
      <c r="B191" s="2"/>
      <c r="C191" s="4"/>
      <c r="D191" s="17">
        <v>306871</v>
      </c>
      <c r="E191" s="33">
        <v>140</v>
      </c>
      <c r="F191" s="16">
        <v>1.4001529698942226E-2</v>
      </c>
      <c r="G191" s="13">
        <v>6.3433930301057775E-2</v>
      </c>
      <c r="H191" s="83"/>
      <c r="I191" s="82"/>
      <c r="J191" s="82"/>
      <c r="K191" s="18"/>
      <c r="L191" s="23"/>
      <c r="M191" s="40">
        <v>58.207656303229811</v>
      </c>
      <c r="N191" s="13">
        <v>3.7210000000000001</v>
      </c>
      <c r="O191" s="40">
        <v>166</v>
      </c>
      <c r="P191" s="3">
        <v>34.462000000000003</v>
      </c>
      <c r="Q191" s="13">
        <v>14.362</v>
      </c>
      <c r="R191" s="13">
        <v>13.699</v>
      </c>
      <c r="S191" s="13">
        <v>1.2605</v>
      </c>
      <c r="T191" s="13">
        <v>0.3745</v>
      </c>
      <c r="U191" s="13">
        <v>0.13550000000000001</v>
      </c>
    </row>
    <row r="192" spans="1:21" x14ac:dyDescent="0.2">
      <c r="A192" s="34">
        <v>41256</v>
      </c>
      <c r="B192" s="2" t="s">
        <v>262</v>
      </c>
      <c r="C192" s="4" t="s">
        <v>100</v>
      </c>
      <c r="D192" s="17">
        <v>306890</v>
      </c>
      <c r="E192" s="3">
        <v>1</v>
      </c>
      <c r="F192" s="16">
        <v>0.92375636289666407</v>
      </c>
      <c r="G192" s="13">
        <v>0.52283120210333578</v>
      </c>
      <c r="H192" s="83">
        <v>63.741424387713607</v>
      </c>
      <c r="I192" s="82">
        <v>41.738834377286416</v>
      </c>
      <c r="J192" s="18">
        <v>49.517810840113924</v>
      </c>
      <c r="K192" s="18">
        <v>26.409725087386093</v>
      </c>
      <c r="L192" s="23">
        <v>348</v>
      </c>
      <c r="M192" s="40">
        <v>95.13066029362011</v>
      </c>
      <c r="N192" s="13">
        <v>6.4050000000000002</v>
      </c>
      <c r="O192" s="40">
        <v>286</v>
      </c>
      <c r="P192" s="3">
        <v>30.699000000000002</v>
      </c>
      <c r="Q192" s="13">
        <v>1.165</v>
      </c>
      <c r="R192" s="13">
        <v>1.87</v>
      </c>
      <c r="S192" s="13">
        <v>0.48399999999999999</v>
      </c>
      <c r="T192" s="13">
        <v>0.48749999999999999</v>
      </c>
      <c r="U192" s="13">
        <v>0.42349999999999999</v>
      </c>
    </row>
    <row r="193" spans="1:21" x14ac:dyDescent="0.2">
      <c r="A193" s="34"/>
      <c r="B193" s="2"/>
      <c r="C193" s="4"/>
      <c r="D193" s="3">
        <v>306889</v>
      </c>
      <c r="E193" s="3">
        <v>5</v>
      </c>
      <c r="F193" s="16">
        <v>1.0429507323026852</v>
      </c>
      <c r="G193" s="13">
        <v>0.44025930269731489</v>
      </c>
      <c r="H193" s="87"/>
      <c r="I193" s="88"/>
      <c r="J193" s="82"/>
      <c r="K193" s="23"/>
      <c r="L193" s="23"/>
      <c r="M193" s="39"/>
      <c r="N193" s="16"/>
      <c r="O193" s="25"/>
      <c r="P193" s="25"/>
      <c r="Q193" s="13">
        <v>1.1619999999999999</v>
      </c>
      <c r="R193" s="13">
        <v>1.9085000000000001</v>
      </c>
      <c r="S193" s="13">
        <v>0.49249999999999999</v>
      </c>
      <c r="T193" s="13">
        <v>0.6895</v>
      </c>
      <c r="U193" s="13">
        <v>0.42949999999999999</v>
      </c>
    </row>
    <row r="194" spans="1:21" x14ac:dyDescent="0.2">
      <c r="A194" s="6"/>
      <c r="B194" s="2"/>
      <c r="C194" s="4"/>
      <c r="D194" s="17">
        <v>306888</v>
      </c>
      <c r="E194" s="3">
        <v>10</v>
      </c>
      <c r="F194" s="16">
        <v>0.99825284377542733</v>
      </c>
      <c r="G194" s="13">
        <v>0.5032684262245728</v>
      </c>
      <c r="H194" s="16"/>
      <c r="I194" s="16"/>
      <c r="J194" s="16"/>
      <c r="K194" s="21"/>
      <c r="L194" s="23"/>
      <c r="M194" s="39"/>
      <c r="N194" s="16"/>
      <c r="O194" s="25"/>
      <c r="P194" s="25"/>
      <c r="Q194" s="13">
        <v>1.1844999999999999</v>
      </c>
      <c r="R194" s="13">
        <v>1.9115</v>
      </c>
      <c r="S194" s="13">
        <v>0.53100000000000003</v>
      </c>
      <c r="T194" s="13">
        <v>0.47850000000000004</v>
      </c>
      <c r="U194" s="13">
        <v>0.42499999999999999</v>
      </c>
    </row>
    <row r="195" spans="1:21" x14ac:dyDescent="0.2">
      <c r="A195" s="6"/>
      <c r="B195" s="2"/>
      <c r="C195" s="4"/>
      <c r="D195" s="3">
        <v>306887</v>
      </c>
      <c r="E195" s="3">
        <v>20</v>
      </c>
      <c r="F195" s="16">
        <v>1.01315213995118</v>
      </c>
      <c r="G195" s="13">
        <v>0.6165477750488203</v>
      </c>
      <c r="H195" s="51"/>
      <c r="I195" s="16"/>
      <c r="J195" s="16"/>
      <c r="K195" s="21"/>
      <c r="L195" s="23"/>
      <c r="M195" s="40"/>
      <c r="N195" s="13"/>
      <c r="O195" s="40"/>
      <c r="P195" s="25"/>
      <c r="Q195" s="13">
        <v>1.147</v>
      </c>
      <c r="R195" s="13">
        <v>1.8545</v>
      </c>
      <c r="S195" s="13">
        <v>0.48899999999999999</v>
      </c>
      <c r="T195" s="13">
        <v>0.47749999999999998</v>
      </c>
      <c r="U195" s="13">
        <v>0.42299999999999999</v>
      </c>
    </row>
    <row r="196" spans="1:21" x14ac:dyDescent="0.2">
      <c r="A196" s="6"/>
      <c r="B196" s="2"/>
      <c r="C196" s="4"/>
      <c r="D196" s="17">
        <v>306886</v>
      </c>
      <c r="E196" s="3">
        <v>30</v>
      </c>
      <c r="F196" s="16">
        <v>0.98335354759967464</v>
      </c>
      <c r="G196" s="13">
        <v>0.53647895740032558</v>
      </c>
      <c r="H196" s="51"/>
      <c r="I196" s="16"/>
      <c r="J196" s="16"/>
      <c r="K196" s="21"/>
      <c r="L196" s="23"/>
      <c r="M196" s="40"/>
      <c r="N196" s="13"/>
      <c r="O196" s="40"/>
      <c r="P196" s="25"/>
      <c r="Q196" s="13">
        <v>1.1919999999999999</v>
      </c>
      <c r="R196" s="13">
        <v>1.8975</v>
      </c>
      <c r="S196" s="13">
        <v>0.53549999999999998</v>
      </c>
      <c r="T196" s="13">
        <v>0.53400000000000003</v>
      </c>
      <c r="U196" s="13">
        <v>0.42799999999999999</v>
      </c>
    </row>
    <row r="197" spans="1:21" x14ac:dyDescent="0.2">
      <c r="A197" s="6"/>
      <c r="B197" s="2"/>
      <c r="C197" s="4"/>
      <c r="D197" s="3">
        <v>306885</v>
      </c>
      <c r="E197" s="3">
        <v>40</v>
      </c>
      <c r="F197" s="16">
        <v>1.0280514361269324</v>
      </c>
      <c r="G197" s="13">
        <v>0.5284035388730679</v>
      </c>
      <c r="H197" s="51"/>
      <c r="I197" s="16"/>
      <c r="J197" s="16"/>
      <c r="K197" s="21"/>
      <c r="L197" s="23"/>
      <c r="M197" s="40">
        <v>97.834032785241646</v>
      </c>
      <c r="N197" s="13">
        <v>6.5880000000000001</v>
      </c>
      <c r="O197" s="40">
        <v>294</v>
      </c>
      <c r="P197" s="3">
        <v>30.704000000000001</v>
      </c>
      <c r="Q197" s="13">
        <v>1.1484999999999999</v>
      </c>
      <c r="R197" s="13">
        <v>1.855</v>
      </c>
      <c r="S197" s="13">
        <v>0.50449999999999995</v>
      </c>
      <c r="T197" s="13">
        <v>0.56299999999999994</v>
      </c>
      <c r="U197" s="13">
        <v>0.42499999999999999</v>
      </c>
    </row>
    <row r="198" spans="1:21" x14ac:dyDescent="0.2">
      <c r="A198" s="6"/>
      <c r="B198" s="2"/>
      <c r="C198" s="4"/>
      <c r="D198" s="17">
        <v>306884</v>
      </c>
      <c r="E198" s="3">
        <v>50</v>
      </c>
      <c r="F198" s="16">
        <v>0.86415917819365351</v>
      </c>
      <c r="G198" s="13">
        <v>0.4542497418063467</v>
      </c>
      <c r="H198" s="51"/>
      <c r="I198" s="16"/>
      <c r="J198" s="16"/>
      <c r="K198" s="21"/>
      <c r="L198" s="23"/>
      <c r="M198" s="39"/>
      <c r="N198" s="16"/>
      <c r="O198" s="25"/>
      <c r="P198" s="25"/>
      <c r="Q198" s="13">
        <v>1.1760000000000002</v>
      </c>
      <c r="R198" s="13">
        <v>1.847</v>
      </c>
      <c r="S198" s="13">
        <v>0.51100000000000001</v>
      </c>
      <c r="T198" s="13">
        <v>0.5635</v>
      </c>
      <c r="U198" s="13">
        <v>0.4365</v>
      </c>
    </row>
    <row r="199" spans="1:21" x14ac:dyDescent="0.2">
      <c r="A199" s="6"/>
      <c r="B199" s="2"/>
      <c r="C199" s="4"/>
      <c r="D199" s="3">
        <v>306883</v>
      </c>
      <c r="E199" s="3">
        <v>75</v>
      </c>
      <c r="F199" s="16">
        <v>7.0007648494711153E-2</v>
      </c>
      <c r="G199" s="13">
        <v>0.15799676150528891</v>
      </c>
      <c r="H199" s="51"/>
      <c r="I199" s="16"/>
      <c r="J199" s="16"/>
      <c r="K199" s="21"/>
      <c r="L199" s="23"/>
      <c r="M199" s="40"/>
      <c r="N199" s="13"/>
      <c r="O199" s="40"/>
      <c r="P199" s="45"/>
      <c r="Q199" s="13">
        <v>8.282</v>
      </c>
      <c r="R199" s="13">
        <v>8.6905000000000001</v>
      </c>
      <c r="S199" s="13">
        <v>1.256</v>
      </c>
      <c r="T199" s="13">
        <v>0.40749999999999997</v>
      </c>
      <c r="U199" s="13">
        <v>0.1585</v>
      </c>
    </row>
    <row r="200" spans="1:21" x14ac:dyDescent="0.2">
      <c r="A200" s="6"/>
      <c r="B200" s="2"/>
      <c r="C200" s="4"/>
      <c r="D200" s="17">
        <v>306882</v>
      </c>
      <c r="E200" s="3">
        <v>100</v>
      </c>
      <c r="F200" s="16">
        <v>3.8504206672091146E-2</v>
      </c>
      <c r="G200" s="13">
        <v>0.11421572832790887</v>
      </c>
      <c r="H200" s="51"/>
      <c r="I200" s="16"/>
      <c r="J200" s="16"/>
      <c r="K200" s="21"/>
      <c r="L200" s="23"/>
      <c r="M200" s="40"/>
      <c r="N200" s="13"/>
      <c r="O200" s="40"/>
      <c r="P200" s="45"/>
      <c r="Q200" s="13">
        <v>11.6525</v>
      </c>
      <c r="R200" s="13">
        <v>13.57</v>
      </c>
      <c r="S200" s="13">
        <v>1.5409999999999999</v>
      </c>
      <c r="T200" s="13">
        <v>0.57899999999999996</v>
      </c>
      <c r="U200" s="13">
        <v>0.16250000000000001</v>
      </c>
    </row>
    <row r="201" spans="1:21" x14ac:dyDescent="0.2">
      <c r="A201" s="6"/>
      <c r="B201" s="2"/>
      <c r="C201" s="4"/>
      <c r="D201" s="3">
        <v>306881</v>
      </c>
      <c r="E201" s="33">
        <v>140</v>
      </c>
      <c r="F201" s="16">
        <v>2.1002294548413344E-2</v>
      </c>
      <c r="G201" s="13">
        <v>9.9452865451586644E-2</v>
      </c>
      <c r="H201" s="51"/>
      <c r="I201" s="16"/>
      <c r="J201" s="16"/>
      <c r="K201" s="21"/>
      <c r="L201" s="23"/>
      <c r="M201" s="40">
        <v>60.365324968050516</v>
      </c>
      <c r="N201" s="13">
        <v>4.0365000000000002</v>
      </c>
      <c r="O201" s="40">
        <v>180</v>
      </c>
      <c r="P201" s="3">
        <v>33.820999999999998</v>
      </c>
      <c r="Q201" s="13">
        <v>14.938000000000001</v>
      </c>
      <c r="R201" s="13">
        <v>16.605</v>
      </c>
      <c r="S201" s="13">
        <v>1.698</v>
      </c>
      <c r="T201" s="13">
        <v>0.51600000000000001</v>
      </c>
      <c r="U201" s="13">
        <v>0.17549999999999999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:IV7"/>
    </sheetView>
  </sheetViews>
  <sheetFormatPr defaultRowHeight="12.75" x14ac:dyDescent="0.2"/>
  <sheetData>
    <row r="1" spans="1:21" x14ac:dyDescent="0.2">
      <c r="A1" s="8" t="s">
        <v>185</v>
      </c>
      <c r="B1" s="2"/>
      <c r="C1" s="4"/>
      <c r="D1" s="3"/>
      <c r="E1" s="3"/>
      <c r="F1" s="16"/>
      <c r="G1" s="18"/>
      <c r="H1" s="16"/>
      <c r="I1" s="13"/>
      <c r="J1" s="16"/>
      <c r="K1" s="13"/>
      <c r="L1" s="23"/>
      <c r="M1" s="39"/>
      <c r="N1" s="16"/>
      <c r="O1" s="25"/>
      <c r="P1" s="25"/>
      <c r="Q1" s="16"/>
      <c r="R1" s="16"/>
      <c r="S1" s="16"/>
      <c r="T1" s="16"/>
      <c r="U1" s="16"/>
    </row>
    <row r="2" spans="1:21" x14ac:dyDescent="0.2">
      <c r="A2" s="6" t="s">
        <v>32</v>
      </c>
      <c r="B2" s="2"/>
      <c r="C2" s="4"/>
      <c r="D2" s="3"/>
      <c r="E2" s="3"/>
      <c r="F2" s="16"/>
      <c r="G2" s="18"/>
      <c r="H2" s="16" t="s">
        <v>149</v>
      </c>
      <c r="I2" s="13"/>
      <c r="J2" s="16"/>
      <c r="K2" s="13"/>
      <c r="L2" s="23"/>
      <c r="M2" s="25" t="s">
        <v>51</v>
      </c>
      <c r="N2" s="16" t="s">
        <v>35</v>
      </c>
      <c r="O2" s="25" t="s">
        <v>35</v>
      </c>
      <c r="P2" s="21" t="s">
        <v>50</v>
      </c>
      <c r="Q2" s="16"/>
      <c r="R2" s="16"/>
      <c r="S2" s="16"/>
      <c r="T2" s="16"/>
      <c r="U2" s="16"/>
    </row>
    <row r="3" spans="1:21" x14ac:dyDescent="0.2">
      <c r="A3" s="6" t="s">
        <v>4</v>
      </c>
      <c r="B3" s="2"/>
      <c r="C3" s="4"/>
      <c r="D3" s="3"/>
      <c r="E3" s="3"/>
      <c r="F3" s="16"/>
      <c r="G3" s="18"/>
      <c r="H3" s="16" t="s">
        <v>17</v>
      </c>
      <c r="I3" s="13"/>
      <c r="J3" s="16"/>
      <c r="K3" s="13"/>
      <c r="L3" s="23"/>
      <c r="M3" s="25" t="s">
        <v>44</v>
      </c>
      <c r="N3" s="16" t="s">
        <v>36</v>
      </c>
      <c r="O3" s="25" t="s">
        <v>36</v>
      </c>
      <c r="P3" s="21" t="s">
        <v>45</v>
      </c>
      <c r="Q3" s="16"/>
      <c r="R3" s="16" t="s">
        <v>31</v>
      </c>
      <c r="S3" s="16"/>
      <c r="T3" s="16"/>
      <c r="U3" s="16"/>
    </row>
    <row r="4" spans="1:21" x14ac:dyDescent="0.2">
      <c r="A4" s="6" t="s">
        <v>5</v>
      </c>
      <c r="B4" s="2"/>
      <c r="C4" s="4"/>
      <c r="D4" s="21" t="s">
        <v>41</v>
      </c>
      <c r="E4" s="3"/>
      <c r="F4" s="16"/>
      <c r="G4" s="18"/>
      <c r="H4" s="16" t="s">
        <v>155</v>
      </c>
      <c r="I4" s="16"/>
      <c r="J4" s="16" t="s">
        <v>18</v>
      </c>
      <c r="K4" s="13"/>
      <c r="L4" s="21" t="s">
        <v>148</v>
      </c>
      <c r="M4" s="25" t="s">
        <v>33</v>
      </c>
      <c r="N4" s="16" t="s">
        <v>33</v>
      </c>
      <c r="O4" s="25" t="s">
        <v>33</v>
      </c>
      <c r="P4" s="25"/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</row>
    <row r="5" spans="1:2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25" t="s">
        <v>55</v>
      </c>
      <c r="N5" s="16" t="s">
        <v>39</v>
      </c>
      <c r="O5" s="25" t="s">
        <v>34</v>
      </c>
      <c r="P5" s="25" t="s">
        <v>70</v>
      </c>
      <c r="Q5" s="16" t="s">
        <v>53</v>
      </c>
      <c r="R5" s="16" t="s">
        <v>49</v>
      </c>
      <c r="S5" s="16" t="s">
        <v>71</v>
      </c>
      <c r="T5" s="16" t="s">
        <v>72</v>
      </c>
      <c r="U5" s="16" t="s">
        <v>73</v>
      </c>
    </row>
    <row r="7" spans="1:21" x14ac:dyDescent="0.2">
      <c r="A7" s="115" t="s">
        <v>269</v>
      </c>
      <c r="B7" s="115" t="s">
        <v>270</v>
      </c>
      <c r="C7" s="115" t="s">
        <v>271</v>
      </c>
      <c r="D7" s="115" t="s">
        <v>272</v>
      </c>
      <c r="E7" s="115" t="s">
        <v>273</v>
      </c>
      <c r="F7" s="115" t="s">
        <v>274</v>
      </c>
      <c r="G7" s="115" t="s">
        <v>275</v>
      </c>
      <c r="H7" s="18" t="s">
        <v>276</v>
      </c>
      <c r="I7" s="115" t="s">
        <v>287</v>
      </c>
      <c r="J7" s="18" t="s">
        <v>277</v>
      </c>
      <c r="K7" s="115" t="s">
        <v>288</v>
      </c>
      <c r="L7" s="18" t="s">
        <v>278</v>
      </c>
      <c r="M7" s="116" t="s">
        <v>279</v>
      </c>
      <c r="N7" s="117" t="s">
        <v>280</v>
      </c>
      <c r="O7" s="116" t="s">
        <v>281</v>
      </c>
      <c r="P7" s="47" t="s">
        <v>282</v>
      </c>
      <c r="Q7" s="117" t="s">
        <v>289</v>
      </c>
      <c r="R7" s="117" t="s">
        <v>283</v>
      </c>
      <c r="S7" s="47" t="s">
        <v>284</v>
      </c>
      <c r="T7" s="47" t="s">
        <v>285</v>
      </c>
      <c r="U7" s="47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DIARY</vt:lpstr>
      <vt:lpstr>1uM_Nut</vt:lpstr>
      <vt:lpstr>FLUORCALIB</vt:lpstr>
      <vt:lpstr>Work</vt:lpstr>
      <vt:lpstr>STN2PLT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2019-07-23T16:20:30Z</dcterms:modified>
</cp:coreProperties>
</file>