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BA2FFEE6-4F1C-4E0E-9D8B-193929138966}" xr6:coauthVersionLast="47" xr6:coauthVersionMax="47" xr10:uidLastSave="{00000000-0000-0000-0000-000000000000}"/>
  <bookViews>
    <workbookView xWindow="-120" yWindow="-120" windowWidth="19440" windowHeight="11520" tabRatio="714" firstSheet="2" activeTab="5" xr2:uid="{00000000-000D-0000-FFFF-FFFF00000000}"/>
  </bookViews>
  <sheets>
    <sheet name="PivotTable1" sheetId="3" r:id="rId1"/>
    <sheet name="PivotTable2" sheetId="4" r:id="rId2"/>
    <sheet name="PivotTable3" sheetId="15" r:id="rId3"/>
    <sheet name="Goal Analysis" sheetId="7" r:id="rId4"/>
    <sheet name="Stats Analysis" sheetId="8" r:id="rId5"/>
    <sheet name="Crowdfunding" sheetId="1" r:id="rId6"/>
  </sheets>
  <definedNames>
    <definedName name="_xlchart.v1.0" hidden="1">'Stats Analysis'!$E$2:$E$365</definedName>
    <definedName name="_xlchart.v1.1" hidden="1">'Stats Analysis'!$B$2:$B$566</definedName>
    <definedName name="_xlcn.WorksheetConnection_CrowdfundingBook.xlsxTable11" hidden="1">Table1[]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Value" columnId="Date Created Value">
                <x16:calculatedTimeColumn columnName="Date Created Value (Year)" columnId="Date Created Value (Year)" contentType="years" isSelected="1"/>
                <x16:calculatedTimeColumn columnName="Date Created Value (Quarter)" columnId="Date Created Value (Quarter)" contentType="quarters" isSelected="1"/>
                <x16:calculatedTimeColumn columnName="Date Created Value (Month Index)" columnId="Date Created Value (Month Index)" contentType="monthsindex" isSelected="1"/>
                <x16:calculatedTimeColumn columnName="Date Created Value (Month)" columnId="Date Created Valu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8" l="1"/>
  <c r="H15" i="8"/>
  <c r="H14" i="8"/>
  <c r="H13" i="8"/>
  <c r="H12" i="8"/>
  <c r="H11" i="8"/>
  <c r="H3" i="8"/>
  <c r="H4" i="8"/>
  <c r="H7" i="8"/>
  <c r="H8" i="8"/>
  <c r="H6" i="8"/>
  <c r="H5" i="8"/>
  <c r="D13" i="7"/>
  <c r="C13" i="7"/>
  <c r="D12" i="7"/>
  <c r="C12" i="7"/>
  <c r="B13" i="7"/>
  <c r="B12" i="7"/>
  <c r="D11" i="7"/>
  <c r="C11" i="7"/>
  <c r="B11" i="7"/>
  <c r="C10" i="7"/>
  <c r="D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7" l="1"/>
  <c r="H9" i="7" s="1"/>
  <c r="E11" i="7"/>
  <c r="H11" i="7" s="1"/>
  <c r="E6" i="7"/>
  <c r="H6" i="7" s="1"/>
  <c r="E3" i="7"/>
  <c r="H3" i="7" s="1"/>
  <c r="E2" i="7"/>
  <c r="F2" i="7" s="1"/>
  <c r="E12" i="7"/>
  <c r="H12" i="7" s="1"/>
  <c r="E13" i="7"/>
  <c r="H13" i="7" s="1"/>
  <c r="E10" i="7"/>
  <c r="H10" i="7" s="1"/>
  <c r="E8" i="7"/>
  <c r="H8" i="7" s="1"/>
  <c r="E7" i="7"/>
  <c r="H7" i="7" s="1"/>
  <c r="E5" i="7"/>
  <c r="H5" i="7" s="1"/>
  <c r="E4" i="7"/>
  <c r="H4" i="7" s="1"/>
  <c r="F11" i="7"/>
  <c r="G5" i="7"/>
  <c r="G11" i="7"/>
  <c r="G3" i="7" l="1"/>
  <c r="F4" i="7"/>
  <c r="G9" i="7"/>
  <c r="F9" i="7"/>
  <c r="F3" i="7"/>
  <c r="G6" i="7"/>
  <c r="F6" i="7"/>
  <c r="G2" i="7"/>
  <c r="H2" i="7"/>
  <c r="G12" i="7"/>
  <c r="F12" i="7"/>
  <c r="F13" i="7"/>
  <c r="G13" i="7"/>
  <c r="F10" i="7"/>
  <c r="G10" i="7"/>
  <c r="G8" i="7"/>
  <c r="F8" i="7"/>
  <c r="G7" i="7"/>
  <c r="F7" i="7"/>
  <c r="F5" i="7"/>
  <c r="G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BD921-193E-4E3B-B019-A9FA233771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54ED15-CD82-4EE2-844E-1F8FADA26430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Value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<sst xmlns="http://schemas.openxmlformats.org/spreadsheetml/2006/main" count="7091" uniqueCount="2117">
  <si>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</si>
  <si>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</si>
  <si>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</si>
  <si>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</si>
  <si>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</si>
  <si>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</si>
  <si>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</si>
  <si>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</si>
  <si>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</si>
  <si>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</si>
  <si>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</si>
  <si>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</si>
  <si>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</si>
  <si>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</si>
  <si>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</si>
  <si>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</si>
  <si>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</si>
  <si>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</si>
  <si>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</si>
  <si>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</si>
  <si>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</si>
  <si>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</si>
  <si>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</si>
  <si>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</si>
  <si>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</si>
  <si>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</si>
  <si>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</si>
  <si>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</si>
  <si>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</si>
  <si>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</si>
  <si>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</si>
  <si>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</si>
  <si>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</si>
  <si>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</si>
  <si>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</si>
  <si>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</si>
  <si>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</si>
  <si>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</si>
  <si>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</si>
  <si>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</si>
  <si>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</si>
  <si>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</si>
  <si>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</si>
  <si>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</si>
  <si>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</si>
  <si>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</si>
  <si>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</si>
  <si>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</si>
  <si>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</si>
  <si>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</si>
  <si>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</si>
  <si>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</si>
  <si>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</si>
  <si>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</si>
  <si>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</si>
  <si>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</si>
  <si>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</si>
  <si>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</si>
  <si>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</si>
  <si>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</si>
  <si>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</si>
  <si>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</si>
  <si>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</si>
  <si>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</si>
  <si>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</si>
  <si>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</si>
  <si>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</si>
  <si>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</si>
  <si>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</si>
  <si>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</si>
  <si>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</si>
  <si>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</si>
  <si>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</si>
  <si>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</si>
  <si>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</si>
  <si>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</si>
  <si>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</si>
  <si>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</si>
  <si>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</si>
  <si>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</si>
  <si>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</si>
  <si>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</si>
  <si>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</si>
  <si>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</si>
  <si>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</si>
  <si>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</si>
  <si>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</si>
  <si>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</si>
  <si>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</si>
  <si>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</si>
  <si>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</si>
  <si>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</si>
  <si>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</si>
  <si>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</si>
  <si>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</si>
  <si>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</si>
  <si>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</si>
  <si>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</si>
  <si>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</si>
  <si>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</si>
  <si>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</si>
  <si>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</si>
  <si>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</si>
  <si>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</si>
  <si>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</si>
  <si>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</si>
  <si>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</si>
  <si>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</si>
  <si>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</si>
  <si>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</si>
  <si>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</si>
  <si>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</si>
  <si>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</si>
  <si>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</si>
  <si>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</si>
  <si>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</si>
  <si>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</si>
  <si>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</si>
  <si>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</si>
  <si>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</si>
  <si>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</si>
  <si>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</si>
  <si>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</si>
  <si>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</si>
  <si>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</si>
  <si>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</si>
  <si>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</si>
  <si>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</si>
  <si>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</si>
  <si>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</si>
  <si>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</si>
  <si>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</si>
  <si>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</si>
  <si>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</si>
  <si>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</si>
  <si>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</si>
  <si>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</si>
  <si>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</si>
  <si>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</si>
  <si>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</si>
  <si>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</si>
  <si>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</si>
  <si>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</si>
  <si>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</si>
  <si>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</si>
  <si>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</si>
  <si>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</si>
  <si>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</si>
  <si>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</si>
  <si>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</si>
  <si>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</si>
  <si>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</si>
  <si>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</si>
  <si>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</si>
  <si>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</si>
  <si>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</si>
  <si>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</si>
  <si>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</si>
  <si>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</si>
  <si>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</si>
  <si>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</si>
  <si>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</si>
  <si>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</si>
  <si>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</si>
  <si>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</si>
  <si>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</si>
  <si>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</si>
  <si>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</si>
  <si>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</si>
  <si>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</si>
  <si>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</si>
  <si>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</si>
  <si>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</si>
  <si>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</si>
  <si>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</si>
  <si>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</si>
  <si>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</si>
  <si>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</si>
  <si>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</si>
  <si>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</si>
  <si>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</si>
  <si>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</si>
  <si>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</si>
  <si>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</si>
  <si>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</si>
  <si>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</si>
  <si>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</si>
  <si>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</si>
  <si>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</si>
  <si>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</si>
  <si>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</si>
  <si>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</si>
  <si>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</si>
  <si>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</si>
  <si>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</si>
  <si>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</si>
  <si>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</si>
  <si>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</si>
  <si>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</si>
  <si>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</si>
  <si>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</si>
  <si>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</si>
  <si>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</si>
  <si>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</si>
  <si>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</si>
  <si>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</si>
  <si>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</si>
  <si>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</si>
  <si>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</si>
  <si>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</si>
  <si>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</si>
  <si>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</si>
  <si>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</si>
  <si>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</si>
  <si>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</si>
  <si>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</si>
  <si>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</si>
  <si>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</si>
  <si>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</si>
  <si>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</si>
  <si>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</si>
  <si>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</si>
  <si>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</si>
  <si>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</si>
  <si>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</si>
  <si>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</si>
  <si>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</si>
  <si>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</si>
  <si>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</si>
  <si>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</si>
  <si>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</si>
  <si>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</si>
  <si>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</si>
  <si>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</si>
  <si>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</si>
  <si>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</si>
  <si>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</si>
  <si>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</si>
  <si>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</si>
  <si>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</si>
  <si>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</si>
  <si>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</si>
  <si>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</si>
  <si>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</si>
  <si>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</si>
  <si>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</si>
  <si>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</si>
  <si>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</si>
  <si>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</si>
  <si>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</si>
  <si>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</si>
  <si>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</si>
  <si>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</si>
  <si>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</si>
  <si>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</si>
  <si>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</si>
  <si>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</si>
  <si>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</si>
  <si>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</si>
  <si>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</si>
  <si>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</si>
  <si>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</si>
  <si>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</si>
  <si>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</si>
  <si>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</si>
  <si>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</si>
  <si>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</si>
  <si>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</si>
  <si>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</si>
  <si>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</si>
  <si>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</si>
  <si>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</si>
  <si>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</si>
  <si>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</si>
  <si>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</si>
  <si>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</si>
  <si>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</si>
  <si>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</si>
  <si>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</si>
  <si>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</si>
  <si>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</si>
  <si>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</si>
  <si>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</si>
  <si>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</si>
  <si>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</si>
  <si>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</si>
  <si>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</si>
  <si>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</si>
  <si>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</si>
  <si>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</si>
  <si>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</si>
  <si>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</si>
  <si>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</si>
  <si>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</si>
  <si>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</si>
  <si>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</si>
  <si>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</si>
  <si>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</si>
  <si>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</si>
  <si>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</si>
  <si>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</si>
  <si>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</si>
  <si>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</si>
  <si>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</si>
  <si>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</si>
  <si>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</si>
  <si>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</si>
  <si>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</si>
  <si>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</si>
  <si>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</si>
  <si>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</si>
  <si>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</si>
  <si>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</si>
  <si>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</si>
  <si>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</si>
  <si>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</si>
  <si>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</si>
  <si>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</si>
  <si>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</si>
  <si>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</si>
  <si>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</si>
  <si>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</si>
  <si>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</si>
  <si>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</si>
  <si>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</si>
  <si>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</si>
  <si>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</si>
  <si>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</si>
  <si>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</si>
  <si>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</si>
  <si>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</si>
  <si>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</si>
  <si>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</si>
  <si>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</si>
  <si>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</si>
  <si>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</si>
  <si>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</si>
  <si>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</si>
  <si>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</si>
  <si>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</si>
  <si>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</si>
  <si>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</si>
  <si>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</si>
  <si>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</si>
  <si>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</si>
  <si>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</si>
  <si>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</si>
  <si>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</si>
  <si>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</si>
  <si>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</si>
  <si>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</si>
  <si>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</si>
  <si>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</si>
  <si>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</si>
  <si>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</si>
  <si>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</si>
  <si>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</si>
  <si>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</si>
  <si>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</si>
  <si>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</si>
  <si>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</si>
  <si>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</si>
  <si>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</si>
  <si>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</si>
  <si>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</si>
  <si>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</si>
  <si>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</si>
  <si>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</si>
  <si>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</si>
  <si>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</si>
  <si>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</si>
  <si>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</si>
  <si>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</si>
  <si>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</si>
  <si>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</si>
  <si>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</si>
  <si>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</si>
  <si>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</si>
  <si>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</si>
  <si>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</si>
  <si>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</si>
  <si>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</si>
  <si>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</si>
  <si>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</si>
  <si>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</si>
  <si>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</si>
  <si>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</si>
  <si>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</si>
  <si>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</si>
  <si>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</si>
  <si>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</si>
  <si>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</si>
  <si>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</si>
  <si>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</si>
  <si>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</si>
  <si>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</si>
  <si>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</si>
  <si>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</si>
  <si>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</si>
  <si>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</si>
  <si>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</si>
  <si>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</si>
  <si>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</si>
  <si>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</si>
  <si>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</si>
  <si>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</si>
  <si>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</si>
  <si>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</si>
  <si>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</si>
  <si>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</si>
  <si>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</si>
  <si>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</si>
  <si>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</si>
  <si>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</si>
  <si>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</si>
  <si>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</si>
  <si>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</si>
  <si>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</si>
  <si>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</si>
  <si>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</si>
  <si>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</si>
  <si>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</si>
  <si>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</si>
  <si>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</si>
  <si>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</si>
  <si>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</si>
  <si>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</si>
  <si>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</si>
  <si>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</si>
  <si>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</si>
  <si>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</si>
  <si>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</si>
  <si>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</si>
  <si>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</si>
  <si>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</si>
  <si>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</si>
  <si>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</si>
  <si>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</si>
  <si>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</si>
  <si>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</si>
  <si>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</si>
  <si>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</si>
  <si>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</si>
  <si>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</si>
  <si>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</si>
  <si>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</si>
  <si>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</si>
  <si>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</si>
  <si>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</si>
  <si>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</si>
  <si>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</si>
  <si>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</si>
  <si>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</si>
  <si>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</si>
  <si>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</si>
  <si>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</si>
  <si>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</si>
  <si>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</si>
  <si>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</si>
  <si>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</si>
  <si>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</si>
  <si>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</si>
  <si>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</si>
  <si>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</si>
  <si>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</si>
  <si>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</si>
  <si>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</si>
  <si>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</si>
  <si>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</si>
  <si>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</si>
  <si>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</si>
  <si>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</si>
  <si>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</si>
  <si>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</si>
  <si>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</si>
  <si>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</si>
  <si>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</si>
  <si>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</si>
  <si>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</si>
  <si>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</si>
  <si>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</si>
  <si>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</si>
  <si>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</si>
  <si>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</si>
  <si>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</si>
  <si>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</si>
  <si>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</si>
  <si>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</si>
  <si>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</si>
  <si>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</si>
  <si>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</si>
  <si>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</si>
  <si>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</si>
  <si>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</si>
  <si>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</si>
  <si>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</si>
  <si>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</si>
  <si>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</si>
  <si>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</si>
  <si>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</si>
  <si>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</si>
  <si>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</si>
  <si>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</si>
  <si>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</si>
  <si>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</si>
  <si>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</si>
  <si>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</si>
  <si>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</si>
  <si>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</si>
  <si>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</si>
  <si>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</si>
  <si>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</si>
  <si>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</si>
  <si>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</si>
  <si>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</si>
  <si>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</si>
  <si>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</si>
  <si>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</si>
  <si>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</si>
  <si>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</si>
  <si>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</si>
  <si>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</si>
  <si>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</si>
  <si>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</si>
  <si>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</si>
  <si>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</si>
  <si>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</si>
  <si>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</si>
  <si>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</si>
  <si>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</si>
  <si>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</si>
  <si>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</si>
  <si>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</si>
  <si>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</si>
  <si>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</si>
  <si>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</si>
  <si>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</si>
  <si>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</si>
  <si>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</si>
  <si>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</si>
  <si>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</si>
  <si>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</si>
  <si>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</si>
  <si>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</si>
  <si>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</si>
  <si>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</si>
  <si>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</si>
  <si>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</si>
  <si>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</si>
  <si>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</si>
  <si>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</si>
  <si>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</si>
  <si>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</si>
  <si>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</si>
  <si>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</si>
  <si>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</si>
  <si>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</si>
  <si>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</si>
  <si>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</si>
  <si>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</si>
  <si>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</si>
  <si>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</si>
  <si>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</si>
  <si>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</si>
  <si>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</si>
  <si>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</si>
  <si>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</si>
  <si>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</si>
  <si>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</si>
  <si>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</si>
  <si>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</si>
  <si>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</si>
  <si>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</si>
  <si>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</si>
  <si>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</si>
  <si>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</si>
  <si>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</si>
  <si>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</si>
  <si>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</si>
  <si>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</si>
  <si>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</si>
  <si>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</si>
  <si>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</si>
  <si>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</si>
  <si>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</si>
  <si>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</si>
  <si>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</si>
  <si>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</si>
  <si>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</si>
  <si>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</si>
  <si>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</si>
  <si>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</si>
  <si>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</si>
  <si>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</si>
  <si>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</si>
  <si>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</si>
  <si>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</si>
  <si>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</si>
  <si>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</si>
  <si>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</si>
  <si>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</si>
  <si>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</si>
  <si>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</si>
  <si>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</si>
  <si>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</si>
  <si>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</si>
  <si>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</si>
  <si>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</si>
  <si>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</si>
  <si>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</si>
  <si>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</si>
  <si>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</si>
  <si>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</si>
  <si>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</si>
  <si>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</si>
  <si>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</si>
  <si>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</si>
  <si>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</si>
  <si>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</si>
  <si>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</si>
  <si>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</si>
  <si>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</si>
  <si>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</si>
  <si>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</si>
  <si>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</si>
  <si>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</si>
  <si>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</si>
  <si>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</si>
  <si>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</si>
  <si>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</si>
  <si>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</si>
  <si>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</si>
  <si>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</si>
  <si>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</si>
  <si>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</si>
  <si>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</si>
  <si>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</si>
  <si>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</si>
  <si>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</si>
  <si>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</si>
  <si>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</si>
  <si>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</si>
  <si>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</si>
  <si>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</si>
  <si>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</si>
  <si>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</si>
  <si>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</si>
  <si>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</si>
  <si>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</si>
  <si>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</si>
  <si>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</si>
  <si>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</si>
  <si>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</si>
  <si>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</si>
  <si>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</si>
  <si>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</si>
  <si>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</si>
  <si>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</si>
  <si>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</si>
  <si>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</si>
  <si>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</si>
  <si>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</si>
  <si>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</si>
  <si>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</si>
  <si>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</si>
  <si>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</si>
  <si>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</si>
  <si>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</si>
  <si>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</si>
  <si>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</si>
  <si>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</si>
  <si>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</si>
  <si>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</si>
  <si>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</si>
  <si>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</si>
  <si>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</si>
  <si>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</si>
  <si>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</si>
  <si>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</si>
  <si>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</si>
  <si>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</si>
  <si>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</si>
  <si>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</si>
  <si>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</si>
  <si>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</si>
  <si>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</si>
  <si>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</si>
  <si>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</si>
  <si>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</si>
  <si>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</si>
  <si>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</si>
  <si>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</si>
  <si>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</si>
  <si>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</si>
  <si>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</si>
  <si>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</si>
  <si>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</si>
  <si>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</si>
  <si>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</si>
  <si>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</si>
  <si>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</si>
  <si>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</si>
  <si>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</si>
  <si>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</si>
  <si>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</si>
  <si>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</si>
  <si>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</si>
  <si>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</si>
  <si>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</si>
  <si>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</si>
  <si>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</si>
  <si>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</si>
  <si>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</si>
  <si>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</si>
  <si>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</si>
  <si>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</si>
  <si>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</si>
  <si>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</si>
  <si>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</si>
  <si>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</si>
  <si>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</si>
  <si>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</si>
  <si>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</si>
  <si>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</si>
  <si>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</si>
  <si>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</si>
  <si>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</si>
  <si>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</si>
  <si>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</si>
  <si>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</si>
  <si>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</si>
  <si>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</si>
  <si>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</si>
  <si>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</si>
  <si>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</si>
  <si>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</si>
  <si>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</si>
  <si>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</si>
  <si>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</si>
  <si>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</si>
  <si>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</si>
  <si>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</si>
  <si>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</si>
  <si>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</si>
  <si>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</si>
  <si>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</si>
  <si>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</si>
  <si>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</si>
  <si>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</si>
  <si>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</si>
  <si>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</si>
  <si>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</si>
  <si>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</si>
  <si>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</si>
  <si>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</si>
  <si>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</si>
  <si>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</si>
  <si>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</si>
  <si>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</si>
  <si>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</si>
  <si>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</si>
  <si>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</si>
  <si>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</si>
  <si>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</si>
  <si>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</si>
  <si>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</si>
  <si>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</si>
  <si>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</si>
  <si>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</si>
  <si>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</si>
  <si>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</si>
  <si>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</si>
  <si>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</si>
  <si>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</si>
  <si>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</si>
  <si>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</si>
  <si>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</si>
  <si>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</si>
  <si>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</si>
  <si>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</si>
  <si>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</si>
  <si>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</si>
  <si>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</si>
  <si>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</si>
  <si>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</si>
  <si>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</si>
  <si>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</si>
  <si>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</si>
  <si>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</si>
  <si>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</si>
  <si>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</si>
  <si>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</si>
  <si>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</si>
  <si>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</si>
  <si>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</si>
  <si>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</si>
  <si>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</si>
  <si>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</si>
  <si>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</si>
  <si>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</si>
  <si>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</si>
  <si>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</si>
  <si>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</si>
  <si>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</si>
  <si>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</si>
  <si>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</si>
  <si>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</si>
  <si>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</si>
  <si>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</si>
  <si>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</si>
  <si>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</si>
  <si>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</si>
  <si>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</si>
  <si>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</si>
  <si>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</si>
  <si>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</si>
  <si>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</si>
  <si>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</si>
  <si>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</si>
  <si>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</si>
  <si>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</si>
  <si>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</si>
  <si>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</si>
  <si>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</si>
  <si>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</si>
  <si>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</si>
  <si>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</si>
  <si>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</si>
  <si>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</si>
  <si>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</si>
  <si>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</si>
  <si>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</si>
  <si>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</si>
  <si>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</si>
  <si>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</si>
  <si>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</si>
  <si>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</si>
  <si>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</si>
  <si>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</si>
  <si>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</si>
  <si>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</si>
  <si>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</si>
  <si>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</si>
  <si>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</si>
  <si>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</si>
  <si>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</si>
  <si>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</si>
  <si>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</si>
  <si>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</si>
  <si>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</si>
  <si>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</si>
  <si>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</si>
  <si>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</si>
  <si>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</si>
  <si>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</si>
  <si>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</si>
  <si>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</si>
  <si>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</si>
  <si>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</si>
  <si>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</si>
  <si>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</si>
  <si>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</si>
  <si>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</si>
  <si>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</si>
  <si>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</si>
  <si>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</si>
  <si>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</si>
  <si>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</si>
  <si>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</si>
  <si>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</si>
  <si>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</si>
  <si>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</si>
  <si>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</si>
  <si>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</si>
  <si>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</si>
  <si>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</si>
  <si>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</si>
  <si>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</si>
  <si>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</si>
  <si>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</si>
  <si>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</si>
  <si>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</si>
  <si>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</si>
  <si>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</si>
  <si>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</si>
  <si>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</si>
  <si>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</si>
  <si>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</si>
  <si>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</si>
  <si>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</si>
  <si>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</si>
  <si>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</si>
  <si>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</si>
  <si>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</si>
  <si>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</si>
  <si>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</si>
  <si>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</si>
  <si>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</si>
  <si>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</si>
  <si>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</si>
  <si>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</si>
  <si>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</si>
  <si>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</si>
  <si>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</si>
  <si>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</si>
  <si>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</si>
  <si>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</si>
  <si>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</si>
  <si>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</si>
  <si>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</si>
  <si>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</si>
  <si>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</si>
  <si>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</si>
  <si>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</si>
  <si>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</si>
  <si>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</si>
  <si>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</si>
  <si>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</si>
  <si>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</si>
  <si>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</si>
  <si>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</si>
  <si>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</si>
  <si>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</si>
  <si>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</si>
  <si>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</si>
  <si>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</si>
  <si>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</si>
  <si>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</si>
  <si>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</si>
  <si>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</si>
  <si>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</si>
  <si>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</si>
  <si>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</si>
  <si>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</si>
  <si>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</si>
  <si>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</si>
  <si>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</si>
  <si>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</si>
  <si>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</si>
  <si>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</si>
  <si>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</si>
  <si>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</si>
  <si>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</si>
  <si>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</si>
  <si>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</si>
  <si>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</si>
  <si>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</si>
  <si>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</si>
  <si>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</si>
  <si>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</si>
  <si>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</si>
  <si>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</si>
  <si>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</si>
  <si>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</si>
  <si>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</si>
  <si>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</si>
  <si>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</si>
  <si>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</si>
  <si>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</si>
  <si>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</si>
  <si>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</si>
  <si>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</si>
  <si>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</si>
  <si>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</si>
  <si>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</si>
  <si>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</si>
  <si>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</si>
  <si>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</si>
  <si>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</si>
  <si>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</si>
  <si>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</si>
  <si>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</si>
  <si>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</si>
  <si>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</si>
  <si>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</si>
  <si>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</si>
  <si>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</si>
  <si>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</si>
  <si>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</si>
  <si>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</si>
  <si>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</si>
  <si>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</si>
  <si>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</si>
  <si>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</si>
  <si>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</si>
  <si>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</si>
  <si>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</si>
  <si>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</si>
  <si>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</si>
  <si>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</si>
  <si>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</si>
  <si>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</si>
  <si>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</si>
  <si>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</si>
  <si>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</si>
  <si>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</si>
  <si>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</si>
  <si>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</si>
  <si>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</si>
  <si>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</si>
  <si>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</si>
  <si>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</si>
  <si>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</si>
  <si>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</si>
  <si>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</si>
  <si>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</si>
  <si>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</si>
  <si>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</si>
  <si>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</si>
  <si>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</si>
  <si>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</si>
  <si>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</si>
  <si>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</si>
  <si>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</si>
  <si>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</si>
  <si>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</si>
  <si>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</si>
  <si>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</si>
  <si>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</si>
  <si>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</si>
  <si>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</si>
  <si>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</si>
  <si>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</si>
  <si>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</si>
  <si>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</si>
  <si>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</si>
  <si>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</si>
  <si>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</si>
  <si>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</si>
  <si>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</si>
  <si>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</si>
  <si>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</si>
  <si>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</si>
  <si>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</si>
  <si>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</si>
  <si>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</si>
  <si>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</si>
  <si>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</si>
  <si>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</si>
  <si>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</si>
  <si>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</si>
  <si>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</si>
  <si>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</si>
  <si>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</si>
  <si>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</si>
  <si>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</si>
  <si>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</si>
  <si>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</si>
  <si>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</si>
  <si>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</si>
  <si>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</si>
  <si>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</si>
  <si>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</si>
  <si>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</si>
  <si>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</si>
  <si>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</si>
  <si>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</si>
  <si>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</si>
  <si>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</si>
  <si>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</si>
  <si>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</si>
  <si>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</si>
  <si>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</si>
  <si>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</si>
  <si>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</si>
  <si>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</si>
  <si>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</si>
  <si>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</si>
  <si>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</si>
  <si>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</si>
  <si>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</si>
  <si>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</si>
  <si>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</si>
  <si>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</si>
  <si>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</si>
  <si>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</si>
  <si>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</si>
  <si>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</si>
  <si>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</si>
  <si>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</si>
  <si>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</si>
  <si>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</si>
  <si>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</si>
  <si>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</si>
  <si>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</si>
  <si>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</si>
  <si>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</si>
  <si>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</si>
  <si>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</si>
  <si>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</si>
  <si>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</si>
  <si>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</si>
  <si>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</si>
  <si>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</si>
  <si>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</si>
  <si>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</si>
  <si>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</si>
  <si>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</si>
  <si>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</si>
  <si>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</si>
  <si>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</si>
  <si>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</si>
  <si>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</si>
  <si>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</si>
  <si>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</si>
  <si>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</si>
  <si>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</si>
  <si>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</si>
  <si>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</si>
  <si>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</si>
  <si>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</si>
  <si>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</si>
  <si>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</si>
  <si>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</si>
  <si>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</si>
  <si>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</si>
  <si>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</si>
  <si>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</si>
  <si>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</si>
  <si>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</si>
  <si>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</si>
  <si>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</si>
  <si>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</si>
  <si>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</si>
  <si>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</si>
  <si>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</si>
  <si>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</si>
  <si>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</si>
  <si>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</si>
  <si>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</si>
  <si>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</si>
  <si>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</si>
  <si>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</si>
  <si>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</si>
  <si>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</si>
  <si>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</si>
  <si>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</si>
  <si>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</si>
  <si>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</si>
  <si>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</si>
  <si>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</si>
  <si>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</si>
  <si>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</si>
  <si>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</si>
  <si>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</si>
  <si>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</si>
  <si>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</si>
  <si>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</si>
  <si>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</si>
  <si>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</si>
  <si>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</si>
  <si>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</si>
  <si>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</si>
  <si>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</si>
  <si>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</si>
  <si>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</si>
  <si>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</si>
  <si>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</si>
  <si>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</si>
  <si>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</si>
  <si>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</si>
  <si>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</si>
  <si>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</si>
  <si>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</si>
  <si>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</si>
  <si>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</si>
  <si>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</si>
  <si>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</si>
  <si>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</si>
  <si>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</si>
  <si>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</si>
  <si>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</si>
  <si>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</si>
  <si>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</si>
  <si>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</si>
  <si>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</si>
  <si>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</si>
  <si>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</si>
  <si>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</si>
  <si>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</si>
  <si>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</si>
  <si>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</si>
  <si>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</si>
  <si>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</si>
  <si>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</si>
  <si>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</si>
  <si>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</si>
  <si>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</si>
  <si>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</si>
  <si>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</si>
  <si>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</si>
  <si>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</si>
  <si>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</si>
  <si>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</si>
  <si>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</si>
  <si>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</si>
  <si>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</si>
  <si>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</si>
  <si>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</si>
  <si>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</si>
  <si>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</si>
  <si>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</si>
  <si>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</si>
  <si>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</si>
  <si>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</si>
  <si>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</si>
  <si>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</si>
  <si>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</si>
  <si>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</si>
  <si>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</si>
  <si>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</si>
  <si>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</si>
  <si>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</si>
  <si>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</si>
  <si>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</si>
  <si>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</si>
  <si>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</si>
  <si>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</si>
  <si>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</si>
  <si>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</si>
  <si>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</si>
  <si>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</si>
  <si>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</si>
  <si>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</si>
  <si>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</si>
  <si>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</si>
  <si>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</si>
  <si>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</si>
  <si>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</si>
  <si>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</si>
  <si>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</si>
  <si>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</si>
  <si>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</si>
  <si>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</si>
  <si>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</si>
  <si>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</si>
  <si>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</si>
  <si>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</si>
  <si>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</si>
  <si>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</si>
  <si>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</si>
  <si>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</si>
  <si>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</si>
  <si>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</si>
  <si>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</si>
  <si>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</si>
  <si>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</si>
  <si>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</si>
  <si>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</si>
  <si>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</si>
  <si>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</si>
  <si>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</si>
  <si>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</si>
  <si>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</si>
  <si>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</si>
  <si>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</si>
  <si>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</si>
  <si>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</si>
  <si>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</si>
  <si>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</si>
  <si>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</si>
  <si>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</si>
  <si>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</si>
  <si>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</si>
  <si>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</si>
  <si>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</si>
  <si>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</si>
  <si>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</si>
  <si>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</si>
  <si>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</si>
  <si>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</si>
  <si>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</si>
  <si>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</si>
  <si>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</si>
  <si>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</si>
  <si>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</si>
  <si>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</si>
  <si>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</si>
  <si>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</si>
  <si>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</si>
  <si>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</si>
  <si>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</si>
  <si>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</si>
  <si>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</si>
  <si>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</si>
  <si>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</si>
  <si>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</si>
  <si>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</si>
  <si>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</si>
  <si>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</si>
  <si>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</si>
  <si>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</si>
  <si>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</si>
  <si>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</si>
  <si>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</si>
  <si>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</si>
  <si>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</si>
  <si>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</si>
  <si>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</si>
  <si>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</si>
  <si>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</si>
  <si>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</si>
  <si>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</si>
  <si>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</si>
  <si>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</si>
  <si>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</si>
  <si>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</si>
  <si>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</si>
  <si>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</si>
  <si>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</si>
  <si>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</si>
  <si>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</si>
  <si>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</si>
  <si>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</si>
  <si>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</si>
  <si>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</si>
  <si>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</si>
  <si>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</si>
  <si>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</si>
  <si>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</si>
  <si>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</si>
  <si>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</si>
  <si>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</si>
  <si>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</si>
  <si>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</si>
  <si>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</si>
  <si>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</si>
  <si>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</si>
  <si>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</si>
  <si>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</si>
  <si>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</si>
  <si>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</si>
  <si>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</si>
  <si>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</si>
  <si>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</si>
  <si>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</si>
  <si>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</si>
  <si>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</si>
  <si>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</si>
  <si>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</si>
  <si>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</si>
  <si>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</si>
  <si>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</si>
  <si>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</si>
  <si>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</si>
  <si>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</si>
  <si>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</si>
  <si>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</si>
  <si>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</si>
  <si>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</si>
  <si>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</si>
  <si>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</si>
  <si>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</si>
  <si>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</si>
  <si>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</si>
  <si>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</si>
  <si>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</si>
  <si>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</si>
  <si>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</si>
  <si>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</si>
  <si>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</si>
  <si>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</si>
  <si>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</si>
  <si>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</si>
  <si>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</si>
  <si>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</si>
  <si>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</si>
  <si>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</si>
  <si>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</si>
  <si>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</si>
  <si>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</si>
  <si>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</si>
  <si>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</si>
  <si>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</si>
  <si>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</si>
  <si>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</si>
  <si>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</si>
  <si>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</si>
  <si>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</si>
  <si>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</si>
  <si>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</si>
  <si>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</si>
  <si>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</si>
  <si>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</si>
  <si>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</si>
  <si>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</si>
  <si>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</si>
  <si>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</si>
  <si>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</si>
  <si>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</si>
  <si>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</si>
  <si>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</si>
  <si>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</si>
  <si>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</si>
  <si>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</si>
  <si>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</si>
  <si>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</si>
  <si>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</si>
  <si>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</si>
  <si>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</si>
  <si>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</si>
  <si>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</si>
  <si>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</si>
  <si>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</si>
  <si>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</si>
  <si>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</si>
  <si>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</si>
  <si>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</si>
  <si>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</si>
  <si>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</si>
  <si>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</si>
  <si>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</si>
  <si>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</si>
  <si>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</si>
  <si>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</si>
  <si>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</si>
  <si>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</si>
  <si>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</si>
  <si>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</si>
  <si>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</si>
  <si>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</si>
  <si>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</si>
  <si>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</si>
  <si>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</si>
  <si>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</si>
  <si>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</si>
  <si>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</si>
  <si>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</si>
  <si>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</si>
  <si>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</si>
  <si>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</si>
  <si>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</si>
  <si>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</si>
  <si>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</si>
  <si>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</si>
  <si>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</si>
  <si>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</si>
  <si>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</si>
  <si>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</si>
  <si>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</si>
  <si>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</si>
  <si>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</si>
  <si>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</si>
  <si>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</si>
  <si>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</si>
  <si>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</si>
  <si>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</si>
  <si>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</si>
  <si>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</si>
  <si>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</si>
  <si>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</si>
  <si>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</si>
  <si>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</si>
  <si>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</si>
  <si>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</si>
  <si>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</si>
  <si>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</si>
  <si>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</si>
  <si>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</si>
  <si>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</si>
  <si>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</si>
  <si>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</si>
  <si>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</si>
  <si>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</si>
  <si>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</si>
  <si>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</si>
  <si>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</si>
  <si>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</si>
  <si>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</si>
  <si>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</si>
  <si>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</si>
  <si>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</si>
  <si>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</si>
  <si>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</si>
  <si>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</si>
  <si>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</si>
  <si>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</si>
  <si>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</si>
  <si>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</si>
  <si>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</si>
  <si>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</si>
  <si>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</si>
  <si>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</si>
  <si>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</si>
  <si>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</si>
  <si>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</si>
  <si>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</si>
  <si>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</si>
  <si>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</si>
  <si>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</si>
  <si>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</si>
  <si>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</si>
  <si>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</si>
  <si>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</si>
  <si>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</si>
  <si>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</si>
  <si>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</si>
  <si>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</si>
  <si>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</si>
  <si>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</si>
  <si>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</si>
  <si>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</si>
  <si>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</si>
  <si>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</si>
  <si>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</si>
  <si>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</si>
  <si>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</si>
  <si>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</si>
  <si>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</si>
  <si>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</si>
  <si>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</si>
  <si>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</si>
  <si>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</si>
  <si>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</si>
  <si>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</si>
  <si>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</si>
  <si>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</si>
  <si>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</si>
  <si>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</si>
  <si>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</si>
  <si>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</si>
  <si>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</si>
  <si>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</si>
  <si>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</si>
  <si>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</si>
  <si>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</si>
  <si>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</si>
  <si>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</si>
  <si>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</si>
  <si>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</si>
  <si>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</si>
  <si>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</si>
  <si>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</si>
  <si>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</si>
  <si>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</si>
  <si>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</si>
  <si>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</si>
  <si>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</si>
  <si>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</si>
  <si>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</si>
  <si>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</si>
  <si>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</si>
  <si>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</si>
  <si>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</si>
  <si>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</si>
  <si>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</si>
  <si>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</si>
  <si>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</si>
  <si>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</si>
  <si>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</si>
  <si>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</si>
  <si>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</si>
  <si>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</si>
  <si>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</si>
  <si>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</si>
  <si>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</si>
  <si>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</si>
  <si>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</si>
  <si>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</si>
  <si>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</si>
  <si>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</si>
  <si>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</si>
  <si>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</si>
  <si>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</si>
  <si>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</si>
  <si>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</si>
  <si>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</si>
  <si>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</si>
  <si>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</si>
  <si>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</si>
  <si>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</si>
  <si>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</si>
  <si>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</si>
  <si>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</si>
  <si>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</si>
  <si>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</si>
  <si>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</si>
  <si>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</si>
  <si>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</si>
  <si>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</si>
  <si>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</si>
  <si>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</si>
  <si>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</si>
  <si>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</si>
  <si>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</si>
  <si>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</si>
  <si>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</si>
  <si>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</si>
  <si>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</si>
  <si>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</si>
  <si>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</si>
  <si>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</si>
  <si>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</si>
  <si>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</si>
  <si>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</si>
  <si>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</si>
  <si>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</si>
  <si>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</si>
  <si>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</si>
  <si>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</si>
  <si>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</si>
  <si>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</si>
  <si>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</si>
  <si>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</si>
  <si>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</si>
  <si>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</si>
  <si>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</si>
  <si>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</si>
  <si>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</si>
  <si>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</si>
  <si>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</si>
  <si>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</si>
  <si>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</si>
  <si>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</si>
  <si>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</si>
  <si>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</si>
  <si>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</si>
  <si>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</si>
  <si>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</si>
  <si>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</si>
  <si>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</si>
  <si>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</si>
  <si>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</si>
  <si>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</si>
  <si>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</si>
  <si>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</si>
  <si>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</si>
  <si>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</si>
  <si>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</si>
  <si>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</si>
  <si>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</si>
  <si>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</si>
  <si>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</si>
  <si>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</si>
  <si>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</si>
  <si>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</si>
  <si>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</si>
  <si>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</si>
  <si>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</si>
  <si>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</si>
  <si>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</si>
  <si>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</si>
  <si>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</si>
  <si>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</si>
  <si>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</si>
  <si>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</si>
  <si>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</si>
  <si>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</si>
  <si>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</si>
  <si>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</si>
  <si>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</si>
  <si>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</si>
  <si>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</si>
  <si>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</si>
  <si>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</si>
  <si>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</si>
  <si>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</si>
  <si>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</si>
  <si>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</si>
  <si>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</si>
  <si>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</si>
  <si>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</si>
  <si>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</si>
  <si>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</si>
  <si>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</si>
  <si>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</si>
  <si>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</si>
  <si>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</si>
  <si>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</si>
  <si>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</si>
  <si>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</si>
  <si>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</si>
  <si>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</si>
  <si>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</si>
  <si>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</si>
  <si>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</si>
  <si>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</si>
  <si>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</si>
  <si>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</si>
  <si>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</si>
  <si>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</si>
  <si>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</si>
  <si>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</si>
  <si>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</si>
  <si>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</si>
  <si>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</si>
  <si>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</si>
  <si>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</si>
  <si>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</si>
  <si>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</si>
  <si>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</si>
  <si>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</si>
  <si>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</si>
  <si>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</si>
  <si>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</si>
  <si>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</si>
  <si>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</si>
  <si>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</si>
  <si>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</si>
  <si>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</si>
  <si>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</si>
  <si>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</si>
  <si>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</si>
  <si>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</si>
  <si>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</si>
  <si>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</si>
  <si>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</si>
  <si>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</si>
  <si>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</si>
  <si>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</si>
  <si>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</si>
  <si>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</si>
  <si>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</si>
  <si>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</si>
  <si>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</si>
  <si>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</si>
  <si>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</si>
  <si>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</si>
  <si>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</si>
  <si>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</si>
  <si>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</si>
  <si>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</si>
  <si>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</si>
  <si>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</si>
  <si>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</si>
  <si>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</si>
  <si>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</si>
  <si>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</si>
  <si>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</si>
  <si>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</si>
  <si>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</si>
  <si>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</si>
  <si>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</si>
  <si>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</si>
  <si>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</si>
  <si>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</si>
  <si>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</si>
  <si>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</si>
  <si>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</si>
  <si>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</si>
  <si>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</si>
  <si>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</si>
  <si>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</si>
  <si>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</si>
  <si>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</si>
  <si>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</si>
  <si>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</si>
  <si>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</si>
  <si>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</si>
  <si>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</si>
  <si>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</si>
  <si>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</si>
  <si>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</si>
  <si>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</si>
  <si>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</si>
  <si>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</si>
  <si>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</si>
  <si>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</si>
  <si>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</si>
  <si>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</si>
  <si>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</si>
  <si>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</si>
  <si>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</si>
  <si>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</si>
  <si>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</si>
  <si>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</si>
  <si>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</si>
  <si>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</si>
  <si>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</si>
  <si>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</si>
  <si>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</si>
  <si>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</si>
  <si>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</si>
  <si>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</si>
  <si>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</si>
  <si>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</si>
  <si>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</si>
  <si>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</si>
  <si>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</si>
  <si>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</si>
  <si>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</si>
  <si>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</si>
  <si>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</si>
  <si>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</si>
  <si>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</si>
  <si>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</si>
  <si>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</si>
  <si>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</si>
  <si>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</si>
  <si>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</si>
  <si>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</si>
  <si>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</si>
  <si>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</si>
  <si>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</si>
  <si>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</si>
  <si>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</si>
  <si>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</si>
  <si>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</si>
  <si>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</si>
  <si>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</si>
  <si>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</si>
  <si>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</si>
  <si>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</si>
  <si>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</si>
  <si>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</si>
  <si>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</si>
  <si>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</si>
  <si>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</si>
  <si>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</si>
  <si>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</si>
  <si>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</si>
  <si>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</si>
  <si>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</si>
  <si>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</si>
  <si>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</si>
  <si>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</si>
  <si>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</si>
  <si>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</si>
  <si>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</si>
  <si>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</si>
  <si>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</si>
  <si>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</si>
  <si>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</si>
  <si>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</si>
  <si>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</si>
  <si>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</si>
  <si>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</si>
  <si>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</si>
  <si>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</si>
  <si>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</si>
  <si>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</si>
  <si>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</si>
  <si>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</si>
  <si>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</si>
  <si>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</si>
  <si>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</si>
  <si>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</si>
  <si>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</si>
  <si>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</si>
  <si>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</si>
  <si>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</si>
  <si>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</si>
  <si>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</si>
  <si>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</si>
  <si>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</si>
  <si>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</si>
  <si>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</si>
  <si>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</si>
  <si>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</si>
  <si>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</si>
  <si>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</si>
  <si>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</si>
  <si>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</si>
  <si>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</si>
  <si>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</si>
  <si>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</si>
  <si>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</si>
  <si>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</si>
  <si>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</si>
  <si>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</si>
  <si>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</si>
  <si>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</si>
  <si>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</si>
  <si>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</si>
  <si>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</si>
  <si>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</si>
  <si>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</si>
  <si>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</si>
  <si>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</si>
  <si>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</si>
  <si>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</si>
  <si>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</si>
  <si>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</si>
  <si>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</si>
  <si>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</si>
  <si>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</si>
  <si>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</si>
  <si>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</si>
  <si>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</si>
  <si>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</si>
  <si>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</si>
  <si>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</si>
  <si>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</si>
  <si>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</si>
  <si>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</si>
  <si>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</si>
  <si>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</si>
  <si>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</si>
  <si>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</si>
  <si>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</si>
  <si>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</si>
  <si>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</si>
  <si>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</si>
  <si>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</si>
  <si>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</si>
  <si>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</si>
  <si>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</si>
  <si>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</si>
  <si>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</si>
  <si>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</si>
  <si>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</si>
  <si>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</si>
  <si>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</si>
  <si>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</si>
  <si>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</si>
  <si>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</si>
  <si>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</si>
  <si>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</si>
  <si>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</si>
  <si>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</si>
  <si>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</si>
  <si>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</si>
  <si>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</si>
  <si>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</si>
  <si>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</si>
  <si>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</si>
  <si>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</si>
  <si>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</si>
  <si>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</si>
  <si>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</si>
  <si>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</si>
  <si>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</si>
  <si>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</si>
  <si>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</si>
  <si>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</si>
  <si>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</si>
  <si>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</si>
  <si>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</si>
  <si>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</si>
  <si>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</si>
  <si>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</si>
  <si>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</si>
  <si>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</si>
  <si>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</si>
  <si>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</si>
  <si>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</si>
  <si>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</si>
  <si>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</si>
  <si>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</si>
  <si>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</si>
  <si>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</si>
  <si>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</si>
  <si>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</si>
  <si>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</si>
  <si>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</si>
  <si>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</si>
  <si>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</si>
  <si>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</si>
  <si>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</si>
  <si>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</si>
  <si>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</si>
  <si>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</si>
  <si>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</si>
  <si>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</si>
  <si>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</si>
  <si>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</si>
  <si>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</si>
  <si>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</si>
  <si>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</si>
  <si>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</si>
  <si>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</si>
  <si>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</si>
  <si>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</si>
  <si>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</si>
  <si>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</si>
  <si>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</si>
  <si>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</si>
  <si>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</si>
  <si>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</si>
  <si>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</si>
  <si>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</si>
  <si>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</si>
  <si>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</si>
  <si>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</si>
  <si>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</si>
  <si>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</si>
  <si>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</si>
  <si>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</si>
  <si>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</si>
  <si>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</si>
  <si>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</si>
  <si>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</si>
  <si>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</si>
  <si>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</si>
  <si>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</si>
  <si>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</si>
  <si>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</si>
  <si>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</si>
  <si>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</si>
  <si>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</si>
  <si>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</si>
  <si>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</si>
  <si>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</si>
  <si>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</si>
  <si>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</si>
  <si>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</si>
  <si>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</si>
  <si>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</si>
  <si>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</si>
  <si>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</si>
  <si>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</si>
  <si>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</si>
  <si>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</si>
  <si>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</si>
  <si>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</si>
  <si>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</si>
  <si>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</si>
  <si>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</si>
  <si>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</si>
  <si>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</si>
  <si>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</si>
  <si>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</si>
  <si>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</si>
  <si>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</si>
  <si>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</si>
  <si>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</si>
  <si>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</si>
  <si>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</si>
  <si>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</si>
  <si>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</si>
  <si>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</si>
  <si>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</si>
  <si>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</si>
  <si>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</si>
  <si>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</si>
  <si>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</si>
  <si>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</si>
  <si>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</si>
  <si>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</si>
  <si>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</si>
  <si>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</si>
  <si>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</si>
  <si>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</si>
  <si>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</si>
  <si>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</si>
  <si>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</si>
  <si>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</si>
  <si>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</si>
  <si>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</si>
  <si>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</si>
  <si>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</si>
  <si>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</si>
  <si>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</si>
  <si>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</si>
  <si>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</si>
  <si>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</si>
  <si>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</si>
  <si>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</si>
  <si>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</si>
  <si>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</si>
  <si>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</si>
  <si>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</si>
  <si>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</si>
  <si>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</si>
  <si>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</si>
  <si>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</si>
  <si>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</si>
  <si>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</si>
  <si>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</si>
  <si>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</si>
  <si>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</si>
  <si>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</si>
  <si>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</si>
  <si>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</si>
  <si>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</si>
  <si>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</si>
  <si>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</si>
  <si>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</si>
  <si>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</si>
  <si>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</si>
  <si>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</si>
  <si>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</si>
  <si>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</si>
  <si>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</si>
  <si>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</si>
  <si>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</si>
  <si>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</si>
  <si>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</si>
  <si>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</si>
  <si>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</si>
  <si>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</si>
  <si>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</si>
  <si>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</si>
  <si>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Great than or equal to 50000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</si>
  <si>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</si>
  <si>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</si>
  <si>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</si>
  <si>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</si>
  <si>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</si>
  <si>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</si>
  <si>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</si>
  <si>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</si>
  <si>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</si>
  <si>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</si>
  <si>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</si>
  <si>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</si>
  <si>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</si>
  <si>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</si>
  <si>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</si>
  <si>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</si>
  <si>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Count of outcome</t>
  </si>
  <si>
    <t>Date Created Value</t>
  </si>
  <si>
    <t>Date Ended Value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</si>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</sst>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19" xfId="0" applyBorder="1"/>
    <xf numFmtId="0" fontId="0" fillId="34" borderId="0" xfId="0" applyFill="1"/>
    <xf numFmtId="0" fontId="0" fillId="34" borderId="19" xfId="0" applyFill="1" applyBorder="1"/>
    <xf numFmtId="0" fontId="13" fillId="33" borderId="19" xfId="0" applyFont="1" applyFill="1" applyBorder="1" applyAlignment="1">
      <alignment horizontal="center"/>
    </xf>
    <xf numFmtId="3" fontId="0" fillId="0" borderId="0" xfId="0" applyNumberFormat="1"/>
    <xf numFmtId="9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4" fillId="0" borderId="20" xfId="3" applyBorder="1"/>
    <xf numFmtId="0" fontId="4" fillId="0" borderId="21" xfId="3" applyBorder="1"/>
    <xf numFmtId="0" fontId="0" fillId="0" borderId="22" xfId="0" applyBorder="1"/>
    <xf numFmtId="0" fontId="0" fillId="0" borderId="24" xfId="0" applyBorder="1"/>
    <xf numFmtId="3" fontId="0" fillId="0" borderId="23" xfId="0" applyNumberFormat="1" applyBorder="1"/>
    <xf numFmtId="3" fontId="0" fillId="0" borderId="2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numFmt numFmtId="164" formatCode="&quot;$&quot;#,##0.00"/>
    </dxf>
    <dxf>
      <numFmt numFmtId="3" formatCode="#,##0"/>
    </dxf>
    <dxf>
      <numFmt numFmtId="13" formatCode="0%"/>
    </dxf>
    <dxf>
      <numFmt numFmtId="164" formatCode="&quot;$&quot;#,##0.00"/>
    </dxf>
    <dxf>
      <numFmt numFmtId="164" formatCode="&quot;$&quot;#,##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3B9-A3D3-53A0B3DF5BF1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3B9-A3D3-53A0B3DF5BF1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3B9-A3D3-53A0B3DF5BF1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3B9-A3D3-53A0B3DF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709616"/>
        <c:axId val="1132706256"/>
      </c:lineChart>
      <c:catAx>
        <c:axId val="11327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06256"/>
        <c:crosses val="autoZero"/>
        <c:auto val="1"/>
        <c:lblAlgn val="ctr"/>
        <c:lblOffset val="100"/>
        <c:noMultiLvlLbl val="0"/>
      </c:catAx>
      <c:valAx>
        <c:axId val="11327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4A4E-9271-1492A0808A9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F-4A4E-9271-1492A0808A9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F-4A4E-9271-1492A080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57071"/>
        <c:axId val="457958031"/>
      </c:lineChart>
      <c:catAx>
        <c:axId val="4579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8031"/>
        <c:crosses val="autoZero"/>
        <c:auto val="1"/>
        <c:lblAlgn val="ctr"/>
        <c:lblOffset val="100"/>
        <c:noMultiLvlLbl val="0"/>
      </c:catAx>
      <c:valAx>
        <c:axId val="4579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Campaigns: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Campaigns: Number of Backers</a:t>
          </a:r>
        </a:p>
      </cx:txPr>
    </cx:title>
    <cx:plotArea>
      <cx:plotAreaRegion>
        <cx:series layoutId="boxWhisker" uniqueId="{EA75C285-7BAF-4CB0-B413-D5943E3AE01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Campaigns: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Campaigns: Number of Backers</a:t>
          </a:r>
        </a:p>
      </cx:txPr>
    </cx:title>
    <cx:plotArea>
      <cx:plotAreaRegion>
        <cx:series layoutId="boxWhisker" uniqueId="{90124A84-9AC3-43CB-A136-5D10E7E443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</xdr:row>
      <xdr:rowOff>190499</xdr:rowOff>
    </xdr:from>
    <xdr:to>
      <xdr:col>14</xdr:col>
      <xdr:colOff>114300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EB809-A71E-C4DC-F9F0-A5EB598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129266</xdr:colOff>
      <xdr:row>13</xdr:row>
      <xdr:rowOff>84364</xdr:rowOff>
    </xdr:from>
    <xdr:to>
      <xdr:col>7</xdr:col>
      <xdr:colOff>1551214</xdr:colOff>
      <xdr:row>34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85541-176C-78FC-CEDC-BAB2BA20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</xdr:row>
      <xdr:rowOff>9525</xdr:rowOff>
    </xdr:from>
    <xdr:to>
      <xdr:col>14</xdr:col>
      <xdr:colOff>642937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FABBAE-30B4-331C-5B22-E7476B9A0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1937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180975</xdr:colOff>
      <xdr:row>14</xdr:row>
      <xdr:rowOff>190500</xdr:rowOff>
    </xdr:from>
    <xdr:to>
      <xdr:col>14</xdr:col>
      <xdr:colOff>638175</xdr:colOff>
      <xdr:row>28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A4E389-4D85-EFE7-CB17-66A9EFE28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67654861108" createdVersion="8" refreshedVersion="8" minRefreshableVersion="3" recordCount="12" xr:uid="{318EB5B6-1926-461B-84B0-365062744A34}">
  <cacheSource type="worksheet">
    <worksheetSource name="Table2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Eikanger" refreshedDate="45386.00816435185" backgroundQuery="1" createdVersion="8" refreshedVersion="8" minRefreshableVersion="3" recordCount="0" supportSubquery="1" supportAdvancedDrill="1" xr:uid="{593EEAC0-F106-4C0D-9B72-097754A15D0E}">
  <cacheSource type="external" connectionId="1"/>
  <cacheFields count="5"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  <cacheField name="[Table1].[Parent Category].[Parent Category]" caption="Parent Category" numFmtId="0" hierarchy="20" level="1">
      <sharedItems containsSemiMixedTypes="0" containsNonDate="0" containsString="0"/>
    </cacheField>
    <cacheField name="[Table1].[Date Created Value (Month)].[Date Created Value (Month)]" caption="Date Created Valu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Value (Year)].[Date Created Value (Year)]" caption="Date Created Value (Year)" numFmtId="0" hierarchy="22" level="1">
      <sharedItems containsSemiMixedTypes="0" containsNonDate="0" containsString="0"/>
    </cacheField>
    <cacheField name="[Measures].[Count of outcome]" caption="Count of outcome" numFmtId="0" hierarchy="28" level="32767"/>
  </cacheFields>
  <cacheHierarchies count="29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Created Value]" caption="Date Created Value" attribute="1" time="1" defaultMemberUniqueName="[Table1].[Date Created Value].[All]" allUniqueName="[Table1].[Date Created Value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Ended Value]" caption="Date Ended Value" attribute="1" time="1" defaultMemberUniqueName="[Table1].[Date Ended Value].[All]" allUniqueName="[Table1].[Date Ended Value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Value (Year)]" caption="Date Created Value (Year)" attribute="1" defaultMemberUniqueName="[Table1].[Date Created Value (Year)].[All]" allUniqueName="[Table1].[Date Created Valu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Created Value (Quarter)]" caption="Date Created Value (Quarter)" attribute="1" defaultMemberUniqueName="[Table1].[Date Created Value (Quarter)].[All]" allUniqueName="[Table1].[Date Created Value (Quarter)].[All]" dimensionUniqueName="[Table1]" displayFolder="" count="0" memberValueDatatype="130" unbalanced="0"/>
    <cacheHierarchy uniqueName="[Table1].[Date Created Value (Month)]" caption="Date Created Value (Month)" attribute="1" defaultMemberUniqueName="[Table1].[Date Created Value (Month)].[All]" allUniqueName="[Table1].[Date Created Valu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Value (Month Index)]" caption="Date Created Value (Month Index)" attribute="1" defaultMemberUniqueName="[Table1].[Date Created Value (Month Index)].[All]" allUniqueName="[Table1].[Date Created Valu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0" subtotal="count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1F1F-285C-4BF0-8A97-05FE4B06EFB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20" name="[Table1].[Parent Category].[All]" cap="All"/>
    <pageField fld="3" hier="22" name="[Table1].[Date Created Value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C1DF-E708-46EA-874C-57B27788D4B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G34" firstHeaderRow="1" firstDataRow="1" firstDataCol="0"/>
  <pivotFields count="8">
    <pivotField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18285-A632-4EA3-BFAA-0B328A695772}" name="Table2" displayName="Table2" ref="A1:H13" totalsRowShown="0">
  <autoFilter ref="A1:H13" xr:uid="{29218285-A632-4EA3-BFAA-0B328A695772}"/>
  <tableColumns count="8">
    <tableColumn id="1" xr3:uid="{5E389139-2055-4FE5-96BB-66B5A425DBF4}" name="Goal"/>
    <tableColumn id="2" xr3:uid="{E33E2D23-D7EF-4EDE-A037-5C384A60FC8B}" name="Number Successful"/>
    <tableColumn id="3" xr3:uid="{93613211-2EE6-4872-AAE7-D4412EF08533}" name="Number Failed"/>
    <tableColumn id="4" xr3:uid="{3261E636-2F34-42FC-9398-84ADC7F8EFC6}" name="Number Canceled"/>
    <tableColumn id="5" xr3:uid="{1626B5CC-EED6-469B-9B00-0166B0EEA792}" name="Total Projects">
      <calculatedColumnFormula>SUM(B2:D2)</calculatedColumnFormula>
    </tableColumn>
    <tableColumn id="6" xr3:uid="{37611DA8-72B3-45FC-B63E-37B56BF8C0AD}" name="Percentage Successful" dataDxfId="33">
      <calculatedColumnFormula>B2/E2</calculatedColumnFormula>
    </tableColumn>
    <tableColumn id="7" xr3:uid="{6C75FB91-6A56-4B0F-90E6-1D2C9D0F1B0B}" name="Percentage Failed" dataDxfId="32">
      <calculatedColumnFormula>C2/E2</calculatedColumnFormula>
    </tableColumn>
    <tableColumn id="8" xr3:uid="{CFAA24A2-0931-47A1-8C1E-17A8415FF9D7}" name="Percentage Canceled" dataDxfId="31">
      <calculatedColumnFormula>D2/E2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3F373F-C975-431E-9663-4C78207C148B}" name="Table3" displayName="Table3" ref="A1:B1048576" totalsRowShown="0" headerRowDxfId="30" headerRowBorderDxfId="29" tableBorderDxfId="28">
  <autoFilter ref="A1:B1048576" xr:uid="{DA3F373F-C975-431E-9663-4C78207C148B}"/>
  <sortState xmlns:xlrd2="http://schemas.microsoft.com/office/spreadsheetml/2017/richdata2" ref="A2:B567">
    <sortCondition ref="B1:B1048576"/>
  </sortState>
  <tableColumns count="2">
    <tableColumn id="1" xr3:uid="{F14A6DDD-34B6-40ED-A31E-D7E45DBE4A36}" name="outcome"/>
    <tableColumn id="2" xr3:uid="{976FF61D-781C-46C6-89D1-2C0CE88EE87C}" name="backers_coun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287012-32F4-49B5-8FEA-2797D2C86403}" name="Table4" displayName="Table4" ref="D1:E1048576" totalsRowShown="0" headerRowDxfId="27" headerRowBorderDxfId="26" tableBorderDxfId="25">
  <autoFilter ref="D1:E1048576" xr:uid="{BA287012-32F4-49B5-8FEA-2797D2C86403}"/>
  <sortState xmlns:xlrd2="http://schemas.microsoft.com/office/spreadsheetml/2017/richdata2" ref="D2:E568">
    <sortCondition ref="E1:E1048576"/>
  </sortState>
  <tableColumns count="2">
    <tableColumn id="1" xr3:uid="{FA54683B-71B1-4503-8941-65FF098AA921}" name="outcome"/>
    <tableColumn id="2" xr3:uid="{0F3BE846-E1C8-41F0-97A4-5DF1D64DA23B}" name="backers_coun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V1001" totalsRowShown="0" headerRowDxfId="24">
  <autoFilter ref="A1:V1001" xr:uid="{BCE3C99B-FF35-4098-ACD5-B9255D4B54C5}"/>
  <tableColumns count="22">
    <tableColumn id="1" xr3:uid="{701A107E-47F9-43FC-B751-AAA7FE414178}" name="id"/>
    <tableColumn id="2" xr3:uid="{F0F4EBC1-FBF5-4927-9DE7-C7321383AD2D}" name="name"/>
    <tableColumn id="3" xr3:uid="{C05B9F4E-3851-4A1C-A055-28DA0573187D}" name="blurb" dataDxfId="23"/>
    <tableColumn id="4" xr3:uid="{F3E25E63-6A54-4B89-AFB3-1455336B196A}" name="goal" dataDxfId="22"/>
    <tableColumn id="5" xr3:uid="{F4550A90-D7F0-49C9-B108-C4A1A1987400}" name="pledged" dataDxfId="21"/>
    <tableColumn id="15" xr3:uid="{C35416FF-7C41-4BD0-B21F-69E977A58D4B}" name="Percent Funded" dataDxfId="20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 dataDxfId="19"/>
    <tableColumn id="16" xr3:uid="{053FFCB4-D48C-496A-9328-9080C357D659}" name="Average Donation" dataDxfId="18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21" xr3:uid="{D708CE70-8FC1-4AB2-BD2E-F7AD461CBF08}" name="Date Created Conversion" dataDxfId="17">
      <calculatedColumnFormula>(((L2/60)/60)/24)+DATE(1970,1,1)</calculatedColumnFormula>
    </tableColumn>
    <tableColumn id="19" xr3:uid="{9AB116F6-FC2D-4EEB-ACFF-9205EAA1FF43}" name="Date Created Value" dataDxfId="16"/>
    <tableColumn id="20" xr3:uid="{83FE8376-EBFA-494A-BD70-01737359386B}" name="Date Ended Conversion" dataDxfId="15">
      <calculatedColumnFormula>(((M2/60)/60)/24)+DATE(1970,1,1)</calculatedColumnFormula>
    </tableColumn>
    <tableColumn id="22" xr3:uid="{EB1D4BBF-7066-476E-842F-AD19F31D47DA}" name="Date Ended Value" dataDxfId="14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3">
      <calculatedColumnFormula>_xlfn.TEXTBEFORE(Table1[[#This Row],[category &amp; sub-category]], "/")</calculatedColumnFormula>
    </tableColumn>
    <tableColumn id="18" xr3:uid="{DD523BE6-4395-46D9-9F57-EF16CFDA42AC}" name="Sub-Category" dataDxfId="12">
      <calculatedColumnFormula>_xlfn.TEXTAFTER(Table1[[#This Row],[category &amp; sub-category]], "/")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sheetPr codeName="Sheet1"/>
  <dimension ref="A1:M22"/>
  <sheetViews>
    <sheetView zoomScaleNormal="100" workbookViewId="0">
      <selection activeCell="Q23" sqref="Q23"/>
    </sheetView>
  </sheetViews>
  <sheetFormatPr defaultRowHeight="15.75" x14ac:dyDescent="0.25"/>
  <cols>
    <col min="1" max="1" width="16.5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  <col min="8" max="8" width="16.5" bestFit="1" customWidth="1"/>
    <col min="9" max="9" width="16" bestFit="1" customWidth="1"/>
    <col min="10" max="10" width="5.875" bestFit="1" customWidth="1"/>
    <col min="11" max="11" width="4.25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2100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13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13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13" x14ac:dyDescent="0.25">
      <c r="A8" s="5" t="s">
        <v>2038</v>
      </c>
      <c r="E8">
        <v>4</v>
      </c>
      <c r="F8">
        <v>4</v>
      </c>
    </row>
    <row r="9" spans="1:13" x14ac:dyDescent="0.25">
      <c r="A9" s="5" t="s">
        <v>2039</v>
      </c>
      <c r="B9">
        <v>10</v>
      </c>
      <c r="C9">
        <v>66</v>
      </c>
      <c r="E9">
        <v>99</v>
      </c>
      <c r="F9">
        <v>175</v>
      </c>
      <c r="H9" s="4" t="s">
        <v>6</v>
      </c>
      <c r="I9" t="s">
        <v>2045</v>
      </c>
    </row>
    <row r="10" spans="1:13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13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  <c r="H11" s="4" t="s">
        <v>2100</v>
      </c>
      <c r="I11" s="4" t="s">
        <v>2044</v>
      </c>
    </row>
    <row r="12" spans="1:13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  <c r="H13" s="5" t="s">
        <v>2035</v>
      </c>
      <c r="I13">
        <v>11</v>
      </c>
      <c r="J13">
        <v>60</v>
      </c>
      <c r="K13">
        <v>5</v>
      </c>
      <c r="L13">
        <v>102</v>
      </c>
      <c r="M13">
        <v>178</v>
      </c>
    </row>
    <row r="14" spans="1:13" x14ac:dyDescent="0.25">
      <c r="A14" s="5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  <c r="H14" s="5" t="s">
        <v>2036</v>
      </c>
      <c r="I14">
        <v>4</v>
      </c>
      <c r="J14">
        <v>20</v>
      </c>
      <c r="L14">
        <v>22</v>
      </c>
      <c r="M14">
        <v>46</v>
      </c>
    </row>
    <row r="15" spans="1:13" x14ac:dyDescent="0.25">
      <c r="H15" s="5" t="s">
        <v>2037</v>
      </c>
      <c r="I15">
        <v>1</v>
      </c>
      <c r="J15">
        <v>23</v>
      </c>
      <c r="K15">
        <v>3</v>
      </c>
      <c r="L15">
        <v>21</v>
      </c>
      <c r="M15">
        <v>48</v>
      </c>
    </row>
    <row r="16" spans="1:13" x14ac:dyDescent="0.25">
      <c r="H16" s="5" t="s">
        <v>2038</v>
      </c>
      <c r="L16">
        <v>4</v>
      </c>
      <c r="M16">
        <v>4</v>
      </c>
    </row>
    <row r="17" spans="8:13" x14ac:dyDescent="0.25">
      <c r="H17" s="5" t="s">
        <v>2039</v>
      </c>
      <c r="I17">
        <v>10</v>
      </c>
      <c r="J17">
        <v>66</v>
      </c>
      <c r="L17">
        <v>99</v>
      </c>
      <c r="M17">
        <v>175</v>
      </c>
    </row>
    <row r="18" spans="8:13" x14ac:dyDescent="0.25">
      <c r="H18" s="5" t="s">
        <v>2040</v>
      </c>
      <c r="I18">
        <v>4</v>
      </c>
      <c r="J18">
        <v>11</v>
      </c>
      <c r="K18">
        <v>1</v>
      </c>
      <c r="L18">
        <v>26</v>
      </c>
      <c r="M18">
        <v>42</v>
      </c>
    </row>
    <row r="19" spans="8:13" x14ac:dyDescent="0.25">
      <c r="H19" s="5" t="s">
        <v>2041</v>
      </c>
      <c r="I19">
        <v>2</v>
      </c>
      <c r="J19">
        <v>24</v>
      </c>
      <c r="K19">
        <v>1</v>
      </c>
      <c r="L19">
        <v>40</v>
      </c>
      <c r="M19">
        <v>67</v>
      </c>
    </row>
    <row r="20" spans="8:13" x14ac:dyDescent="0.25">
      <c r="H20" s="5" t="s">
        <v>2042</v>
      </c>
      <c r="I20">
        <v>2</v>
      </c>
      <c r="J20">
        <v>28</v>
      </c>
      <c r="K20">
        <v>2</v>
      </c>
      <c r="L20">
        <v>64</v>
      </c>
      <c r="M20">
        <v>96</v>
      </c>
    </row>
    <row r="21" spans="8:13" x14ac:dyDescent="0.25">
      <c r="H21" s="5" t="s">
        <v>2043</v>
      </c>
      <c r="I21">
        <v>23</v>
      </c>
      <c r="J21">
        <v>132</v>
      </c>
      <c r="K21">
        <v>2</v>
      </c>
      <c r="L21">
        <v>187</v>
      </c>
      <c r="M21">
        <v>344</v>
      </c>
    </row>
    <row r="22" spans="8:13" x14ac:dyDescent="0.25">
      <c r="H22" s="5" t="s">
        <v>2030</v>
      </c>
      <c r="I22">
        <v>57</v>
      </c>
      <c r="J22">
        <v>364</v>
      </c>
      <c r="K22">
        <v>14</v>
      </c>
      <c r="L22">
        <v>565</v>
      </c>
      <c r="M22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sheetPr codeName="Sheet2"/>
  <dimension ref="A1:F30"/>
  <sheetViews>
    <sheetView zoomScaleNormal="100" workbookViewId="0">
      <selection activeCell="C11" sqref="C11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2100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2047</v>
      </c>
      <c r="E7">
        <v>4</v>
      </c>
      <c r="F7">
        <v>4</v>
      </c>
    </row>
    <row r="8" spans="1:6" x14ac:dyDescent="0.2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2050</v>
      </c>
      <c r="C10">
        <v>8</v>
      </c>
      <c r="E10">
        <v>10</v>
      </c>
      <c r="F10">
        <v>18</v>
      </c>
    </row>
    <row r="11" spans="1:6" x14ac:dyDescent="0.25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2055</v>
      </c>
      <c r="C15">
        <v>3</v>
      </c>
      <c r="E15">
        <v>4</v>
      </c>
      <c r="F15">
        <v>7</v>
      </c>
    </row>
    <row r="16" spans="1:6" x14ac:dyDescent="0.25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2060</v>
      </c>
      <c r="C20">
        <v>4</v>
      </c>
      <c r="E20">
        <v>4</v>
      </c>
      <c r="F20">
        <v>8</v>
      </c>
    </row>
    <row r="21" spans="1:6" x14ac:dyDescent="0.25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2062</v>
      </c>
      <c r="C22">
        <v>9</v>
      </c>
      <c r="E22">
        <v>5</v>
      </c>
      <c r="F22">
        <v>14</v>
      </c>
    </row>
    <row r="23" spans="1:6" x14ac:dyDescent="0.25">
      <c r="A23" s="5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2065</v>
      </c>
      <c r="C25">
        <v>7</v>
      </c>
      <c r="E25">
        <v>14</v>
      </c>
      <c r="F25">
        <v>21</v>
      </c>
    </row>
    <row r="26" spans="1:6" x14ac:dyDescent="0.25">
      <c r="A26" s="5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F8FE-4B94-4575-9A4E-FB1FB4153E78}">
  <sheetPr codeName="Sheet3"/>
  <dimension ref="A1:F18"/>
  <sheetViews>
    <sheetView workbookViewId="0">
      <selection activeCell="A3" sqref="A3"/>
    </sheetView>
  </sheetViews>
  <sheetFormatPr defaultRowHeight="15.75" x14ac:dyDescent="0.25"/>
  <cols>
    <col min="1" max="1" width="22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2033</v>
      </c>
      <c r="B1" t="s" vm="1">
        <v>2103</v>
      </c>
    </row>
    <row r="2" spans="1:6" x14ac:dyDescent="0.25">
      <c r="A2" s="4" t="s">
        <v>2116</v>
      </c>
      <c r="B2" t="s" vm="2">
        <v>2103</v>
      </c>
    </row>
    <row r="4" spans="1:6" x14ac:dyDescent="0.25">
      <c r="A4" s="4" t="s">
        <v>2100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2104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2105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2106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2107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2108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2109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2110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2111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2112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2113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2114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2115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2030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FDF2-6CD2-4604-977A-CA85CD3E64D7}">
  <sheetPr codeName="Sheet4"/>
  <dimension ref="A1:H34"/>
  <sheetViews>
    <sheetView topLeftCell="A2" zoomScaleNormal="100" workbookViewId="0">
      <selection activeCell="D2" sqref="D2"/>
    </sheetView>
  </sheetViews>
  <sheetFormatPr defaultRowHeight="15.75" x14ac:dyDescent="0.25"/>
  <cols>
    <col min="1" max="1" width="15.625" bestFit="1" customWidth="1"/>
    <col min="2" max="2" width="18.75" customWidth="1"/>
    <col min="3" max="3" width="15.125" customWidth="1"/>
    <col min="4" max="4" width="17.875" customWidth="1"/>
    <col min="5" max="5" width="26" bestFit="1" customWidth="1"/>
    <col min="6" max="6" width="21.625" customWidth="1"/>
    <col min="7" max="7" width="18" customWidth="1"/>
    <col min="8" max="8" width="20.75" customWidth="1"/>
  </cols>
  <sheetData>
    <row r="1" spans="1:8" x14ac:dyDescent="0.25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2079</v>
      </c>
    </row>
    <row r="2" spans="1:8" x14ac:dyDescent="0.25">
      <c r="A2" t="s">
        <v>2080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5">
      <c r="A3" t="s">
        <v>2081</v>
      </c>
      <c r="B3">
        <f>COUNTIFS(Table1[outcome],"successful",Table1[goal],"&gt;=1000",Table1[goal],"&lt;4999")</f>
        <v>191</v>
      </c>
      <c r="C3">
        <f>COUNTIFS(Table1[outcome],"failed",Table1[goal],"&gt;=1000",Table1[goal],"&lt;4999")</f>
        <v>38</v>
      </c>
      <c r="D3">
        <f>COUNTIFS(Table1[outcome],"canceled",Table1[goal],"&gt;=1000",Table1[goal],"&lt;4999")</f>
        <v>2</v>
      </c>
      <c r="E3">
        <f>SUM(B3:D3)</f>
        <v>231</v>
      </c>
      <c r="F3" s="19">
        <f>B3/E3</f>
        <v>0.82683982683982682</v>
      </c>
      <c r="G3" s="19">
        <f>C3/E3</f>
        <v>0.16450216450216451</v>
      </c>
      <c r="H3" s="19">
        <f>D3/E3</f>
        <v>8.658008658008658E-3</v>
      </c>
    </row>
    <row r="4" spans="1:8" x14ac:dyDescent="0.25">
      <c r="A4" t="s">
        <v>2082</v>
      </c>
      <c r="B4">
        <f>COUNTIFS(Table1[outcome],"successful",Table1[goal],"&gt;=5000",Table1[goal],"&lt;9999")</f>
        <v>164</v>
      </c>
      <c r="C4">
        <f>COUNTIFS(Table1[outcome],"failed",Table1[goal],"&gt;=5000",Table1[goal],"&lt;9999")</f>
        <v>126</v>
      </c>
      <c r="D4">
        <f>COUNTIFS(Table1[outcome],"canceled",Table1[goal],"&gt;=5000",Table1[goal],"&lt;9999")</f>
        <v>25</v>
      </c>
      <c r="E4">
        <f t="shared" ref="E4:E13" si="0">SUM(B4:D4)</f>
        <v>315</v>
      </c>
      <c r="F4" s="19">
        <f t="shared" ref="F4:F13" si="1">B4/E4</f>
        <v>0.52063492063492067</v>
      </c>
      <c r="G4" s="19">
        <f t="shared" ref="G4:G13" si="2">C4/E4</f>
        <v>0.4</v>
      </c>
      <c r="H4" s="19">
        <f t="shared" ref="H4:H13" si="3">D4/E4</f>
        <v>7.9365079365079361E-2</v>
      </c>
    </row>
    <row r="5" spans="1:8" x14ac:dyDescent="0.25">
      <c r="A5" t="s">
        <v>2084</v>
      </c>
      <c r="B5">
        <f>COUNTIFS(Table1[outcome],"successful",Table1[goal],"&gt;=10000",Table1[goal],"&lt;14999")</f>
        <v>4</v>
      </c>
      <c r="C5">
        <f>COUNTIFS(Table1[outcome],"failed",Table1[goal],"&gt;=10000",Table1[goal],"&lt;14999")</f>
        <v>5</v>
      </c>
      <c r="D5">
        <f>COUNTIFS(Table1[outcome],"canceled",Table1[goal],"&gt;=10000",Table1[goal],"&lt;14999")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t="s">
        <v>2085</v>
      </c>
      <c r="B6">
        <f>COUNTIFS(Table1[outcome],"successful",Table1[goal],"&gt;=15000",Table1[goal],"&lt;19999")</f>
        <v>10</v>
      </c>
      <c r="C6">
        <f>COUNTIFS(Table1[outcome],"failed",Table1[goal],"&gt;=15000",Table1[goal],"&lt;19999")</f>
        <v>0</v>
      </c>
      <c r="D6">
        <f>COUNTIFS(Table1[outcome],"canceled",Table1[goal],"&gt;=15000",Table1[goal],"&lt;19999")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t="s">
        <v>2086</v>
      </c>
      <c r="B7">
        <f>COUNTIFS(Table1[outcome],"successful",Table1[goal],"&gt;=20000",Table1[goal],"&lt;24999")</f>
        <v>7</v>
      </c>
      <c r="C7">
        <f>COUNTIFS(Table1[outcome],"failed",Table1[goal],"&gt;=20000",Table1[goal],"&lt;24999")</f>
        <v>0</v>
      </c>
      <c r="D7">
        <f>COUNTIFS(Table1[outcome],"canceled",Table1[goal],"&gt;=20000",Table1[goal],"&lt;24999")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t="s">
        <v>2087</v>
      </c>
      <c r="B8">
        <f>COUNTIFS(Table1[outcome],"successful",Table1[goal],"&gt;=25000",Table1[goal],"&lt;29999")</f>
        <v>11</v>
      </c>
      <c r="C8">
        <f>COUNTIFS(Table1[outcome],"failed",Table1[goal],"&gt;=25000",Table1[goal],"&lt;29999")</f>
        <v>3</v>
      </c>
      <c r="D8">
        <f>COUNTIFS(Table1[outcome],"canceled",Table1[goal],"&gt;=25000",Table1[goal],"&lt;29999")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t="s">
        <v>2088</v>
      </c>
      <c r="B9">
        <f>COUNTIFS(Table1[outcome],"successful",Table1[goal],"&gt;=30000",Table1[goal],"&lt;34999")</f>
        <v>7</v>
      </c>
      <c r="C9">
        <f>COUNTIFS(Table1[outcome],"failed",Table1[goal],"&gt;=30000",Table1[goal],"&lt;34999")</f>
        <v>0</v>
      </c>
      <c r="D9">
        <f>COUNTIFS(Table1[outcome],"canceled",Table1[goal],"&gt;=30000",Table1[goal],"&lt;34999")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t="s">
        <v>2089</v>
      </c>
      <c r="B10">
        <f>COUNTIFS(Table1[outcome],"successful",Table1[goal],"&gt;=35000",Table1[goal],"&lt;39999")</f>
        <v>8</v>
      </c>
      <c r="C10">
        <f>COUNTIFS(Table1[outcome],"failed",Table1[goal],"&gt;=35000",Table1[goal],"&lt;39999")</f>
        <v>3</v>
      </c>
      <c r="D10">
        <f>COUNTIFS(Table1[outcome],"canceled",Table1[goal],"&gt;=35000",Table1[goal],"&lt;39999")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t="s">
        <v>2090</v>
      </c>
      <c r="B11">
        <f>COUNTIFS(Table1[outcome],"successful",Table1[goal],"&gt;=40000",Table1[goal],"&lt;44999")</f>
        <v>11</v>
      </c>
      <c r="C11">
        <f>COUNTIFS(Table1[outcome],"failed",Table1[goal],"&gt;=40000",Table1[goal],"&lt;44999")</f>
        <v>3</v>
      </c>
      <c r="D11">
        <f>COUNTIFS(Table1[outcome],"canceled",Table1[goal],"&gt;=40000",Table1[goal],"&lt;44999")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t="s">
        <v>2091</v>
      </c>
      <c r="B12">
        <f>COUNTIFS(Table1[outcome],"successful",Table1[goal],"&gt;=45000",Table1[goal],"&lt;49999")</f>
        <v>8</v>
      </c>
      <c r="C12">
        <f>COUNTIFS(Table1[outcome],"failed",Table1[goal],"&gt;=45000",Table1[goal],"&lt;49999")</f>
        <v>3</v>
      </c>
      <c r="D12">
        <f>COUNTIFS(Table1[outcome],"canceled",Table1[goal],"&gt;=45000",Table1[goal],"&lt;49999")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t="s">
        <v>2083</v>
      </c>
      <c r="B13">
        <f>COUNTIFS(Table1[outcome],"successful",Table1[goal],"&gt;=50000")</f>
        <v>114</v>
      </c>
      <c r="C13">
        <f>COUNTIFS(Table1[outcome],"failed",Table1[goal],"&gt;=50000")</f>
        <v>163</v>
      </c>
      <c r="D13">
        <f>COUNTIFS(Table1[outcome],"canceled",Table1[goal],"&gt;=50000")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7" spans="5:7" x14ac:dyDescent="0.25">
      <c r="E17" s="8"/>
      <c r="F17" s="9"/>
      <c r="G17" s="10"/>
    </row>
    <row r="18" spans="5:7" x14ac:dyDescent="0.25">
      <c r="E18" s="11"/>
      <c r="F18" s="12"/>
      <c r="G18" s="13"/>
    </row>
    <row r="19" spans="5:7" x14ac:dyDescent="0.25">
      <c r="E19" s="11"/>
      <c r="F19" s="12"/>
      <c r="G19" s="13"/>
    </row>
    <row r="20" spans="5:7" x14ac:dyDescent="0.25">
      <c r="E20" s="11"/>
      <c r="F20" s="12"/>
      <c r="G20" s="13"/>
    </row>
    <row r="21" spans="5:7" x14ac:dyDescent="0.25">
      <c r="E21" s="11"/>
      <c r="F21" s="12"/>
      <c r="G21" s="13"/>
    </row>
    <row r="22" spans="5:7" x14ac:dyDescent="0.25">
      <c r="E22" s="11"/>
      <c r="F22" s="12"/>
      <c r="G22" s="13"/>
    </row>
    <row r="23" spans="5:7" x14ac:dyDescent="0.25">
      <c r="E23" s="11"/>
      <c r="F23" s="12"/>
      <c r="G23" s="13"/>
    </row>
    <row r="24" spans="5:7" x14ac:dyDescent="0.25">
      <c r="E24" s="11"/>
      <c r="F24" s="12"/>
      <c r="G24" s="13"/>
    </row>
    <row r="25" spans="5:7" x14ac:dyDescent="0.25">
      <c r="E25" s="11"/>
      <c r="F25" s="12"/>
      <c r="G25" s="13"/>
    </row>
    <row r="26" spans="5:7" x14ac:dyDescent="0.25">
      <c r="E26" s="11"/>
      <c r="F26" s="12"/>
      <c r="G26" s="13"/>
    </row>
    <row r="27" spans="5:7" x14ac:dyDescent="0.25">
      <c r="E27" s="11"/>
      <c r="F27" s="12"/>
      <c r="G27" s="13"/>
    </row>
    <row r="28" spans="5:7" x14ac:dyDescent="0.25">
      <c r="E28" s="11"/>
      <c r="F28" s="12"/>
      <c r="G28" s="13"/>
    </row>
    <row r="29" spans="5:7" x14ac:dyDescent="0.25">
      <c r="E29" s="11"/>
      <c r="F29" s="12"/>
      <c r="G29" s="13"/>
    </row>
    <row r="30" spans="5:7" x14ac:dyDescent="0.25">
      <c r="E30" s="11"/>
      <c r="F30" s="12"/>
      <c r="G30" s="13"/>
    </row>
    <row r="31" spans="5:7" x14ac:dyDescent="0.25">
      <c r="E31" s="11"/>
      <c r="F31" s="12"/>
      <c r="G31" s="13"/>
    </row>
    <row r="32" spans="5:7" x14ac:dyDescent="0.25">
      <c r="E32" s="11"/>
      <c r="F32" s="12"/>
      <c r="G32" s="13"/>
    </row>
    <row r="33" spans="5:7" x14ac:dyDescent="0.25">
      <c r="E33" s="11"/>
      <c r="F33" s="12"/>
      <c r="G33" s="13"/>
    </row>
    <row r="34" spans="5:7" x14ac:dyDescent="0.25">
      <c r="E34" s="14"/>
      <c r="F34" s="15"/>
      <c r="G34" s="16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0258-CAA7-468D-BF31-6C2A5365E812}">
  <sheetPr codeName="Sheet5"/>
  <dimension ref="A1:H566"/>
  <sheetViews>
    <sheetView topLeftCell="E1" zoomScaleNormal="100" workbookViewId="0">
      <selection activeCell="H21" sqref="H21"/>
    </sheetView>
  </sheetViews>
  <sheetFormatPr defaultRowHeight="15.75" x14ac:dyDescent="0.25"/>
  <cols>
    <col min="1" max="1" width="10.375" customWidth="1"/>
    <col min="2" max="2" width="15.25" customWidth="1"/>
    <col min="4" max="4" width="10.375" customWidth="1"/>
    <col min="5" max="5" width="15.25" customWidth="1"/>
    <col min="7" max="7" width="20.375" bestFit="1" customWidth="1"/>
    <col min="8" max="8" width="11.375" bestFit="1" customWidth="1"/>
  </cols>
  <sheetData>
    <row r="1" spans="1:8" ht="16.5" thickBot="1" x14ac:dyDescent="0.3">
      <c r="A1" s="23" t="s">
        <v>4</v>
      </c>
      <c r="B1" s="23" t="s">
        <v>5</v>
      </c>
      <c r="D1" s="23" t="s">
        <v>4</v>
      </c>
      <c r="E1" s="23" t="s">
        <v>5</v>
      </c>
    </row>
    <row r="2" spans="1:8" ht="18" thickBot="1" x14ac:dyDescent="0.35">
      <c r="A2" s="21" t="s">
        <v>20</v>
      </c>
      <c r="B2" s="21">
        <v>16</v>
      </c>
      <c r="D2" s="21" t="s">
        <v>14</v>
      </c>
      <c r="E2" s="21">
        <v>0</v>
      </c>
      <c r="G2" s="27" t="s">
        <v>2092</v>
      </c>
      <c r="H2" s="28"/>
    </row>
    <row r="3" spans="1:8" ht="16.5" thickTop="1" x14ac:dyDescent="0.25">
      <c r="A3" t="s">
        <v>20</v>
      </c>
      <c r="B3">
        <v>26</v>
      </c>
      <c r="D3" s="21" t="s">
        <v>14</v>
      </c>
      <c r="E3" s="21">
        <v>0</v>
      </c>
      <c r="G3" s="29" t="s">
        <v>2093</v>
      </c>
      <c r="H3" s="31">
        <f>AVERAGE(Table3[[#All],[backers_count]])</f>
        <v>851.14690265486729</v>
      </c>
    </row>
    <row r="4" spans="1:8" x14ac:dyDescent="0.25">
      <c r="A4" s="21" t="s">
        <v>20</v>
      </c>
      <c r="B4" s="21">
        <v>27</v>
      </c>
      <c r="D4" t="s">
        <v>14</v>
      </c>
      <c r="E4">
        <v>1</v>
      </c>
      <c r="G4" s="29" t="s">
        <v>2094</v>
      </c>
      <c r="H4" s="31">
        <f>MEDIAN(Table3[[#All],[backers_count]])</f>
        <v>201</v>
      </c>
    </row>
    <row r="5" spans="1:8" x14ac:dyDescent="0.25">
      <c r="A5" s="21" t="s">
        <v>20</v>
      </c>
      <c r="B5" s="21">
        <v>32</v>
      </c>
      <c r="D5" t="s">
        <v>14</v>
      </c>
      <c r="E5">
        <v>1</v>
      </c>
      <c r="G5" s="29" t="s">
        <v>2095</v>
      </c>
      <c r="H5" s="31">
        <f>MIN(Table3[[#All],[backers_count]])</f>
        <v>16</v>
      </c>
    </row>
    <row r="6" spans="1:8" x14ac:dyDescent="0.25">
      <c r="A6" s="21" t="s">
        <v>20</v>
      </c>
      <c r="B6" s="21">
        <v>32</v>
      </c>
      <c r="D6" t="s">
        <v>14</v>
      </c>
      <c r="E6">
        <v>1</v>
      </c>
      <c r="G6" s="29" t="s">
        <v>2096</v>
      </c>
      <c r="H6" s="31">
        <f>MAX(Table3[[#All],[backers_count]])</f>
        <v>7295</v>
      </c>
    </row>
    <row r="7" spans="1:8" x14ac:dyDescent="0.25">
      <c r="A7" s="21" t="s">
        <v>20</v>
      </c>
      <c r="B7" s="21">
        <v>34</v>
      </c>
      <c r="D7" t="s">
        <v>14</v>
      </c>
      <c r="E7">
        <v>1</v>
      </c>
      <c r="G7" s="29" t="s">
        <v>2097</v>
      </c>
      <c r="H7" s="31">
        <f>_xlfn.VAR.P(Table3[[#All],[backers_count]])</f>
        <v>1603373.7324019109</v>
      </c>
    </row>
    <row r="8" spans="1:8" x14ac:dyDescent="0.25">
      <c r="A8" t="s">
        <v>20</v>
      </c>
      <c r="B8">
        <v>40</v>
      </c>
      <c r="D8" t="s">
        <v>14</v>
      </c>
      <c r="E8">
        <v>1</v>
      </c>
      <c r="G8" s="30" t="s">
        <v>2098</v>
      </c>
      <c r="H8" s="32">
        <f>_xlfn.STDEV.P(Table3[[#All],[backers_count]])</f>
        <v>1266.2439466397898</v>
      </c>
    </row>
    <row r="9" spans="1:8" x14ac:dyDescent="0.25">
      <c r="A9" t="s">
        <v>20</v>
      </c>
      <c r="B9">
        <v>41</v>
      </c>
      <c r="D9" t="s">
        <v>14</v>
      </c>
      <c r="E9">
        <v>1</v>
      </c>
    </row>
    <row r="10" spans="1:8" ht="18" thickBot="1" x14ac:dyDescent="0.35">
      <c r="A10" t="s">
        <v>20</v>
      </c>
      <c r="B10">
        <v>41</v>
      </c>
      <c r="D10" t="s">
        <v>14</v>
      </c>
      <c r="E10">
        <v>1</v>
      </c>
      <c r="G10" s="27" t="s">
        <v>2099</v>
      </c>
      <c r="H10" s="28"/>
    </row>
    <row r="11" spans="1:8" ht="16.5" thickTop="1" x14ac:dyDescent="0.25">
      <c r="A11" s="21" t="s">
        <v>20</v>
      </c>
      <c r="B11" s="21">
        <v>42</v>
      </c>
      <c r="D11" s="21" t="s">
        <v>14</v>
      </c>
      <c r="E11" s="21">
        <v>1</v>
      </c>
      <c r="G11" s="29" t="s">
        <v>2093</v>
      </c>
      <c r="H11" s="31">
        <f>AVERAGE(Table4[[#All],[backers_count]])</f>
        <v>585.61538461538464</v>
      </c>
    </row>
    <row r="12" spans="1:8" x14ac:dyDescent="0.25">
      <c r="A12" t="s">
        <v>20</v>
      </c>
      <c r="B12">
        <v>43</v>
      </c>
      <c r="D12" s="21" t="s">
        <v>14</v>
      </c>
      <c r="E12" s="21">
        <v>1</v>
      </c>
      <c r="G12" s="29" t="s">
        <v>2094</v>
      </c>
      <c r="H12" s="31">
        <f>MEDIAN(Table4[[#All],[backers_count]])</f>
        <v>114.5</v>
      </c>
    </row>
    <row r="13" spans="1:8" x14ac:dyDescent="0.25">
      <c r="A13" s="21" t="s">
        <v>20</v>
      </c>
      <c r="B13" s="21">
        <v>43</v>
      </c>
      <c r="D13" s="21" t="s">
        <v>14</v>
      </c>
      <c r="E13" s="21">
        <v>1</v>
      </c>
      <c r="G13" s="29" t="s">
        <v>2095</v>
      </c>
      <c r="H13" s="31">
        <f>MIN(Table4[[#All],[backers_count]])</f>
        <v>0</v>
      </c>
    </row>
    <row r="14" spans="1:8" x14ac:dyDescent="0.25">
      <c r="A14" s="21" t="s">
        <v>20</v>
      </c>
      <c r="B14" s="21">
        <v>48</v>
      </c>
      <c r="D14" s="21" t="s">
        <v>14</v>
      </c>
      <c r="E14" s="21">
        <v>1</v>
      </c>
      <c r="G14" s="29" t="s">
        <v>2096</v>
      </c>
      <c r="H14" s="31">
        <f>MAX(Table4[[#All],[backers_count]])</f>
        <v>6080</v>
      </c>
    </row>
    <row r="15" spans="1:8" x14ac:dyDescent="0.25">
      <c r="A15" s="21" t="s">
        <v>20</v>
      </c>
      <c r="B15" s="21">
        <v>48</v>
      </c>
      <c r="D15" s="21" t="s">
        <v>14</v>
      </c>
      <c r="E15" s="21">
        <v>1</v>
      </c>
      <c r="G15" s="29" t="s">
        <v>2097</v>
      </c>
      <c r="H15" s="31">
        <f>_xlfn.VAR.P(Table4[[#All],[backers_count]])</f>
        <v>921574.68174133555</v>
      </c>
    </row>
    <row r="16" spans="1:8" x14ac:dyDescent="0.25">
      <c r="A16" t="s">
        <v>20</v>
      </c>
      <c r="B16">
        <v>48</v>
      </c>
      <c r="D16" t="s">
        <v>14</v>
      </c>
      <c r="E16">
        <v>1</v>
      </c>
      <c r="G16" s="30" t="s">
        <v>2098</v>
      </c>
      <c r="H16" s="32">
        <f>_xlfn.STDEV.P(Table4[[#All],[backers_count]])</f>
        <v>959.98681331637863</v>
      </c>
    </row>
    <row r="17" spans="1:5" x14ac:dyDescent="0.25">
      <c r="A17" s="21" t="s">
        <v>20</v>
      </c>
      <c r="B17" s="21">
        <v>50</v>
      </c>
      <c r="D17" s="21" t="s">
        <v>14</v>
      </c>
      <c r="E17" s="21">
        <v>1</v>
      </c>
    </row>
    <row r="18" spans="1:5" x14ac:dyDescent="0.25">
      <c r="A18" s="21" t="s">
        <v>20</v>
      </c>
      <c r="B18" s="21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s="21" t="s">
        <v>14</v>
      </c>
      <c r="E19" s="21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s="21" t="s">
        <v>20</v>
      </c>
      <c r="B21" s="21">
        <v>53</v>
      </c>
      <c r="D21" s="21" t="s">
        <v>14</v>
      </c>
      <c r="E21" s="21">
        <v>5</v>
      </c>
    </row>
    <row r="22" spans="1:5" x14ac:dyDescent="0.25">
      <c r="A22" t="s">
        <v>20</v>
      </c>
      <c r="B22">
        <v>53</v>
      </c>
      <c r="D22" s="21" t="s">
        <v>14</v>
      </c>
      <c r="E22" s="21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s="21" t="s">
        <v>14</v>
      </c>
      <c r="E24" s="21">
        <v>7</v>
      </c>
    </row>
    <row r="25" spans="1:5" x14ac:dyDescent="0.25">
      <c r="A25" s="21" t="s">
        <v>20</v>
      </c>
      <c r="B25" s="21">
        <v>56</v>
      </c>
      <c r="D25" s="21" t="s">
        <v>14</v>
      </c>
      <c r="E25" s="21">
        <v>7</v>
      </c>
    </row>
    <row r="26" spans="1:5" x14ac:dyDescent="0.25">
      <c r="A26" s="21" t="s">
        <v>20</v>
      </c>
      <c r="B26" s="21">
        <v>59</v>
      </c>
      <c r="D26" s="21" t="s">
        <v>14</v>
      </c>
      <c r="E26" s="21">
        <v>9</v>
      </c>
    </row>
    <row r="27" spans="1:5" x14ac:dyDescent="0.25">
      <c r="A27" s="21" t="s">
        <v>20</v>
      </c>
      <c r="B27" s="21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s="21" t="s">
        <v>14</v>
      </c>
      <c r="E28" s="21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s="21" t="s">
        <v>14</v>
      </c>
      <c r="E30" s="21">
        <v>10</v>
      </c>
    </row>
    <row r="31" spans="1:5" x14ac:dyDescent="0.25">
      <c r="A31" s="21" t="s">
        <v>20</v>
      </c>
      <c r="B31" s="2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s="21" t="s">
        <v>14</v>
      </c>
      <c r="E32" s="21">
        <v>12</v>
      </c>
    </row>
    <row r="33" spans="1:5" x14ac:dyDescent="0.25">
      <c r="A33" s="21" t="s">
        <v>20</v>
      </c>
      <c r="B33" s="21">
        <v>69</v>
      </c>
      <c r="D33" s="21" t="s">
        <v>14</v>
      </c>
      <c r="E33" s="21">
        <v>12</v>
      </c>
    </row>
    <row r="34" spans="1:5" x14ac:dyDescent="0.25">
      <c r="A34" t="s">
        <v>20</v>
      </c>
      <c r="B34">
        <v>69</v>
      </c>
      <c r="D34" s="21" t="s">
        <v>14</v>
      </c>
      <c r="E34" s="21">
        <v>13</v>
      </c>
    </row>
    <row r="35" spans="1:5" x14ac:dyDescent="0.25">
      <c r="A35" s="21" t="s">
        <v>20</v>
      </c>
      <c r="B35" s="21">
        <v>70</v>
      </c>
      <c r="D35" s="21" t="s">
        <v>14</v>
      </c>
      <c r="E35" s="21">
        <v>13</v>
      </c>
    </row>
    <row r="36" spans="1:5" x14ac:dyDescent="0.25">
      <c r="A36" s="21" t="s">
        <v>20</v>
      </c>
      <c r="B36" s="21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s="21" t="s">
        <v>20</v>
      </c>
      <c r="B38" s="21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s="21" t="s">
        <v>14</v>
      </c>
      <c r="E39" s="21">
        <v>15</v>
      </c>
    </row>
    <row r="40" spans="1:5" x14ac:dyDescent="0.25">
      <c r="A40" s="21" t="s">
        <v>20</v>
      </c>
      <c r="B40" s="21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s="21" t="s">
        <v>14</v>
      </c>
      <c r="E41" s="21">
        <v>15</v>
      </c>
    </row>
    <row r="42" spans="1:5" x14ac:dyDescent="0.25">
      <c r="A42" s="21" t="s">
        <v>20</v>
      </c>
      <c r="B42" s="21">
        <v>80</v>
      </c>
      <c r="D42" s="21" t="s">
        <v>14</v>
      </c>
      <c r="E42" s="21">
        <v>15</v>
      </c>
    </row>
    <row r="43" spans="1:5" x14ac:dyDescent="0.25">
      <c r="A43" s="21" t="s">
        <v>20</v>
      </c>
      <c r="B43" s="21">
        <v>80</v>
      </c>
      <c r="D43" s="21" t="s">
        <v>14</v>
      </c>
      <c r="E43" s="21">
        <v>15</v>
      </c>
    </row>
    <row r="44" spans="1:5" x14ac:dyDescent="0.25">
      <c r="A44" t="s">
        <v>20</v>
      </c>
      <c r="B44">
        <v>80</v>
      </c>
      <c r="D44" s="21" t="s">
        <v>14</v>
      </c>
      <c r="E44" s="21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s="21" t="s">
        <v>20</v>
      </c>
      <c r="B46" s="21">
        <v>80</v>
      </c>
      <c r="D46" s="21" t="s">
        <v>14</v>
      </c>
      <c r="E46" s="21">
        <v>16</v>
      </c>
    </row>
    <row r="47" spans="1:5" x14ac:dyDescent="0.25">
      <c r="A47" s="21" t="s">
        <v>20</v>
      </c>
      <c r="B47" s="21">
        <v>80</v>
      </c>
      <c r="D47" t="s">
        <v>14</v>
      </c>
      <c r="E47">
        <v>16</v>
      </c>
    </row>
    <row r="48" spans="1:5" x14ac:dyDescent="0.25">
      <c r="A48" s="21" t="s">
        <v>20</v>
      </c>
      <c r="B48" s="21">
        <v>81</v>
      </c>
      <c r="D48" t="s">
        <v>14</v>
      </c>
      <c r="E48">
        <v>17</v>
      </c>
    </row>
    <row r="49" spans="1:5" x14ac:dyDescent="0.25">
      <c r="A49" s="21" t="s">
        <v>20</v>
      </c>
      <c r="B49" s="21">
        <v>82</v>
      </c>
      <c r="D49" s="21" t="s">
        <v>14</v>
      </c>
      <c r="E49" s="21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s="21" t="s">
        <v>20</v>
      </c>
      <c r="B51" s="2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s="21" t="s">
        <v>14</v>
      </c>
      <c r="E52" s="21">
        <v>18</v>
      </c>
    </row>
    <row r="53" spans="1:5" x14ac:dyDescent="0.25">
      <c r="A53" s="21" t="s">
        <v>20</v>
      </c>
      <c r="B53" s="21">
        <v>84</v>
      </c>
      <c r="D53" t="s">
        <v>14</v>
      </c>
      <c r="E53">
        <v>19</v>
      </c>
    </row>
    <row r="54" spans="1:5" x14ac:dyDescent="0.25">
      <c r="A54" s="21" t="s">
        <v>20</v>
      </c>
      <c r="B54" s="21">
        <v>84</v>
      </c>
      <c r="D54" s="21" t="s">
        <v>14</v>
      </c>
      <c r="E54" s="21">
        <v>19</v>
      </c>
    </row>
    <row r="55" spans="1:5" x14ac:dyDescent="0.25">
      <c r="A55" t="s">
        <v>20</v>
      </c>
      <c r="B55">
        <v>85</v>
      </c>
      <c r="D55" s="21" t="s">
        <v>14</v>
      </c>
      <c r="E55" s="21">
        <v>19</v>
      </c>
    </row>
    <row r="56" spans="1:5" x14ac:dyDescent="0.25">
      <c r="A56" s="21" t="s">
        <v>20</v>
      </c>
      <c r="B56" s="21">
        <v>85</v>
      </c>
      <c r="D56" t="s">
        <v>14</v>
      </c>
      <c r="E56">
        <v>21</v>
      </c>
    </row>
    <row r="57" spans="1:5" x14ac:dyDescent="0.25">
      <c r="A57" s="21" t="s">
        <v>20</v>
      </c>
      <c r="B57" s="21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s="21" t="s">
        <v>14</v>
      </c>
      <c r="E58" s="21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s="21" t="s">
        <v>20</v>
      </c>
      <c r="B60" s="21">
        <v>85</v>
      </c>
      <c r="D60" s="21" t="s">
        <v>14</v>
      </c>
      <c r="E60" s="21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s="21" t="s">
        <v>20</v>
      </c>
      <c r="B62" s="21">
        <v>86</v>
      </c>
      <c r="D62" s="21" t="s">
        <v>14</v>
      </c>
      <c r="E62" s="21">
        <v>24</v>
      </c>
    </row>
    <row r="63" spans="1:5" x14ac:dyDescent="0.25">
      <c r="A63" s="21" t="s">
        <v>20</v>
      </c>
      <c r="B63" s="21">
        <v>86</v>
      </c>
      <c r="D63" s="21" t="s">
        <v>14</v>
      </c>
      <c r="E63" s="21">
        <v>24</v>
      </c>
    </row>
    <row r="64" spans="1:5" x14ac:dyDescent="0.25">
      <c r="A64" t="s">
        <v>20</v>
      </c>
      <c r="B64">
        <v>87</v>
      </c>
      <c r="D64" s="21" t="s">
        <v>14</v>
      </c>
      <c r="E64" s="21">
        <v>25</v>
      </c>
    </row>
    <row r="65" spans="1:5" x14ac:dyDescent="0.25">
      <c r="A65" s="21" t="s">
        <v>20</v>
      </c>
      <c r="B65" s="21">
        <v>87</v>
      </c>
      <c r="D65" s="21" t="s">
        <v>14</v>
      </c>
      <c r="E65" s="21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s="21" t="s">
        <v>20</v>
      </c>
      <c r="B67" s="21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s="21" t="s">
        <v>20</v>
      </c>
      <c r="B69" s="21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s="21" t="s">
        <v>14</v>
      </c>
      <c r="E70" s="21">
        <v>27</v>
      </c>
    </row>
    <row r="71" spans="1:5" x14ac:dyDescent="0.25">
      <c r="A71" s="21" t="s">
        <v>20</v>
      </c>
      <c r="B71" s="21">
        <v>89</v>
      </c>
      <c r="D71" s="21" t="s">
        <v>14</v>
      </c>
      <c r="E71" s="21">
        <v>29</v>
      </c>
    </row>
    <row r="72" spans="1:5" x14ac:dyDescent="0.25">
      <c r="A72" s="21" t="s">
        <v>20</v>
      </c>
      <c r="B72" s="21">
        <v>89</v>
      </c>
      <c r="D72" s="21" t="s">
        <v>14</v>
      </c>
      <c r="E72" s="21">
        <v>30</v>
      </c>
    </row>
    <row r="73" spans="1:5" x14ac:dyDescent="0.25">
      <c r="A73" s="21" t="s">
        <v>20</v>
      </c>
      <c r="B73" s="21">
        <v>91</v>
      </c>
      <c r="D73" t="s">
        <v>14</v>
      </c>
      <c r="E73">
        <v>30</v>
      </c>
    </row>
    <row r="74" spans="1:5" x14ac:dyDescent="0.25">
      <c r="A74" s="21" t="s">
        <v>20</v>
      </c>
      <c r="B74" s="21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s="21" t="s">
        <v>14</v>
      </c>
      <c r="E77" s="21">
        <v>31</v>
      </c>
    </row>
    <row r="78" spans="1:5" x14ac:dyDescent="0.25">
      <c r="A78" t="s">
        <v>20</v>
      </c>
      <c r="B78">
        <v>92</v>
      </c>
      <c r="D78" s="21" t="s">
        <v>14</v>
      </c>
      <c r="E78" s="21">
        <v>31</v>
      </c>
    </row>
    <row r="79" spans="1:5" x14ac:dyDescent="0.25">
      <c r="A79" s="21" t="s">
        <v>20</v>
      </c>
      <c r="B79" s="21">
        <v>93</v>
      </c>
      <c r="D79" t="s">
        <v>14</v>
      </c>
      <c r="E79">
        <v>32</v>
      </c>
    </row>
    <row r="80" spans="1:5" x14ac:dyDescent="0.25">
      <c r="A80" s="21" t="s">
        <v>20</v>
      </c>
      <c r="B80" s="21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s="21" t="s">
        <v>14</v>
      </c>
      <c r="E81" s="21">
        <v>33</v>
      </c>
    </row>
    <row r="82" spans="1:5" x14ac:dyDescent="0.25">
      <c r="A82" s="21" t="s">
        <v>20</v>
      </c>
      <c r="B82" s="21">
        <v>94</v>
      </c>
      <c r="D82" s="21" t="s">
        <v>14</v>
      </c>
      <c r="E82" s="21">
        <v>33</v>
      </c>
    </row>
    <row r="83" spans="1:5" x14ac:dyDescent="0.25">
      <c r="A83" t="s">
        <v>20</v>
      </c>
      <c r="B83">
        <v>95</v>
      </c>
      <c r="D83" s="21" t="s">
        <v>14</v>
      </c>
      <c r="E83" s="21">
        <v>33</v>
      </c>
    </row>
    <row r="84" spans="1:5" x14ac:dyDescent="0.25">
      <c r="A84" t="s">
        <v>20</v>
      </c>
      <c r="B84">
        <v>96</v>
      </c>
      <c r="D84" s="21" t="s">
        <v>14</v>
      </c>
      <c r="E84" s="21">
        <v>34</v>
      </c>
    </row>
    <row r="85" spans="1:5" x14ac:dyDescent="0.25">
      <c r="A85" s="21" t="s">
        <v>20</v>
      </c>
      <c r="B85" s="21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s="21" t="s">
        <v>14</v>
      </c>
      <c r="E86" s="21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s="21" t="s">
        <v>14</v>
      </c>
      <c r="E89" s="21">
        <v>37</v>
      </c>
    </row>
    <row r="90" spans="1:5" x14ac:dyDescent="0.25">
      <c r="A90" s="21" t="s">
        <v>20</v>
      </c>
      <c r="B90" s="21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s="21" t="s">
        <v>20</v>
      </c>
      <c r="B92" s="21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s="21" t="s">
        <v>14</v>
      </c>
      <c r="E93" s="21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s="21" t="s">
        <v>20</v>
      </c>
      <c r="B95" s="21">
        <v>102</v>
      </c>
      <c r="D95" t="s">
        <v>14</v>
      </c>
      <c r="E95">
        <v>39</v>
      </c>
    </row>
    <row r="96" spans="1:5" x14ac:dyDescent="0.25">
      <c r="A96" s="21" t="s">
        <v>20</v>
      </c>
      <c r="B96" s="21">
        <v>103</v>
      </c>
      <c r="D96" s="21" t="s">
        <v>14</v>
      </c>
      <c r="E96" s="21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s="21" t="s">
        <v>14</v>
      </c>
      <c r="E99" s="21">
        <v>41</v>
      </c>
    </row>
    <row r="100" spans="1:5" x14ac:dyDescent="0.25">
      <c r="A100" t="s">
        <v>20</v>
      </c>
      <c r="B100">
        <v>106</v>
      </c>
      <c r="D100" s="21" t="s">
        <v>14</v>
      </c>
      <c r="E100" s="21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s="21" t="s">
        <v>20</v>
      </c>
      <c r="B102" s="21">
        <v>107</v>
      </c>
      <c r="D102" s="21" t="s">
        <v>14</v>
      </c>
      <c r="E102" s="21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s="21" t="s">
        <v>14</v>
      </c>
      <c r="E104" s="21">
        <v>45</v>
      </c>
    </row>
    <row r="105" spans="1:5" x14ac:dyDescent="0.25">
      <c r="A105" s="21" t="s">
        <v>20</v>
      </c>
      <c r="B105" s="21">
        <v>107</v>
      </c>
      <c r="D105" s="21" t="s">
        <v>14</v>
      </c>
      <c r="E105" s="21">
        <v>46</v>
      </c>
    </row>
    <row r="106" spans="1:5" x14ac:dyDescent="0.25">
      <c r="A106" s="21" t="s">
        <v>20</v>
      </c>
      <c r="B106" s="21">
        <v>110</v>
      </c>
      <c r="D106" s="21" t="s">
        <v>14</v>
      </c>
      <c r="E106" s="21">
        <v>47</v>
      </c>
    </row>
    <row r="107" spans="1:5" x14ac:dyDescent="0.25">
      <c r="A107" s="21" t="s">
        <v>20</v>
      </c>
      <c r="B107" s="21">
        <v>110</v>
      </c>
      <c r="D107" s="21" t="s">
        <v>14</v>
      </c>
      <c r="E107" s="21">
        <v>48</v>
      </c>
    </row>
    <row r="108" spans="1:5" x14ac:dyDescent="0.25">
      <c r="A108" s="21" t="s">
        <v>20</v>
      </c>
      <c r="B108" s="21">
        <v>110</v>
      </c>
      <c r="D108" s="21" t="s">
        <v>14</v>
      </c>
      <c r="E108" s="21">
        <v>49</v>
      </c>
    </row>
    <row r="109" spans="1:5" x14ac:dyDescent="0.25">
      <c r="A109" s="21" t="s">
        <v>20</v>
      </c>
      <c r="B109" s="21">
        <v>110</v>
      </c>
      <c r="D109" t="s">
        <v>14</v>
      </c>
      <c r="E109">
        <v>49</v>
      </c>
    </row>
    <row r="110" spans="1:5" x14ac:dyDescent="0.25">
      <c r="A110" s="21" t="s">
        <v>20</v>
      </c>
      <c r="B110" s="21">
        <v>111</v>
      </c>
      <c r="D110" t="s">
        <v>14</v>
      </c>
      <c r="E110">
        <v>52</v>
      </c>
    </row>
    <row r="111" spans="1:5" x14ac:dyDescent="0.25">
      <c r="A111" s="21" t="s">
        <v>20</v>
      </c>
      <c r="B111" s="21">
        <v>112</v>
      </c>
      <c r="D111" s="21" t="s">
        <v>14</v>
      </c>
      <c r="E111" s="21">
        <v>53</v>
      </c>
    </row>
    <row r="112" spans="1:5" x14ac:dyDescent="0.25">
      <c r="A112" s="21" t="s">
        <v>20</v>
      </c>
      <c r="B112" s="21">
        <v>112</v>
      </c>
      <c r="D112" s="21" t="s">
        <v>14</v>
      </c>
      <c r="E112" s="21">
        <v>54</v>
      </c>
    </row>
    <row r="113" spans="1:5" x14ac:dyDescent="0.25">
      <c r="A113" s="21" t="s">
        <v>20</v>
      </c>
      <c r="B113" s="21">
        <v>112</v>
      </c>
      <c r="D113" s="21" t="s">
        <v>14</v>
      </c>
      <c r="E113" s="21">
        <v>55</v>
      </c>
    </row>
    <row r="114" spans="1:5" x14ac:dyDescent="0.25">
      <c r="A114" s="21" t="s">
        <v>20</v>
      </c>
      <c r="B114" s="21">
        <v>113</v>
      </c>
      <c r="D114" t="s">
        <v>14</v>
      </c>
      <c r="E114">
        <v>55</v>
      </c>
    </row>
    <row r="115" spans="1:5" x14ac:dyDescent="0.25">
      <c r="A115" s="21" t="s">
        <v>20</v>
      </c>
      <c r="B115" s="21">
        <v>113</v>
      </c>
      <c r="D115" s="21" t="s">
        <v>14</v>
      </c>
      <c r="E115" s="21">
        <v>56</v>
      </c>
    </row>
    <row r="116" spans="1:5" x14ac:dyDescent="0.25">
      <c r="A116" s="21" t="s">
        <v>20</v>
      </c>
      <c r="B116" s="21">
        <v>114</v>
      </c>
      <c r="D116" t="s">
        <v>14</v>
      </c>
      <c r="E116">
        <v>56</v>
      </c>
    </row>
    <row r="117" spans="1:5" x14ac:dyDescent="0.25">
      <c r="A117" s="21" t="s">
        <v>20</v>
      </c>
      <c r="B117" s="21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s="21" t="s">
        <v>14</v>
      </c>
      <c r="E118" s="21">
        <v>57</v>
      </c>
    </row>
    <row r="119" spans="1:5" x14ac:dyDescent="0.25">
      <c r="A119" t="s">
        <v>20</v>
      </c>
      <c r="B119">
        <v>115</v>
      </c>
      <c r="D119" s="21" t="s">
        <v>14</v>
      </c>
      <c r="E119" s="21">
        <v>58</v>
      </c>
    </row>
    <row r="120" spans="1:5" x14ac:dyDescent="0.25">
      <c r="A120" s="21" t="s">
        <v>20</v>
      </c>
      <c r="B120" s="21">
        <v>116</v>
      </c>
      <c r="D120" t="s">
        <v>14</v>
      </c>
      <c r="E120">
        <v>60</v>
      </c>
    </row>
    <row r="121" spans="1:5" x14ac:dyDescent="0.25">
      <c r="A121" s="21" t="s">
        <v>20</v>
      </c>
      <c r="B121" s="21">
        <v>116</v>
      </c>
      <c r="D121" s="21" t="s">
        <v>14</v>
      </c>
      <c r="E121" s="21">
        <v>62</v>
      </c>
    </row>
    <row r="122" spans="1:5" x14ac:dyDescent="0.25">
      <c r="A122" t="s">
        <v>20</v>
      </c>
      <c r="B122">
        <v>117</v>
      </c>
      <c r="D122" s="21" t="s">
        <v>14</v>
      </c>
      <c r="E122" s="21">
        <v>62</v>
      </c>
    </row>
    <row r="123" spans="1:5" x14ac:dyDescent="0.25">
      <c r="A123" s="21" t="s">
        <v>20</v>
      </c>
      <c r="B123" s="21">
        <v>117</v>
      </c>
      <c r="D123" s="21" t="s">
        <v>14</v>
      </c>
      <c r="E123" s="21">
        <v>63</v>
      </c>
    </row>
    <row r="124" spans="1:5" x14ac:dyDescent="0.25">
      <c r="A124" t="s">
        <v>20</v>
      </c>
      <c r="B124">
        <v>119</v>
      </c>
      <c r="D124" s="21" t="s">
        <v>14</v>
      </c>
      <c r="E124" s="21">
        <v>63</v>
      </c>
    </row>
    <row r="125" spans="1:5" x14ac:dyDescent="0.25">
      <c r="A125" s="21" t="s">
        <v>20</v>
      </c>
      <c r="B125" s="21">
        <v>121</v>
      </c>
      <c r="D125" s="21" t="s">
        <v>14</v>
      </c>
      <c r="E125" s="21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s="21" t="s">
        <v>20</v>
      </c>
      <c r="B127" s="21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s="21" t="s">
        <v>14</v>
      </c>
      <c r="E128" s="21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s="21" t="s">
        <v>20</v>
      </c>
      <c r="B130" s="21">
        <v>122</v>
      </c>
      <c r="D130" s="21" t="s">
        <v>14</v>
      </c>
      <c r="E130" s="21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s="21" t="s">
        <v>20</v>
      </c>
      <c r="B132" s="21">
        <v>123</v>
      </c>
      <c r="D132" s="21" t="s">
        <v>14</v>
      </c>
      <c r="E132" s="21">
        <v>67</v>
      </c>
    </row>
    <row r="133" spans="1:5" x14ac:dyDescent="0.25">
      <c r="A133" s="21" t="s">
        <v>20</v>
      </c>
      <c r="B133" s="21">
        <v>123</v>
      </c>
      <c r="D133" t="s">
        <v>14</v>
      </c>
      <c r="E133">
        <v>67</v>
      </c>
    </row>
    <row r="134" spans="1:5" x14ac:dyDescent="0.25">
      <c r="A134" s="21" t="s">
        <v>20</v>
      </c>
      <c r="B134" s="21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s="21" t="s">
        <v>14</v>
      </c>
      <c r="E135" s="21">
        <v>67</v>
      </c>
    </row>
    <row r="136" spans="1:5" x14ac:dyDescent="0.25">
      <c r="A136" s="21" t="s">
        <v>20</v>
      </c>
      <c r="B136" s="21">
        <v>126</v>
      </c>
      <c r="D136" s="21" t="s">
        <v>14</v>
      </c>
      <c r="E136" s="21">
        <v>67</v>
      </c>
    </row>
    <row r="137" spans="1:5" x14ac:dyDescent="0.25">
      <c r="A137" t="s">
        <v>20</v>
      </c>
      <c r="B137">
        <v>126</v>
      </c>
      <c r="D137" s="21" t="s">
        <v>14</v>
      </c>
      <c r="E137" s="21">
        <v>67</v>
      </c>
    </row>
    <row r="138" spans="1:5" x14ac:dyDescent="0.25">
      <c r="A138" s="21" t="s">
        <v>20</v>
      </c>
      <c r="B138" s="21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s="21" t="s">
        <v>14</v>
      </c>
      <c r="E139" s="21">
        <v>71</v>
      </c>
    </row>
    <row r="140" spans="1:5" x14ac:dyDescent="0.25">
      <c r="A140" s="21" t="s">
        <v>20</v>
      </c>
      <c r="B140" s="21">
        <v>126</v>
      </c>
      <c r="D140" s="21" t="s">
        <v>14</v>
      </c>
      <c r="E140" s="21">
        <v>73</v>
      </c>
    </row>
    <row r="141" spans="1:5" x14ac:dyDescent="0.25">
      <c r="A141" s="21" t="s">
        <v>20</v>
      </c>
      <c r="B141" s="21">
        <v>127</v>
      </c>
      <c r="D141" s="21" t="s">
        <v>14</v>
      </c>
      <c r="E141" s="2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s="21" t="s">
        <v>20</v>
      </c>
      <c r="B144" s="21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s="21" t="s">
        <v>14</v>
      </c>
      <c r="E145" s="21">
        <v>75</v>
      </c>
    </row>
    <row r="146" spans="1:5" x14ac:dyDescent="0.25">
      <c r="A146" s="21" t="s">
        <v>20</v>
      </c>
      <c r="B146" s="21">
        <v>129</v>
      </c>
      <c r="D146" s="21" t="s">
        <v>14</v>
      </c>
      <c r="E146" s="21">
        <v>76</v>
      </c>
    </row>
    <row r="147" spans="1:5" x14ac:dyDescent="0.25">
      <c r="A147" s="21" t="s">
        <v>20</v>
      </c>
      <c r="B147" s="21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s="21" t="s">
        <v>14</v>
      </c>
      <c r="E150" s="21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s="21" t="s">
        <v>20</v>
      </c>
      <c r="B152" s="21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s="21" t="s">
        <v>14</v>
      </c>
      <c r="E154" s="21">
        <v>80</v>
      </c>
    </row>
    <row r="155" spans="1:5" x14ac:dyDescent="0.25">
      <c r="A155" s="21" t="s">
        <v>20</v>
      </c>
      <c r="B155" s="21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s="21" t="s">
        <v>14</v>
      </c>
      <c r="E156" s="21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s="21" t="s">
        <v>14</v>
      </c>
      <c r="E158" s="21">
        <v>84</v>
      </c>
    </row>
    <row r="159" spans="1:5" x14ac:dyDescent="0.25">
      <c r="A159" t="s">
        <v>20</v>
      </c>
      <c r="B159">
        <v>133</v>
      </c>
      <c r="D159" s="21" t="s">
        <v>14</v>
      </c>
      <c r="E159" s="21">
        <v>86</v>
      </c>
    </row>
    <row r="160" spans="1:5" x14ac:dyDescent="0.25">
      <c r="A160" s="21" t="s">
        <v>20</v>
      </c>
      <c r="B160" s="21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s="21" t="s">
        <v>14</v>
      </c>
      <c r="E162" s="21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s="21" t="s">
        <v>20</v>
      </c>
      <c r="B164" s="21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s="21" t="s">
        <v>14</v>
      </c>
      <c r="E165" s="21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s="21" t="s">
        <v>14</v>
      </c>
      <c r="E167" s="21">
        <v>92</v>
      </c>
    </row>
    <row r="168" spans="1:5" x14ac:dyDescent="0.25">
      <c r="A168" s="21" t="s">
        <v>20</v>
      </c>
      <c r="B168" s="21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s="21" t="s">
        <v>14</v>
      </c>
      <c r="E170" s="21">
        <v>100</v>
      </c>
    </row>
    <row r="171" spans="1:5" x14ac:dyDescent="0.25">
      <c r="A171" t="s">
        <v>20</v>
      </c>
      <c r="B171">
        <v>138</v>
      </c>
      <c r="D171" s="21" t="s">
        <v>14</v>
      </c>
      <c r="E171" s="21">
        <v>101</v>
      </c>
    </row>
    <row r="172" spans="1:5" x14ac:dyDescent="0.25">
      <c r="A172" s="21" t="s">
        <v>20</v>
      </c>
      <c r="B172" s="21">
        <v>139</v>
      </c>
      <c r="D172" s="21" t="s">
        <v>14</v>
      </c>
      <c r="E172" s="21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s="21" t="s">
        <v>14</v>
      </c>
      <c r="E175" s="21">
        <v>105</v>
      </c>
    </row>
    <row r="176" spans="1:5" x14ac:dyDescent="0.25">
      <c r="A176" s="21" t="s">
        <v>20</v>
      </c>
      <c r="B176" s="21">
        <v>140</v>
      </c>
      <c r="D176" s="21" t="s">
        <v>14</v>
      </c>
      <c r="E176" s="21">
        <v>106</v>
      </c>
    </row>
    <row r="177" spans="1:5" x14ac:dyDescent="0.25">
      <c r="A177" s="21" t="s">
        <v>20</v>
      </c>
      <c r="B177" s="21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s="21" t="s">
        <v>14</v>
      </c>
      <c r="E178" s="21">
        <v>108</v>
      </c>
    </row>
    <row r="179" spans="1:5" x14ac:dyDescent="0.25">
      <c r="A179" s="21" t="s">
        <v>20</v>
      </c>
      <c r="B179" s="21">
        <v>142</v>
      </c>
      <c r="D179" t="s">
        <v>14</v>
      </c>
      <c r="E179">
        <v>111</v>
      </c>
    </row>
    <row r="180" spans="1:5" x14ac:dyDescent="0.25">
      <c r="A180" s="21" t="s">
        <v>20</v>
      </c>
      <c r="B180" s="21">
        <v>142</v>
      </c>
      <c r="D180" s="21" t="s">
        <v>14</v>
      </c>
      <c r="E180" s="21">
        <v>112</v>
      </c>
    </row>
    <row r="181" spans="1:5" x14ac:dyDescent="0.25">
      <c r="A181" t="s">
        <v>20</v>
      </c>
      <c r="B181">
        <v>143</v>
      </c>
      <c r="D181" s="21" t="s">
        <v>14</v>
      </c>
      <c r="E181" s="21">
        <v>112</v>
      </c>
    </row>
    <row r="182" spans="1:5" x14ac:dyDescent="0.25">
      <c r="A182" t="s">
        <v>20</v>
      </c>
      <c r="B182">
        <v>144</v>
      </c>
      <c r="D182" s="21" t="s">
        <v>14</v>
      </c>
      <c r="E182" s="21">
        <v>113</v>
      </c>
    </row>
    <row r="183" spans="1:5" x14ac:dyDescent="0.25">
      <c r="A183" s="21" t="s">
        <v>20</v>
      </c>
      <c r="B183" s="21">
        <v>144</v>
      </c>
      <c r="D183" s="21" t="s">
        <v>14</v>
      </c>
      <c r="E183" s="21">
        <v>114</v>
      </c>
    </row>
    <row r="184" spans="1:5" x14ac:dyDescent="0.25">
      <c r="A184" s="21" t="s">
        <v>20</v>
      </c>
      <c r="B184" s="21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s="21" t="s">
        <v>14</v>
      </c>
      <c r="E185" s="21">
        <v>117</v>
      </c>
    </row>
    <row r="186" spans="1:5" x14ac:dyDescent="0.25">
      <c r="A186" t="s">
        <v>20</v>
      </c>
      <c r="B186">
        <v>146</v>
      </c>
      <c r="D186" s="21" t="s">
        <v>14</v>
      </c>
      <c r="E186" s="21">
        <v>118</v>
      </c>
    </row>
    <row r="187" spans="1:5" x14ac:dyDescent="0.25">
      <c r="A187" s="21" t="s">
        <v>20</v>
      </c>
      <c r="B187" s="21">
        <v>147</v>
      </c>
      <c r="D187" s="21" t="s">
        <v>14</v>
      </c>
      <c r="E187" s="21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s="21" t="s">
        <v>14</v>
      </c>
      <c r="E189" s="21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s="21" t="s">
        <v>14</v>
      </c>
      <c r="E192" s="21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s="21" t="s">
        <v>14</v>
      </c>
      <c r="E195" s="21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s="21" t="s">
        <v>14</v>
      </c>
      <c r="E198" s="21">
        <v>137</v>
      </c>
    </row>
    <row r="199" spans="1:5" x14ac:dyDescent="0.25">
      <c r="A199" t="s">
        <v>20</v>
      </c>
      <c r="B199">
        <v>154</v>
      </c>
      <c r="D199" s="21" t="s">
        <v>14</v>
      </c>
      <c r="E199" s="21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s="21" t="s">
        <v>20</v>
      </c>
      <c r="B201" s="2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s="21" t="s">
        <v>14</v>
      </c>
      <c r="E203" s="21">
        <v>154</v>
      </c>
    </row>
    <row r="204" spans="1:5" x14ac:dyDescent="0.25">
      <c r="A204" s="21" t="s">
        <v>20</v>
      </c>
      <c r="B204" s="21">
        <v>156</v>
      </c>
      <c r="D204" s="21" t="s">
        <v>14</v>
      </c>
      <c r="E204" s="21">
        <v>156</v>
      </c>
    </row>
    <row r="205" spans="1:5" x14ac:dyDescent="0.25">
      <c r="A205" s="21" t="s">
        <v>20</v>
      </c>
      <c r="B205" s="21">
        <v>156</v>
      </c>
      <c r="D205" t="s">
        <v>14</v>
      </c>
      <c r="E205">
        <v>157</v>
      </c>
    </row>
    <row r="206" spans="1:5" x14ac:dyDescent="0.25">
      <c r="A206" s="21" t="s">
        <v>20</v>
      </c>
      <c r="B206" s="21">
        <v>157</v>
      </c>
      <c r="D206" t="s">
        <v>14</v>
      </c>
      <c r="E206">
        <v>162</v>
      </c>
    </row>
    <row r="207" spans="1:5" x14ac:dyDescent="0.25">
      <c r="A207" s="21" t="s">
        <v>20</v>
      </c>
      <c r="B207" s="21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s="21" t="s">
        <v>14</v>
      </c>
      <c r="E208" s="21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s="21" t="s">
        <v>20</v>
      </c>
      <c r="B210" s="21">
        <v>157</v>
      </c>
      <c r="D210" s="21" t="s">
        <v>14</v>
      </c>
      <c r="E210" s="21">
        <v>183</v>
      </c>
    </row>
    <row r="211" spans="1:5" x14ac:dyDescent="0.25">
      <c r="A211" s="21" t="s">
        <v>20</v>
      </c>
      <c r="B211" s="21">
        <v>158</v>
      </c>
      <c r="D211" s="21" t="s">
        <v>14</v>
      </c>
      <c r="E211" s="21">
        <v>186</v>
      </c>
    </row>
    <row r="212" spans="1:5" x14ac:dyDescent="0.25">
      <c r="A212" t="s">
        <v>20</v>
      </c>
      <c r="B212">
        <v>158</v>
      </c>
      <c r="D212" s="21" t="s">
        <v>14</v>
      </c>
      <c r="E212" s="21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s="21" t="s">
        <v>20</v>
      </c>
      <c r="B214" s="21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s="21" t="s">
        <v>14</v>
      </c>
      <c r="E215" s="21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s="21" t="s">
        <v>14</v>
      </c>
      <c r="E217" s="21">
        <v>225</v>
      </c>
    </row>
    <row r="218" spans="1:5" x14ac:dyDescent="0.25">
      <c r="A218" s="21" t="s">
        <v>20</v>
      </c>
      <c r="B218" s="21">
        <v>161</v>
      </c>
      <c r="D218" t="s">
        <v>14</v>
      </c>
      <c r="E218">
        <v>226</v>
      </c>
    </row>
    <row r="219" spans="1:5" x14ac:dyDescent="0.25">
      <c r="A219" s="21" t="s">
        <v>20</v>
      </c>
      <c r="B219" s="21">
        <v>163</v>
      </c>
      <c r="D219" s="21" t="s">
        <v>14</v>
      </c>
      <c r="E219" s="21">
        <v>243</v>
      </c>
    </row>
    <row r="220" spans="1:5" x14ac:dyDescent="0.25">
      <c r="A220" s="21" t="s">
        <v>20</v>
      </c>
      <c r="B220" s="21">
        <v>163</v>
      </c>
      <c r="D220" t="s">
        <v>14</v>
      </c>
      <c r="E220">
        <v>243</v>
      </c>
    </row>
    <row r="221" spans="1:5" x14ac:dyDescent="0.25">
      <c r="A221" s="21" t="s">
        <v>20</v>
      </c>
      <c r="B221" s="21">
        <v>164</v>
      </c>
      <c r="D221" s="21" t="s">
        <v>14</v>
      </c>
      <c r="E221" s="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s="21" t="s">
        <v>20</v>
      </c>
      <c r="B223" s="21">
        <v>164</v>
      </c>
      <c r="D223" s="21" t="s">
        <v>14</v>
      </c>
      <c r="E223" s="21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s="21" t="s">
        <v>14</v>
      </c>
      <c r="E225" s="21">
        <v>253</v>
      </c>
    </row>
    <row r="226" spans="1:5" x14ac:dyDescent="0.25">
      <c r="A226" s="21" t="s">
        <v>20</v>
      </c>
      <c r="B226" s="21">
        <v>165</v>
      </c>
      <c r="D226" s="21" t="s">
        <v>14</v>
      </c>
      <c r="E226" s="21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s="21" t="s">
        <v>20</v>
      </c>
      <c r="B228" s="21">
        <v>165</v>
      </c>
      <c r="D228" s="21" t="s">
        <v>14</v>
      </c>
      <c r="E228" s="21">
        <v>296</v>
      </c>
    </row>
    <row r="229" spans="1:5" x14ac:dyDescent="0.25">
      <c r="A229" t="s">
        <v>20</v>
      </c>
      <c r="B229">
        <v>165</v>
      </c>
      <c r="D229" s="21" t="s">
        <v>14</v>
      </c>
      <c r="E229" s="21">
        <v>326</v>
      </c>
    </row>
    <row r="230" spans="1:5" x14ac:dyDescent="0.25">
      <c r="A230" s="21" t="s">
        <v>20</v>
      </c>
      <c r="B230" s="21">
        <v>166</v>
      </c>
      <c r="D230" s="21" t="s">
        <v>14</v>
      </c>
      <c r="E230" s="21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s="21" t="s">
        <v>20</v>
      </c>
      <c r="B232" s="21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s="21" t="s">
        <v>14</v>
      </c>
      <c r="E233" s="21">
        <v>355</v>
      </c>
    </row>
    <row r="234" spans="1:5" x14ac:dyDescent="0.25">
      <c r="A234" s="21" t="s">
        <v>20</v>
      </c>
      <c r="B234" s="21">
        <v>170</v>
      </c>
      <c r="D234" s="21" t="s">
        <v>14</v>
      </c>
      <c r="E234" s="21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s="21" t="s">
        <v>14</v>
      </c>
      <c r="E236" s="21">
        <v>393</v>
      </c>
    </row>
    <row r="237" spans="1:5" x14ac:dyDescent="0.25">
      <c r="A237" t="s">
        <v>20</v>
      </c>
      <c r="B237">
        <v>172</v>
      </c>
      <c r="D237" s="21" t="s">
        <v>14</v>
      </c>
      <c r="E237" s="21">
        <v>395</v>
      </c>
    </row>
    <row r="238" spans="1:5" x14ac:dyDescent="0.25">
      <c r="A238" t="s">
        <v>20</v>
      </c>
      <c r="B238">
        <v>173</v>
      </c>
      <c r="D238" s="21" t="s">
        <v>14</v>
      </c>
      <c r="E238" s="21">
        <v>418</v>
      </c>
    </row>
    <row r="239" spans="1:5" x14ac:dyDescent="0.25">
      <c r="A239" s="21" t="s">
        <v>20</v>
      </c>
      <c r="B239" s="21">
        <v>174</v>
      </c>
      <c r="D239" s="21" t="s">
        <v>14</v>
      </c>
      <c r="E239" s="21">
        <v>424</v>
      </c>
    </row>
    <row r="240" spans="1:5" x14ac:dyDescent="0.25">
      <c r="A240" s="21" t="s">
        <v>20</v>
      </c>
      <c r="B240" s="21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s="21" t="s">
        <v>14</v>
      </c>
      <c r="E242" s="21">
        <v>452</v>
      </c>
    </row>
    <row r="243" spans="1:5" x14ac:dyDescent="0.25">
      <c r="A243" s="21" t="s">
        <v>20</v>
      </c>
      <c r="B243" s="21">
        <v>179</v>
      </c>
      <c r="D243" t="s">
        <v>14</v>
      </c>
      <c r="E243">
        <v>452</v>
      </c>
    </row>
    <row r="244" spans="1:5" x14ac:dyDescent="0.25">
      <c r="A244" s="21" t="s">
        <v>20</v>
      </c>
      <c r="B244" s="21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s="21" t="s">
        <v>14</v>
      </c>
      <c r="E245" s="21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s="21" t="s">
        <v>20</v>
      </c>
      <c r="B247" s="21">
        <v>180</v>
      </c>
      <c r="D247" t="s">
        <v>14</v>
      </c>
      <c r="E247">
        <v>523</v>
      </c>
    </row>
    <row r="248" spans="1:5" x14ac:dyDescent="0.25">
      <c r="A248" s="21" t="s">
        <v>20</v>
      </c>
      <c r="B248" s="21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s="21" t="s">
        <v>14</v>
      </c>
      <c r="E249" s="21">
        <v>535</v>
      </c>
    </row>
    <row r="250" spans="1:5" x14ac:dyDescent="0.25">
      <c r="A250" s="21" t="s">
        <v>20</v>
      </c>
      <c r="B250" s="21">
        <v>182</v>
      </c>
      <c r="D250" t="s">
        <v>14</v>
      </c>
      <c r="E250">
        <v>554</v>
      </c>
    </row>
    <row r="251" spans="1:5" x14ac:dyDescent="0.25">
      <c r="A251" s="21" t="s">
        <v>20</v>
      </c>
      <c r="B251" s="21">
        <v>183</v>
      </c>
      <c r="D251" s="21" t="s">
        <v>14</v>
      </c>
      <c r="E251" s="21">
        <v>558</v>
      </c>
    </row>
    <row r="252" spans="1:5" x14ac:dyDescent="0.25">
      <c r="A252" s="21" t="s">
        <v>20</v>
      </c>
      <c r="B252" s="21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s="21" t="s">
        <v>14</v>
      </c>
      <c r="E253" s="21">
        <v>575</v>
      </c>
    </row>
    <row r="254" spans="1:5" x14ac:dyDescent="0.25">
      <c r="A254" t="s">
        <v>20</v>
      </c>
      <c r="B254">
        <v>185</v>
      </c>
      <c r="D254" s="21" t="s">
        <v>14</v>
      </c>
      <c r="E254" s="21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s="21" t="s">
        <v>20</v>
      </c>
      <c r="B256" s="21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s="21" t="s">
        <v>20</v>
      </c>
      <c r="B258" s="21">
        <v>186</v>
      </c>
      <c r="D258" s="21" t="s">
        <v>14</v>
      </c>
      <c r="E258" s="21">
        <v>648</v>
      </c>
    </row>
    <row r="259" spans="1:5" x14ac:dyDescent="0.25">
      <c r="A259" s="21" t="s">
        <v>20</v>
      </c>
      <c r="B259" s="21">
        <v>186</v>
      </c>
      <c r="D259" s="21" t="s">
        <v>14</v>
      </c>
      <c r="E259" s="21">
        <v>648</v>
      </c>
    </row>
    <row r="260" spans="1:5" x14ac:dyDescent="0.25">
      <c r="A260" s="21" t="s">
        <v>20</v>
      </c>
      <c r="B260" s="21">
        <v>187</v>
      </c>
      <c r="D260" s="21" t="s">
        <v>14</v>
      </c>
      <c r="E260" s="21">
        <v>656</v>
      </c>
    </row>
    <row r="261" spans="1:5" x14ac:dyDescent="0.25">
      <c r="A261" s="21" t="s">
        <v>20</v>
      </c>
      <c r="B261" s="21">
        <v>189</v>
      </c>
      <c r="D261" s="21" t="s">
        <v>14</v>
      </c>
      <c r="E261" s="21">
        <v>662</v>
      </c>
    </row>
    <row r="262" spans="1:5" x14ac:dyDescent="0.25">
      <c r="A262" s="21" t="s">
        <v>20</v>
      </c>
      <c r="B262" s="21">
        <v>189</v>
      </c>
      <c r="D262" s="21" t="s">
        <v>14</v>
      </c>
      <c r="E262" s="21">
        <v>672</v>
      </c>
    </row>
    <row r="263" spans="1:5" x14ac:dyDescent="0.25">
      <c r="A263" s="21" t="s">
        <v>20</v>
      </c>
      <c r="B263" s="21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s="21" t="s">
        <v>14</v>
      </c>
      <c r="E266" s="21">
        <v>679</v>
      </c>
    </row>
    <row r="267" spans="1:5" x14ac:dyDescent="0.25">
      <c r="A267" s="21" t="s">
        <v>20</v>
      </c>
      <c r="B267" s="21">
        <v>191</v>
      </c>
      <c r="D267" s="21" t="s">
        <v>14</v>
      </c>
      <c r="E267" s="21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s="21" t="s">
        <v>20</v>
      </c>
      <c r="B269" s="21">
        <v>192</v>
      </c>
      <c r="D269" t="s">
        <v>14</v>
      </c>
      <c r="E269">
        <v>747</v>
      </c>
    </row>
    <row r="270" spans="1:5" x14ac:dyDescent="0.25">
      <c r="A270" s="21" t="s">
        <v>20</v>
      </c>
      <c r="B270" s="21">
        <v>193</v>
      </c>
      <c r="D270" t="s">
        <v>14</v>
      </c>
      <c r="E270">
        <v>750</v>
      </c>
    </row>
    <row r="271" spans="1:5" x14ac:dyDescent="0.25">
      <c r="A271" s="21" t="s">
        <v>20</v>
      </c>
      <c r="B271" s="21">
        <v>194</v>
      </c>
      <c r="D271" s="21" t="s">
        <v>14</v>
      </c>
      <c r="E271" s="21">
        <v>750</v>
      </c>
    </row>
    <row r="272" spans="1:5" x14ac:dyDescent="0.25">
      <c r="A272" s="21" t="s">
        <v>20</v>
      </c>
      <c r="B272" s="21">
        <v>194</v>
      </c>
      <c r="D272" s="21" t="s">
        <v>14</v>
      </c>
      <c r="E272" s="21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s="21" t="s">
        <v>20</v>
      </c>
      <c r="B274" s="21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s="21" t="s">
        <v>14</v>
      </c>
      <c r="E275" s="21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s="21" t="s">
        <v>14</v>
      </c>
      <c r="E277" s="21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s="21" t="s">
        <v>20</v>
      </c>
      <c r="B279" s="21">
        <v>198</v>
      </c>
      <c r="D279" s="21" t="s">
        <v>14</v>
      </c>
      <c r="E279" s="21">
        <v>831</v>
      </c>
    </row>
    <row r="280" spans="1:5" x14ac:dyDescent="0.25">
      <c r="A280" s="21" t="s">
        <v>20</v>
      </c>
      <c r="B280" s="21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s="21" t="s">
        <v>20</v>
      </c>
      <c r="B282" s="21">
        <v>199</v>
      </c>
      <c r="D282" s="21" t="s">
        <v>14</v>
      </c>
      <c r="E282" s="21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s="21" t="s">
        <v>14</v>
      </c>
      <c r="E284" s="21">
        <v>886</v>
      </c>
    </row>
    <row r="285" spans="1:5" x14ac:dyDescent="0.25">
      <c r="A285" s="21" t="s">
        <v>20</v>
      </c>
      <c r="B285" s="21">
        <v>202</v>
      </c>
      <c r="D285" s="21" t="s">
        <v>14</v>
      </c>
      <c r="E285" s="21">
        <v>889</v>
      </c>
    </row>
    <row r="286" spans="1:5" x14ac:dyDescent="0.25">
      <c r="A286" s="21" t="s">
        <v>20</v>
      </c>
      <c r="B286" s="21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s="21" t="s">
        <v>14</v>
      </c>
      <c r="E287" s="21">
        <v>923</v>
      </c>
    </row>
    <row r="288" spans="1:5" x14ac:dyDescent="0.25">
      <c r="A288" t="s">
        <v>20</v>
      </c>
      <c r="B288">
        <v>203</v>
      </c>
      <c r="D288" s="21" t="s">
        <v>14</v>
      </c>
      <c r="E288" s="21">
        <v>926</v>
      </c>
    </row>
    <row r="289" spans="1:5" x14ac:dyDescent="0.25">
      <c r="A289" s="21" t="s">
        <v>20</v>
      </c>
      <c r="B289" s="21">
        <v>205</v>
      </c>
      <c r="D289" t="s">
        <v>14</v>
      </c>
      <c r="E289">
        <v>931</v>
      </c>
    </row>
    <row r="290" spans="1:5" x14ac:dyDescent="0.25">
      <c r="A290" s="21" t="s">
        <v>20</v>
      </c>
      <c r="B290" s="21">
        <v>206</v>
      </c>
      <c r="D290" s="21" t="s">
        <v>14</v>
      </c>
      <c r="E290" s="21">
        <v>934</v>
      </c>
    </row>
    <row r="291" spans="1:5" x14ac:dyDescent="0.25">
      <c r="A291" s="21" t="s">
        <v>20</v>
      </c>
      <c r="B291" s="21">
        <v>207</v>
      </c>
      <c r="D291" t="s">
        <v>14</v>
      </c>
      <c r="E291">
        <v>940</v>
      </c>
    </row>
    <row r="292" spans="1:5" x14ac:dyDescent="0.25">
      <c r="A292" s="21" t="s">
        <v>20</v>
      </c>
      <c r="B292" s="21">
        <v>207</v>
      </c>
      <c r="D292" t="s">
        <v>14</v>
      </c>
      <c r="E292">
        <v>941</v>
      </c>
    </row>
    <row r="293" spans="1:5" x14ac:dyDescent="0.25">
      <c r="A293" s="21" t="s">
        <v>20</v>
      </c>
      <c r="B293" s="21">
        <v>209</v>
      </c>
      <c r="D293" s="21" t="s">
        <v>14</v>
      </c>
      <c r="E293" s="21">
        <v>955</v>
      </c>
    </row>
    <row r="294" spans="1:5" x14ac:dyDescent="0.25">
      <c r="A294" t="s">
        <v>20</v>
      </c>
      <c r="B294">
        <v>210</v>
      </c>
      <c r="D294" s="21" t="s">
        <v>14</v>
      </c>
      <c r="E294" s="21">
        <v>1000</v>
      </c>
    </row>
    <row r="295" spans="1:5" x14ac:dyDescent="0.25">
      <c r="A295" s="21" t="s">
        <v>20</v>
      </c>
      <c r="B295" s="21">
        <v>211</v>
      </c>
      <c r="D295" s="21" t="s">
        <v>14</v>
      </c>
      <c r="E295" s="21">
        <v>1028</v>
      </c>
    </row>
    <row r="296" spans="1:5" x14ac:dyDescent="0.25">
      <c r="A296" t="s">
        <v>20</v>
      </c>
      <c r="B296">
        <v>211</v>
      </c>
      <c r="D296" s="21" t="s">
        <v>14</v>
      </c>
      <c r="E296" s="21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s="21" t="s">
        <v>20</v>
      </c>
      <c r="B298" s="21">
        <v>216</v>
      </c>
      <c r="D298" t="s">
        <v>14</v>
      </c>
      <c r="E298">
        <v>1068</v>
      </c>
    </row>
    <row r="299" spans="1:5" x14ac:dyDescent="0.25">
      <c r="A299" s="21" t="s">
        <v>20</v>
      </c>
      <c r="B299" s="21">
        <v>217</v>
      </c>
      <c r="D299" t="s">
        <v>14</v>
      </c>
      <c r="E299">
        <v>1072</v>
      </c>
    </row>
    <row r="300" spans="1:5" x14ac:dyDescent="0.25">
      <c r="A300" s="21" t="s">
        <v>20</v>
      </c>
      <c r="B300" s="21">
        <v>218</v>
      </c>
      <c r="D300" t="s">
        <v>14</v>
      </c>
      <c r="E300">
        <v>1120</v>
      </c>
    </row>
    <row r="301" spans="1:5" x14ac:dyDescent="0.25">
      <c r="A301" s="21" t="s">
        <v>20</v>
      </c>
      <c r="B301" s="21">
        <v>218</v>
      </c>
      <c r="D301" t="s">
        <v>14</v>
      </c>
      <c r="E301">
        <v>1121</v>
      </c>
    </row>
    <row r="302" spans="1:5" x14ac:dyDescent="0.25">
      <c r="A302" s="21" t="s">
        <v>20</v>
      </c>
      <c r="B302" s="21">
        <v>219</v>
      </c>
      <c r="D302" s="21" t="s">
        <v>14</v>
      </c>
      <c r="E302" s="21">
        <v>1130</v>
      </c>
    </row>
    <row r="303" spans="1:5" x14ac:dyDescent="0.25">
      <c r="A303" s="21" t="s">
        <v>20</v>
      </c>
      <c r="B303" s="21">
        <v>220</v>
      </c>
      <c r="D303" s="21" t="s">
        <v>14</v>
      </c>
      <c r="E303" s="21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s="21" t="s">
        <v>20</v>
      </c>
      <c r="B305" s="21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s="21" t="s">
        <v>14</v>
      </c>
      <c r="E306" s="21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s="21" t="s">
        <v>20</v>
      </c>
      <c r="B308" s="21">
        <v>222</v>
      </c>
      <c r="D308" t="s">
        <v>14</v>
      </c>
      <c r="E308">
        <v>1225</v>
      </c>
    </row>
    <row r="309" spans="1:5" x14ac:dyDescent="0.25">
      <c r="A309" s="21" t="s">
        <v>20</v>
      </c>
      <c r="B309" s="21">
        <v>223</v>
      </c>
      <c r="D309" t="s">
        <v>14</v>
      </c>
      <c r="E309">
        <v>1229</v>
      </c>
    </row>
    <row r="310" spans="1:5" x14ac:dyDescent="0.25">
      <c r="A310" s="21" t="s">
        <v>20</v>
      </c>
      <c r="B310" s="21">
        <v>225</v>
      </c>
      <c r="D310" t="s">
        <v>14</v>
      </c>
      <c r="E310">
        <v>1257</v>
      </c>
    </row>
    <row r="311" spans="1:5" x14ac:dyDescent="0.25">
      <c r="A311" s="21" t="s">
        <v>20</v>
      </c>
      <c r="B311" s="2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s="21" t="s">
        <v>14</v>
      </c>
      <c r="E312" s="21">
        <v>1274</v>
      </c>
    </row>
    <row r="313" spans="1:5" x14ac:dyDescent="0.25">
      <c r="A313" t="s">
        <v>20</v>
      </c>
      <c r="B313">
        <v>227</v>
      </c>
      <c r="D313" s="21" t="s">
        <v>14</v>
      </c>
      <c r="E313" s="21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s="21" t="s">
        <v>20</v>
      </c>
      <c r="B316" s="21">
        <v>235</v>
      </c>
      <c r="D316" t="s">
        <v>14</v>
      </c>
      <c r="E316">
        <v>1439</v>
      </c>
    </row>
    <row r="317" spans="1:5" x14ac:dyDescent="0.25">
      <c r="A317" s="21" t="s">
        <v>20</v>
      </c>
      <c r="B317" s="21">
        <v>236</v>
      </c>
      <c r="D317" s="21" t="s">
        <v>14</v>
      </c>
      <c r="E317" s="21">
        <v>1467</v>
      </c>
    </row>
    <row r="318" spans="1:5" x14ac:dyDescent="0.25">
      <c r="A318" t="s">
        <v>20</v>
      </c>
      <c r="B318">
        <v>236</v>
      </c>
      <c r="D318" s="21" t="s">
        <v>14</v>
      </c>
      <c r="E318" s="21">
        <v>1467</v>
      </c>
    </row>
    <row r="319" spans="1:5" x14ac:dyDescent="0.25">
      <c r="A319" s="21" t="s">
        <v>20</v>
      </c>
      <c r="B319" s="21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s="21" t="s">
        <v>20</v>
      </c>
      <c r="B321" s="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s="21" t="s">
        <v>14</v>
      </c>
      <c r="E322" s="21">
        <v>1608</v>
      </c>
    </row>
    <row r="323" spans="1:5" x14ac:dyDescent="0.25">
      <c r="A323" s="21" t="s">
        <v>20</v>
      </c>
      <c r="B323" s="21">
        <v>241</v>
      </c>
      <c r="D323" s="21" t="s">
        <v>14</v>
      </c>
      <c r="E323" s="21">
        <v>1625</v>
      </c>
    </row>
    <row r="324" spans="1:5" x14ac:dyDescent="0.25">
      <c r="A324" s="21" t="s">
        <v>20</v>
      </c>
      <c r="B324" s="21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s="21" t="s">
        <v>14</v>
      </c>
      <c r="E326" s="21">
        <v>1691</v>
      </c>
    </row>
    <row r="327" spans="1:5" x14ac:dyDescent="0.25">
      <c r="A327" s="21" t="s">
        <v>20</v>
      </c>
      <c r="B327" s="21">
        <v>246</v>
      </c>
      <c r="D327" s="21" t="s">
        <v>14</v>
      </c>
      <c r="E327" s="21">
        <v>1748</v>
      </c>
    </row>
    <row r="328" spans="1:5" x14ac:dyDescent="0.25">
      <c r="A328" t="s">
        <v>20</v>
      </c>
      <c r="B328">
        <v>246</v>
      </c>
      <c r="D328" s="21" t="s">
        <v>14</v>
      </c>
      <c r="E328" s="21">
        <v>1758</v>
      </c>
    </row>
    <row r="329" spans="1:5" x14ac:dyDescent="0.25">
      <c r="A329" s="21" t="s">
        <v>20</v>
      </c>
      <c r="B329" s="21">
        <v>247</v>
      </c>
      <c r="D329" s="21" t="s">
        <v>14</v>
      </c>
      <c r="E329" s="21">
        <v>1784</v>
      </c>
    </row>
    <row r="330" spans="1:5" x14ac:dyDescent="0.25">
      <c r="A330" t="s">
        <v>20</v>
      </c>
      <c r="B330">
        <v>247</v>
      </c>
      <c r="D330" s="21" t="s">
        <v>14</v>
      </c>
      <c r="E330" s="21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s="21" t="s">
        <v>20</v>
      </c>
      <c r="B332" s="21">
        <v>249</v>
      </c>
      <c r="D332" t="s">
        <v>14</v>
      </c>
      <c r="E332">
        <v>1825</v>
      </c>
    </row>
    <row r="333" spans="1:5" x14ac:dyDescent="0.25">
      <c r="A333" s="21" t="s">
        <v>20</v>
      </c>
      <c r="B333" s="21">
        <v>250</v>
      </c>
      <c r="D333" s="21" t="s">
        <v>14</v>
      </c>
      <c r="E333" s="21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s="21" t="s">
        <v>20</v>
      </c>
      <c r="B335" s="21">
        <v>253</v>
      </c>
      <c r="D335" t="s">
        <v>14</v>
      </c>
      <c r="E335">
        <v>1979</v>
      </c>
    </row>
    <row r="336" spans="1:5" x14ac:dyDescent="0.25">
      <c r="A336" s="21" t="s">
        <v>20</v>
      </c>
      <c r="B336" s="21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s="21" t="s">
        <v>14</v>
      </c>
      <c r="E337" s="21">
        <v>2025</v>
      </c>
    </row>
    <row r="338" spans="1:5" x14ac:dyDescent="0.25">
      <c r="A338" s="21" t="s">
        <v>20</v>
      </c>
      <c r="B338" s="21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s="21" t="s">
        <v>20</v>
      </c>
      <c r="B341" s="21">
        <v>266</v>
      </c>
      <c r="D341" s="21" t="s">
        <v>14</v>
      </c>
      <c r="E341" s="21">
        <v>2176</v>
      </c>
    </row>
    <row r="342" spans="1:5" x14ac:dyDescent="0.25">
      <c r="A342" s="21" t="s">
        <v>20</v>
      </c>
      <c r="B342" s="21">
        <v>268</v>
      </c>
      <c r="D342" s="21" t="s">
        <v>14</v>
      </c>
      <c r="E342" s="21">
        <v>2179</v>
      </c>
    </row>
    <row r="343" spans="1:5" x14ac:dyDescent="0.25">
      <c r="A343" s="21" t="s">
        <v>20</v>
      </c>
      <c r="B343" s="21">
        <v>269</v>
      </c>
      <c r="D343" s="21" t="s">
        <v>14</v>
      </c>
      <c r="E343" s="21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s="21" t="s">
        <v>20</v>
      </c>
      <c r="B345" s="21">
        <v>272</v>
      </c>
      <c r="D345" s="21" t="s">
        <v>14</v>
      </c>
      <c r="E345" s="21">
        <v>2307</v>
      </c>
    </row>
    <row r="346" spans="1:5" x14ac:dyDescent="0.25">
      <c r="A346" t="s">
        <v>20</v>
      </c>
      <c r="B346">
        <v>275</v>
      </c>
      <c r="D346" s="21" t="s">
        <v>14</v>
      </c>
      <c r="E346" s="21">
        <v>2468</v>
      </c>
    </row>
    <row r="347" spans="1:5" x14ac:dyDescent="0.25">
      <c r="A347" s="21" t="s">
        <v>20</v>
      </c>
      <c r="B347" s="21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s="21" t="s">
        <v>14</v>
      </c>
      <c r="E349" s="21">
        <v>2779</v>
      </c>
    </row>
    <row r="350" spans="1:5" x14ac:dyDescent="0.25">
      <c r="A350" s="21" t="s">
        <v>20</v>
      </c>
      <c r="B350" s="21">
        <v>288</v>
      </c>
      <c r="D350" t="s">
        <v>14</v>
      </c>
      <c r="E350">
        <v>2915</v>
      </c>
    </row>
    <row r="351" spans="1:5" x14ac:dyDescent="0.25">
      <c r="A351" s="21" t="s">
        <v>20</v>
      </c>
      <c r="B351" s="21">
        <v>290</v>
      </c>
      <c r="D351" t="s">
        <v>14</v>
      </c>
      <c r="E351">
        <v>2928</v>
      </c>
    </row>
    <row r="352" spans="1:5" x14ac:dyDescent="0.25">
      <c r="A352" s="21" t="s">
        <v>20</v>
      </c>
      <c r="B352" s="21">
        <v>295</v>
      </c>
      <c r="D352" s="21" t="s">
        <v>14</v>
      </c>
      <c r="E352" s="21">
        <v>2955</v>
      </c>
    </row>
    <row r="353" spans="1:5" x14ac:dyDescent="0.25">
      <c r="A353" s="21" t="s">
        <v>20</v>
      </c>
      <c r="B353" s="21">
        <v>296</v>
      </c>
      <c r="D353" s="21" t="s">
        <v>14</v>
      </c>
      <c r="E353" s="21">
        <v>3015</v>
      </c>
    </row>
    <row r="354" spans="1:5" x14ac:dyDescent="0.25">
      <c r="A354" t="s">
        <v>20</v>
      </c>
      <c r="B354">
        <v>297</v>
      </c>
      <c r="D354" s="21" t="s">
        <v>14</v>
      </c>
      <c r="E354" s="21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s="21" t="s">
        <v>14</v>
      </c>
      <c r="E357" s="21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s="21" t="s">
        <v>20</v>
      </c>
      <c r="B360" s="21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s="21" t="s">
        <v>14</v>
      </c>
      <c r="E362" s="21">
        <v>4697</v>
      </c>
    </row>
    <row r="363" spans="1:5" x14ac:dyDescent="0.25">
      <c r="A363" s="21" t="s">
        <v>20</v>
      </c>
      <c r="B363" s="21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ht="16.5" thickBot="1" x14ac:dyDescent="0.3">
      <c r="A365" t="s">
        <v>20</v>
      </c>
      <c r="B365">
        <v>331</v>
      </c>
      <c r="D365" s="20" t="s">
        <v>14</v>
      </c>
      <c r="E365" s="20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s="21" t="s">
        <v>20</v>
      </c>
      <c r="B367" s="21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s="21" t="s">
        <v>20</v>
      </c>
      <c r="B369" s="21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s="21" t="s">
        <v>20</v>
      </c>
      <c r="B371" s="2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s="21" t="s">
        <v>20</v>
      </c>
      <c r="B377" s="21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s="21" t="s">
        <v>20</v>
      </c>
      <c r="B379" s="21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s="21" t="s">
        <v>20</v>
      </c>
      <c r="B383" s="21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s="21" t="s">
        <v>20</v>
      </c>
      <c r="B388" s="21">
        <v>480</v>
      </c>
    </row>
    <row r="389" spans="1:2" x14ac:dyDescent="0.25">
      <c r="A389" s="21" t="s">
        <v>20</v>
      </c>
      <c r="B389" s="21">
        <v>484</v>
      </c>
    </row>
    <row r="390" spans="1:2" x14ac:dyDescent="0.25">
      <c r="A390" s="21" t="s">
        <v>20</v>
      </c>
      <c r="B390" s="21">
        <v>498</v>
      </c>
    </row>
    <row r="391" spans="1:2" x14ac:dyDescent="0.25">
      <c r="A391" s="21" t="s">
        <v>20</v>
      </c>
      <c r="B391" s="21">
        <v>524</v>
      </c>
    </row>
    <row r="392" spans="1:2" x14ac:dyDescent="0.25">
      <c r="A392" s="21" t="s">
        <v>20</v>
      </c>
      <c r="B392" s="21">
        <v>533</v>
      </c>
    </row>
    <row r="393" spans="1:2" x14ac:dyDescent="0.25">
      <c r="A393" s="21" t="s">
        <v>20</v>
      </c>
      <c r="B393" s="21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s="21" t="s">
        <v>20</v>
      </c>
      <c r="B396" s="21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s="21" t="s">
        <v>20</v>
      </c>
      <c r="B401" s="21">
        <v>723</v>
      </c>
    </row>
    <row r="402" spans="1:2" x14ac:dyDescent="0.25">
      <c r="A402" s="21" t="s">
        <v>20</v>
      </c>
      <c r="B402" s="21">
        <v>762</v>
      </c>
    </row>
    <row r="403" spans="1:2" x14ac:dyDescent="0.25">
      <c r="A403" s="21" t="s">
        <v>20</v>
      </c>
      <c r="B403" s="21">
        <v>768</v>
      </c>
    </row>
    <row r="404" spans="1:2" x14ac:dyDescent="0.25">
      <c r="A404" s="21" t="s">
        <v>20</v>
      </c>
      <c r="B404" s="21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s="21" t="s">
        <v>20</v>
      </c>
      <c r="B410" s="21">
        <v>1015</v>
      </c>
    </row>
    <row r="411" spans="1:2" x14ac:dyDescent="0.25">
      <c r="A411" s="21" t="s">
        <v>20</v>
      </c>
      <c r="B411" s="21">
        <v>1022</v>
      </c>
    </row>
    <row r="412" spans="1:2" x14ac:dyDescent="0.25">
      <c r="A412" s="21" t="s">
        <v>20</v>
      </c>
      <c r="B412" s="21">
        <v>1052</v>
      </c>
    </row>
    <row r="413" spans="1:2" x14ac:dyDescent="0.25">
      <c r="A413" s="21" t="s">
        <v>20</v>
      </c>
      <c r="B413" s="21">
        <v>1071</v>
      </c>
    </row>
    <row r="414" spans="1:2" x14ac:dyDescent="0.25">
      <c r="A414" s="21" t="s">
        <v>20</v>
      </c>
      <c r="B414" s="21">
        <v>1071</v>
      </c>
    </row>
    <row r="415" spans="1:2" x14ac:dyDescent="0.25">
      <c r="A415" s="21" t="s">
        <v>20</v>
      </c>
      <c r="B415" s="21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s="21" t="s">
        <v>20</v>
      </c>
      <c r="B419" s="21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s="21" t="s">
        <v>20</v>
      </c>
      <c r="B422" s="21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s="21" t="s">
        <v>20</v>
      </c>
      <c r="B424" s="21">
        <v>1267</v>
      </c>
    </row>
    <row r="425" spans="1:2" x14ac:dyDescent="0.25">
      <c r="A425" s="21" t="s">
        <v>20</v>
      </c>
      <c r="B425" s="21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s="21" t="s">
        <v>20</v>
      </c>
      <c r="B428" s="21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s="21" t="s">
        <v>20</v>
      </c>
      <c r="B430" s="21">
        <v>1396</v>
      </c>
    </row>
    <row r="431" spans="1:2" x14ac:dyDescent="0.25">
      <c r="A431" s="21" t="s">
        <v>20</v>
      </c>
      <c r="B431" s="2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s="21" t="s">
        <v>20</v>
      </c>
      <c r="B433" s="21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s="21" t="s">
        <v>20</v>
      </c>
      <c r="B435" s="21">
        <v>1467</v>
      </c>
    </row>
    <row r="436" spans="1:2" x14ac:dyDescent="0.25">
      <c r="A436" s="21" t="s">
        <v>20</v>
      </c>
      <c r="B436" s="21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s="21" t="s">
        <v>20</v>
      </c>
      <c r="B438" s="21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s="21" t="s">
        <v>20</v>
      </c>
      <c r="B440" s="21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s="21" t="s">
        <v>20</v>
      </c>
      <c r="B443" s="21">
        <v>1573</v>
      </c>
    </row>
    <row r="444" spans="1:2" x14ac:dyDescent="0.25">
      <c r="A444" s="21" t="s">
        <v>20</v>
      </c>
      <c r="B444" s="21">
        <v>1600</v>
      </c>
    </row>
    <row r="445" spans="1:2" x14ac:dyDescent="0.25">
      <c r="A445" s="21" t="s">
        <v>20</v>
      </c>
      <c r="B445" s="21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s="21" t="s">
        <v>20</v>
      </c>
      <c r="B447" s="21">
        <v>1606</v>
      </c>
    </row>
    <row r="448" spans="1:2" x14ac:dyDescent="0.25">
      <c r="A448" s="21" t="s">
        <v>20</v>
      </c>
      <c r="B448" s="21">
        <v>1613</v>
      </c>
    </row>
    <row r="449" spans="1:2" x14ac:dyDescent="0.25">
      <c r="A449" s="21" t="s">
        <v>20</v>
      </c>
      <c r="B449" s="21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s="21" t="s">
        <v>20</v>
      </c>
      <c r="B453" s="21">
        <v>1690</v>
      </c>
    </row>
    <row r="454" spans="1:2" x14ac:dyDescent="0.25">
      <c r="A454" s="21" t="s">
        <v>20</v>
      </c>
      <c r="B454" s="21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s="21" t="s">
        <v>20</v>
      </c>
      <c r="B458" s="21">
        <v>1782</v>
      </c>
    </row>
    <row r="459" spans="1:2" x14ac:dyDescent="0.25">
      <c r="A459" s="21" t="s">
        <v>20</v>
      </c>
      <c r="B459" s="21">
        <v>1784</v>
      </c>
    </row>
    <row r="460" spans="1:2" x14ac:dyDescent="0.25">
      <c r="A460" s="21" t="s">
        <v>20</v>
      </c>
      <c r="B460" s="21">
        <v>1785</v>
      </c>
    </row>
    <row r="461" spans="1:2" x14ac:dyDescent="0.25">
      <c r="A461" s="21" t="s">
        <v>20</v>
      </c>
      <c r="B461" s="21">
        <v>1797</v>
      </c>
    </row>
    <row r="462" spans="1:2" x14ac:dyDescent="0.25">
      <c r="A462" s="21" t="s">
        <v>20</v>
      </c>
      <c r="B462" s="21">
        <v>1815</v>
      </c>
    </row>
    <row r="463" spans="1:2" x14ac:dyDescent="0.25">
      <c r="A463" s="21" t="s">
        <v>20</v>
      </c>
      <c r="B463" s="21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s="21" t="s">
        <v>20</v>
      </c>
      <c r="B467" s="21">
        <v>1894</v>
      </c>
    </row>
    <row r="468" spans="1:2" x14ac:dyDescent="0.25">
      <c r="A468" s="21" t="s">
        <v>20</v>
      </c>
      <c r="B468" s="21">
        <v>1902</v>
      </c>
    </row>
    <row r="469" spans="1:2" x14ac:dyDescent="0.25">
      <c r="A469" s="21" t="s">
        <v>20</v>
      </c>
      <c r="B469" s="21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s="21" t="s">
        <v>20</v>
      </c>
      <c r="B473" s="21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s="21" t="s">
        <v>20</v>
      </c>
      <c r="B475" s="21">
        <v>2043</v>
      </c>
    </row>
    <row r="476" spans="1:2" x14ac:dyDescent="0.25">
      <c r="A476" s="21" t="s">
        <v>20</v>
      </c>
      <c r="B476" s="21">
        <v>2053</v>
      </c>
    </row>
    <row r="477" spans="1:2" x14ac:dyDescent="0.25">
      <c r="A477" s="21" t="s">
        <v>20</v>
      </c>
      <c r="B477" s="21">
        <v>2080</v>
      </c>
    </row>
    <row r="478" spans="1:2" x14ac:dyDescent="0.25">
      <c r="A478" s="21" t="s">
        <v>20</v>
      </c>
      <c r="B478" s="21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s="21" t="s">
        <v>20</v>
      </c>
      <c r="B480" s="21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s="21" t="s">
        <v>20</v>
      </c>
      <c r="B482" s="21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s="21" t="s">
        <v>20</v>
      </c>
      <c r="B484" s="21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s="21" t="s">
        <v>20</v>
      </c>
      <c r="B487" s="21">
        <v>2230</v>
      </c>
    </row>
    <row r="488" spans="1:2" x14ac:dyDescent="0.25">
      <c r="A488" s="21" t="s">
        <v>20</v>
      </c>
      <c r="B488" s="21">
        <v>2237</v>
      </c>
    </row>
    <row r="489" spans="1:2" x14ac:dyDescent="0.25">
      <c r="A489" s="21" t="s">
        <v>20</v>
      </c>
      <c r="B489" s="21">
        <v>2261</v>
      </c>
    </row>
    <row r="490" spans="1:2" x14ac:dyDescent="0.25">
      <c r="A490" s="21" t="s">
        <v>20</v>
      </c>
      <c r="B490" s="21">
        <v>2266</v>
      </c>
    </row>
    <row r="491" spans="1:2" x14ac:dyDescent="0.25">
      <c r="A491" s="21" t="s">
        <v>20</v>
      </c>
      <c r="B491" s="21">
        <v>2283</v>
      </c>
    </row>
    <row r="492" spans="1:2" x14ac:dyDescent="0.25">
      <c r="A492" s="21" t="s">
        <v>20</v>
      </c>
      <c r="B492" s="21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s="21" t="s">
        <v>20</v>
      </c>
      <c r="B495" s="21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s="21" t="s">
        <v>20</v>
      </c>
      <c r="B497" s="21">
        <v>2346</v>
      </c>
    </row>
    <row r="498" spans="1:2" x14ac:dyDescent="0.25">
      <c r="A498" s="21" t="s">
        <v>20</v>
      </c>
      <c r="B498" s="21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s="21" t="s">
        <v>20</v>
      </c>
      <c r="B500" s="21">
        <v>2414</v>
      </c>
    </row>
    <row r="501" spans="1:2" x14ac:dyDescent="0.25">
      <c r="A501" s="21" t="s">
        <v>20</v>
      </c>
      <c r="B501" s="21">
        <v>2431</v>
      </c>
    </row>
    <row r="502" spans="1:2" x14ac:dyDescent="0.25">
      <c r="A502" s="21" t="s">
        <v>20</v>
      </c>
      <c r="B502" s="21">
        <v>2436</v>
      </c>
    </row>
    <row r="503" spans="1:2" x14ac:dyDescent="0.25">
      <c r="A503" s="21" t="s">
        <v>20</v>
      </c>
      <c r="B503" s="21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s="21" t="s">
        <v>20</v>
      </c>
      <c r="B505" s="21">
        <v>2443</v>
      </c>
    </row>
    <row r="506" spans="1:2" x14ac:dyDescent="0.25">
      <c r="A506" s="21" t="s">
        <v>20</v>
      </c>
      <c r="B506" s="21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s="21" t="s">
        <v>20</v>
      </c>
      <c r="B508" s="21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s="21" t="s">
        <v>20</v>
      </c>
      <c r="B511" s="2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s="21" t="s">
        <v>20</v>
      </c>
      <c r="B515" s="21">
        <v>2693</v>
      </c>
    </row>
    <row r="516" spans="1:2" x14ac:dyDescent="0.25">
      <c r="A516" s="21" t="s">
        <v>20</v>
      </c>
      <c r="B516" s="21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s="21" t="s">
        <v>20</v>
      </c>
      <c r="B518" s="21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s="21" t="s">
        <v>20</v>
      </c>
      <c r="B520" s="21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s="21" t="s">
        <v>20</v>
      </c>
      <c r="B525" s="21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s="21" t="s">
        <v>20</v>
      </c>
      <c r="B529" s="21">
        <v>3116</v>
      </c>
    </row>
    <row r="530" spans="1:2" x14ac:dyDescent="0.25">
      <c r="A530" s="21" t="s">
        <v>20</v>
      </c>
      <c r="B530" s="21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s="21" t="s">
        <v>20</v>
      </c>
      <c r="B533" s="21">
        <v>3272</v>
      </c>
    </row>
    <row r="534" spans="1:2" x14ac:dyDescent="0.25">
      <c r="A534" s="21" t="s">
        <v>20</v>
      </c>
      <c r="B534" s="21">
        <v>3308</v>
      </c>
    </row>
    <row r="535" spans="1:2" x14ac:dyDescent="0.25">
      <c r="A535" s="21" t="s">
        <v>20</v>
      </c>
      <c r="B535" s="21">
        <v>3318</v>
      </c>
    </row>
    <row r="536" spans="1:2" x14ac:dyDescent="0.25">
      <c r="A536" s="21" t="s">
        <v>20</v>
      </c>
      <c r="B536" s="21">
        <v>3376</v>
      </c>
    </row>
    <row r="537" spans="1:2" x14ac:dyDescent="0.25">
      <c r="A537" s="21" t="s">
        <v>20</v>
      </c>
      <c r="B537" s="21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s="21" t="s">
        <v>20</v>
      </c>
      <c r="B539" s="21">
        <v>3537</v>
      </c>
    </row>
    <row r="540" spans="1:2" x14ac:dyDescent="0.25">
      <c r="A540" s="21" t="s">
        <v>20</v>
      </c>
      <c r="B540" s="21">
        <v>3594</v>
      </c>
    </row>
    <row r="541" spans="1:2" x14ac:dyDescent="0.25">
      <c r="A541" s="21" t="s">
        <v>20</v>
      </c>
      <c r="B541" s="2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s="21" t="s">
        <v>20</v>
      </c>
      <c r="B543" s="21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s="21" t="s">
        <v>20</v>
      </c>
      <c r="B545" s="21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s="21" t="s">
        <v>20</v>
      </c>
      <c r="B547" s="21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s="21" t="s">
        <v>20</v>
      </c>
      <c r="B549" s="21">
        <v>4233</v>
      </c>
    </row>
    <row r="550" spans="1:2" x14ac:dyDescent="0.25">
      <c r="A550" s="21" t="s">
        <v>20</v>
      </c>
      <c r="B550" s="21">
        <v>4289</v>
      </c>
    </row>
    <row r="551" spans="1:2" x14ac:dyDescent="0.25">
      <c r="A551" s="21" t="s">
        <v>20</v>
      </c>
      <c r="B551" s="2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s="21" t="s">
        <v>20</v>
      </c>
      <c r="B555" s="21">
        <v>5168</v>
      </c>
    </row>
    <row r="556" spans="1:2" x14ac:dyDescent="0.25">
      <c r="A556" s="21" t="s">
        <v>20</v>
      </c>
      <c r="B556" s="21">
        <v>5180</v>
      </c>
    </row>
    <row r="557" spans="1:2" x14ac:dyDescent="0.25">
      <c r="A557" s="21" t="s">
        <v>20</v>
      </c>
      <c r="B557" s="21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s="21" t="s">
        <v>20</v>
      </c>
      <c r="B561" s="21">
        <v>5966</v>
      </c>
    </row>
    <row r="562" spans="1:2" x14ac:dyDescent="0.25">
      <c r="A562" s="21" t="s">
        <v>20</v>
      </c>
      <c r="B562" s="21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ht="16.5" thickBot="1" x14ac:dyDescent="0.3">
      <c r="A566" s="22" t="s">
        <v>20</v>
      </c>
      <c r="B566" s="22">
        <v>7295</v>
      </c>
    </row>
  </sheetData>
  <conditionalFormatting sqref="A1:A566">
    <cfRule type="cellIs" dxfId="11" priority="9" operator="equal">
      <formula>"live"</formula>
    </cfRule>
    <cfRule type="cellIs" dxfId="10" priority="10" operator="equal">
      <formula>"successful"</formula>
    </cfRule>
    <cfRule type="cellIs" dxfId="9" priority="11" operator="equal">
      <formula>"failed"</formula>
    </cfRule>
  </conditionalFormatting>
  <conditionalFormatting sqref="A2:A566">
    <cfRule type="cellIs" dxfId="8" priority="8" operator="equal">
      <formula>"canceled"</formula>
    </cfRule>
  </conditionalFormatting>
  <conditionalFormatting sqref="D1:D365">
    <cfRule type="cellIs" dxfId="7" priority="1" operator="equal">
      <formula>"live"</formula>
    </cfRule>
    <cfRule type="cellIs" dxfId="6" priority="2" operator="equal">
      <formula>"successful"</formula>
    </cfRule>
    <cfRule type="cellIs" dxfId="5" priority="3" operator="equal">
      <formula>"failed"</formula>
    </cfRule>
  </conditionalFormatting>
  <conditionalFormatting sqref="D2:D365">
    <cfRule type="cellIs" dxfId="4" priority="4" operator="equal">
      <formula>"canceled"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V1001"/>
  <sheetViews>
    <sheetView tabSelected="1" zoomScaleNormal="100" workbookViewId="0">
      <selection activeCell="A11" sqref="A11"/>
    </sheetView>
  </sheetViews>
  <sheetFormatPr defaultColWidth="11" defaultRowHeight="15.75" x14ac:dyDescent="0.25"/>
  <cols>
    <col min="1" max="1" width="8.5" bestFit="1" customWidth="1"/>
    <col min="2" max="2" width="32.125" bestFit="1" customWidth="1"/>
    <col min="3" max="3" width="52.25" style="3" bestFit="1" customWidth="1"/>
    <col min="4" max="4" width="11.875" style="7" bestFit="1" customWidth="1"/>
    <col min="5" max="5" width="13.875" style="7" bestFit="1" customWidth="1"/>
    <col min="6" max="6" width="20.25" style="19" bestFit="1" customWidth="1"/>
    <col min="7" max="7" width="14.375" bestFit="1" customWidth="1"/>
    <col min="8" max="8" width="18.875" style="24" bestFit="1" customWidth="1"/>
    <col min="9" max="9" width="21.875" style="7" bestFit="1" customWidth="1"/>
    <col min="10" max="10" width="13.375" bestFit="1" customWidth="1"/>
    <col min="11" max="11" width="14.25" bestFit="1" customWidth="1"/>
    <col min="12" max="12" width="17.125" bestFit="1" customWidth="1"/>
    <col min="13" max="13" width="14.25" bestFit="1" customWidth="1"/>
    <col min="14" max="14" width="27.75" style="18" bestFit="1" customWidth="1"/>
    <col min="15" max="15" width="27.75" style="18" customWidth="1"/>
    <col min="16" max="16" width="26.375" bestFit="1" customWidth="1"/>
    <col min="17" max="17" width="26.375" customWidth="1"/>
    <col min="18" max="18" width="14.625" bestFit="1" customWidth="1"/>
    <col min="19" max="19" width="14.25" bestFit="1" customWidth="1"/>
    <col min="20" max="20" width="29.375" bestFit="1" customWidth="1"/>
    <col min="21" max="21" width="20.25" bestFit="1" customWidth="1"/>
    <col min="22" max="22" width="17.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25" t="s">
        <v>2031</v>
      </c>
      <c r="G1" s="1" t="s">
        <v>4</v>
      </c>
      <c r="H1" s="26" t="s">
        <v>5</v>
      </c>
      <c r="I1" s="6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7" t="s">
        <v>2070</v>
      </c>
      <c r="O1" s="17" t="s">
        <v>2101</v>
      </c>
      <c r="P1" s="1" t="s">
        <v>2071</v>
      </c>
      <c r="Q1" s="1" t="s">
        <v>2102</v>
      </c>
      <c r="R1" s="1" t="s">
        <v>10</v>
      </c>
      <c r="S1" s="1" t="s">
        <v>11</v>
      </c>
      <c r="T1" s="1" t="s">
        <v>2028</v>
      </c>
      <c r="U1" s="1" t="s">
        <v>2033</v>
      </c>
      <c r="V1" s="1" t="s">
        <v>2034</v>
      </c>
    </row>
    <row r="2" spans="1:22" x14ac:dyDescent="0.25">
      <c r="A2">
        <v>0</v>
      </c>
      <c r="B2" t="s">
        <v>12</v>
      </c>
      <c r="C2" s="3" t="s">
        <v>13</v>
      </c>
      <c r="D2" s="7">
        <v>100</v>
      </c>
      <c r="E2" s="7">
        <v>0</v>
      </c>
      <c r="F2" s="19">
        <f>Table1[[#This Row],[pledged]]/Table1[[#This Row],[goal]]</f>
        <v>0</v>
      </c>
      <c r="G2" t="s">
        <v>14</v>
      </c>
      <c r="H2" s="24">
        <v>0</v>
      </c>
      <c r="I2" s="7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s="18">
        <f t="shared" ref="N2:N65" si="0">(((L2/60)/60)/24)+DATE(1970,1,1)</f>
        <v>42336.25</v>
      </c>
      <c r="O2" s="18">
        <v>42336.25</v>
      </c>
      <c r="P2" s="18">
        <f t="shared" ref="P2:P65" si="1">(((M2/60)/60)/24)+DATE(1970,1,1)</f>
        <v>42353.25</v>
      </c>
      <c r="Q2" s="18">
        <v>42353.25</v>
      </c>
      <c r="R2" t="b">
        <v>0</v>
      </c>
      <c r="S2" t="b">
        <v>0</v>
      </c>
      <c r="T2" t="s">
        <v>17</v>
      </c>
      <c r="U2" t="str">
        <f>_xlfn.TEXTBEFORE(Table1[[#This Row],[category &amp; sub-category]], "/")</f>
        <v>food</v>
      </c>
      <c r="V2" t="str">
        <f>_xlfn.TEXTAFTER(Table1[[#This Row],[category &amp; sub-category]], "/")</f>
        <v>food trucks</v>
      </c>
    </row>
    <row r="3" spans="1:22" x14ac:dyDescent="0.25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19">
        <f>Table1[[#This Row],[pledged]]/Table1[[#This Row],[goal]]</f>
        <v>10.4</v>
      </c>
      <c r="G3" t="s">
        <v>20</v>
      </c>
      <c r="H3" s="24">
        <v>158</v>
      </c>
      <c r="I3" s="7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8">
        <f t="shared" si="0"/>
        <v>41870.208333333336</v>
      </c>
      <c r="O3" s="18">
        <v>41870.208333333336</v>
      </c>
      <c r="P3" s="18">
        <f t="shared" si="1"/>
        <v>41872.208333333336</v>
      </c>
      <c r="Q3" s="18">
        <v>41872.208333333336</v>
      </c>
      <c r="R3" t="b">
        <v>0</v>
      </c>
      <c r="S3" t="b">
        <v>1</v>
      </c>
      <c r="T3" t="s">
        <v>23</v>
      </c>
      <c r="U3" t="str">
        <f>_xlfn.TEXTBEFORE(Table1[[#This Row],[category &amp; sub-category]], "/")</f>
        <v>music</v>
      </c>
      <c r="V3" t="str">
        <f>_xlfn.TEXTAFTER(Table1[[#This Row],[category &amp; sub-category]], "/")</f>
        <v>rock</v>
      </c>
    </row>
    <row r="4" spans="1:22" x14ac:dyDescent="0.25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19">
        <f>Table1[[#This Row],[pledged]]/Table1[[#This Row],[goal]]</f>
        <v>1.3147878228782288</v>
      </c>
      <c r="G4" t="s">
        <v>20</v>
      </c>
      <c r="H4" s="24">
        <v>1425</v>
      </c>
      <c r="I4" s="7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8">
        <f t="shared" si="0"/>
        <v>41595.25</v>
      </c>
      <c r="O4" s="18">
        <v>41595.25</v>
      </c>
      <c r="P4" s="18">
        <f t="shared" si="1"/>
        <v>41597.25</v>
      </c>
      <c r="Q4" s="18">
        <v>41597.25</v>
      </c>
      <c r="R4" t="b">
        <v>0</v>
      </c>
      <c r="S4" t="b">
        <v>0</v>
      </c>
      <c r="T4" t="s">
        <v>28</v>
      </c>
      <c r="U4" t="str">
        <f>_xlfn.TEXTBEFORE(Table1[[#This Row],[category &amp; sub-category]], "/")</f>
        <v>technology</v>
      </c>
      <c r="V4" t="str">
        <f>_xlfn.TEXTAFTER(Table1[[#This Row],[category &amp; sub-category]], "/")</f>
        <v>web</v>
      </c>
    </row>
    <row r="5" spans="1:22" x14ac:dyDescent="0.25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19">
        <f>Table1[[#This Row],[pledged]]/Table1[[#This Row],[goal]]</f>
        <v>0.58976190476190471</v>
      </c>
      <c r="G5" t="s">
        <v>14</v>
      </c>
      <c r="H5" s="24">
        <v>24</v>
      </c>
      <c r="I5" s="7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8">
        <f t="shared" si="0"/>
        <v>43688.208333333328</v>
      </c>
      <c r="O5" s="18">
        <v>43688.208333333328</v>
      </c>
      <c r="P5" s="18">
        <f t="shared" si="1"/>
        <v>43728.208333333328</v>
      </c>
      <c r="Q5" s="18">
        <v>43728.208333333328</v>
      </c>
      <c r="R5" t="b">
        <v>0</v>
      </c>
      <c r="S5" t="b">
        <v>0</v>
      </c>
      <c r="T5" t="s">
        <v>23</v>
      </c>
      <c r="U5" t="str">
        <f>_xlfn.TEXTBEFORE(Table1[[#This Row],[category &amp; sub-category]], "/")</f>
        <v>music</v>
      </c>
      <c r="V5" t="str">
        <f>_xlfn.TEXTAFTER(Table1[[#This Row],[category &amp; sub-category]], "/")</f>
        <v>rock</v>
      </c>
    </row>
    <row r="6" spans="1:22" x14ac:dyDescent="0.25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19">
        <f>Table1[[#This Row],[pledged]]/Table1[[#This Row],[goal]]</f>
        <v>0.69276315789473686</v>
      </c>
      <c r="G6" t="s">
        <v>14</v>
      </c>
      <c r="H6" s="24">
        <v>53</v>
      </c>
      <c r="I6" s="7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8">
        <f t="shared" si="0"/>
        <v>43485.25</v>
      </c>
      <c r="O6" s="18">
        <v>43485.25</v>
      </c>
      <c r="P6" s="18">
        <f t="shared" si="1"/>
        <v>43489.25</v>
      </c>
      <c r="Q6" s="18">
        <v>43489.25</v>
      </c>
      <c r="R6" t="b">
        <v>0</v>
      </c>
      <c r="S6" t="b">
        <v>0</v>
      </c>
      <c r="T6" t="s">
        <v>33</v>
      </c>
      <c r="U6" t="str">
        <f>_xlfn.TEXTBEFORE(Table1[[#This Row],[category &amp; sub-category]], "/")</f>
        <v>theater</v>
      </c>
      <c r="V6" t="str">
        <f>_xlfn.TEXTAFTER(Table1[[#This Row],[category &amp; sub-category]], "/")</f>
        <v>plays</v>
      </c>
    </row>
    <row r="7" spans="1:22" x14ac:dyDescent="0.25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19">
        <f>Table1[[#This Row],[pledged]]/Table1[[#This Row],[goal]]</f>
        <v>1.7361842105263159</v>
      </c>
      <c r="G7" t="s">
        <v>20</v>
      </c>
      <c r="H7" s="24">
        <v>174</v>
      </c>
      <c r="I7" s="7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8">
        <f t="shared" si="0"/>
        <v>41149.208333333336</v>
      </c>
      <c r="O7" s="18">
        <v>41149.208333333336</v>
      </c>
      <c r="P7" s="18">
        <f t="shared" si="1"/>
        <v>41160.208333333336</v>
      </c>
      <c r="Q7" s="18">
        <v>41160.208333333336</v>
      </c>
      <c r="R7" t="b">
        <v>0</v>
      </c>
      <c r="S7" t="b">
        <v>0</v>
      </c>
      <c r="T7" t="s">
        <v>33</v>
      </c>
      <c r="U7" t="str">
        <f>_xlfn.TEXTBEFORE(Table1[[#This Row],[category &amp; sub-category]], "/")</f>
        <v>theater</v>
      </c>
      <c r="V7" t="str">
        <f>_xlfn.TEXTAFTER(Table1[[#This Row],[category &amp; sub-category]], "/")</f>
        <v>plays</v>
      </c>
    </row>
    <row r="8" spans="1:22" x14ac:dyDescent="0.25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19">
        <f>Table1[[#This Row],[pledged]]/Table1[[#This Row],[goal]]</f>
        <v>0.20961538461538462</v>
      </c>
      <c r="G8" t="s">
        <v>14</v>
      </c>
      <c r="H8" s="24">
        <v>18</v>
      </c>
      <c r="I8" s="7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8">
        <f t="shared" si="0"/>
        <v>42991.208333333328</v>
      </c>
      <c r="O8" s="18">
        <v>42991.208333333328</v>
      </c>
      <c r="P8" s="18">
        <f t="shared" si="1"/>
        <v>42992.208333333328</v>
      </c>
      <c r="Q8" s="18">
        <v>42992.208333333328</v>
      </c>
      <c r="R8" t="b">
        <v>0</v>
      </c>
      <c r="S8" t="b">
        <v>0</v>
      </c>
      <c r="T8" t="s">
        <v>42</v>
      </c>
      <c r="U8" t="str">
        <f>_xlfn.TEXTBEFORE(Table1[[#This Row],[category &amp; sub-category]], "/")</f>
        <v>film &amp; video</v>
      </c>
      <c r="V8" t="str">
        <f>_xlfn.TEXTAFTER(Table1[[#This Row],[category &amp; sub-category]], "/")</f>
        <v>documentary</v>
      </c>
    </row>
    <row r="9" spans="1:22" x14ac:dyDescent="0.25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19">
        <f>Table1[[#This Row],[pledged]]/Table1[[#This Row],[goal]]</f>
        <v>3.2757777777777779</v>
      </c>
      <c r="G9" t="s">
        <v>20</v>
      </c>
      <c r="H9" s="24">
        <v>227</v>
      </c>
      <c r="I9" s="7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8">
        <f t="shared" si="0"/>
        <v>42229.208333333328</v>
      </c>
      <c r="O9" s="18">
        <v>42229.208333333328</v>
      </c>
      <c r="P9" s="18">
        <f t="shared" si="1"/>
        <v>42231.208333333328</v>
      </c>
      <c r="Q9" s="18">
        <v>42231.208333333328</v>
      </c>
      <c r="R9" t="b">
        <v>0</v>
      </c>
      <c r="S9" t="b">
        <v>0</v>
      </c>
      <c r="T9" t="s">
        <v>33</v>
      </c>
      <c r="U9" t="str">
        <f>_xlfn.TEXTBEFORE(Table1[[#This Row],[category &amp; sub-category]], "/")</f>
        <v>theater</v>
      </c>
      <c r="V9" t="str">
        <f>_xlfn.TEXTAFTER(Table1[[#This Row],[category &amp; sub-category]], "/")</f>
        <v>plays</v>
      </c>
    </row>
    <row r="10" spans="1:22" x14ac:dyDescent="0.25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19">
        <f>Table1[[#This Row],[pledged]]/Table1[[#This Row],[goal]]</f>
        <v>0.19932788374205268</v>
      </c>
      <c r="G10" t="s">
        <v>47</v>
      </c>
      <c r="H10" s="24">
        <v>708</v>
      </c>
      <c r="I10" s="7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8">
        <f t="shared" si="0"/>
        <v>40399.208333333336</v>
      </c>
      <c r="O10" s="18">
        <v>40399.208333333336</v>
      </c>
      <c r="P10" s="18">
        <f t="shared" si="1"/>
        <v>40401.208333333336</v>
      </c>
      <c r="Q10" s="18">
        <v>40401.208333333336</v>
      </c>
      <c r="R10" t="b">
        <v>0</v>
      </c>
      <c r="S10" t="b">
        <v>0</v>
      </c>
      <c r="T10" t="s">
        <v>33</v>
      </c>
      <c r="U10" t="str">
        <f>_xlfn.TEXTBEFORE(Table1[[#This Row],[category &amp; sub-category]], "/")</f>
        <v>theater</v>
      </c>
      <c r="V10" t="str">
        <f>_xlfn.TEXTAFTER(Table1[[#This Row],[category &amp; sub-category]], "/")</f>
        <v>plays</v>
      </c>
    </row>
    <row r="11" spans="1:22" x14ac:dyDescent="0.25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19">
        <f>Table1[[#This Row],[pledged]]/Table1[[#This Row],[goal]]</f>
        <v>0.51741935483870971</v>
      </c>
      <c r="G11" t="s">
        <v>14</v>
      </c>
      <c r="H11" s="24">
        <v>44</v>
      </c>
      <c r="I11" s="7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8">
        <f t="shared" si="0"/>
        <v>41536.208333333336</v>
      </c>
      <c r="O11" s="18">
        <v>41536.208333333336</v>
      </c>
      <c r="P11" s="18">
        <f t="shared" si="1"/>
        <v>41585.25</v>
      </c>
      <c r="Q11" s="18">
        <v>41585.25</v>
      </c>
      <c r="R11" t="b">
        <v>0</v>
      </c>
      <c r="S11" t="b">
        <v>0</v>
      </c>
      <c r="T11" t="s">
        <v>50</v>
      </c>
      <c r="U11" t="str">
        <f>_xlfn.TEXTBEFORE(Table1[[#This Row],[category &amp; sub-category]], "/")</f>
        <v>music</v>
      </c>
      <c r="V11" t="str">
        <f>_xlfn.TEXTAFTER(Table1[[#This Row],[category &amp; sub-category]], "/")</f>
        <v>electric music</v>
      </c>
    </row>
    <row r="12" spans="1:22" x14ac:dyDescent="0.25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19">
        <f>Table1[[#This Row],[pledged]]/Table1[[#This Row],[goal]]</f>
        <v>2.6611538461538462</v>
      </c>
      <c r="G12" t="s">
        <v>20</v>
      </c>
      <c r="H12" s="24">
        <v>220</v>
      </c>
      <c r="I12" s="7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s="18">
        <f t="shared" si="0"/>
        <v>40404.208333333336</v>
      </c>
      <c r="O12" s="18">
        <v>40404.208333333336</v>
      </c>
      <c r="P12" s="18">
        <f t="shared" si="1"/>
        <v>40452.208333333336</v>
      </c>
      <c r="Q12" s="18">
        <v>40452.208333333336</v>
      </c>
      <c r="R12" t="b">
        <v>0</v>
      </c>
      <c r="S12" t="b">
        <v>0</v>
      </c>
      <c r="T12" t="s">
        <v>53</v>
      </c>
      <c r="U12" t="str">
        <f>_xlfn.TEXTBEFORE(Table1[[#This Row],[category &amp; sub-category]], "/")</f>
        <v>film &amp; video</v>
      </c>
      <c r="V12" t="str">
        <f>_xlfn.TEXTAFTER(Table1[[#This Row],[category &amp; sub-category]], "/")</f>
        <v>drama</v>
      </c>
    </row>
    <row r="13" spans="1:22" x14ac:dyDescent="0.25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19">
        <f>Table1[[#This Row],[pledged]]/Table1[[#This Row],[goal]]</f>
        <v>0.48095238095238096</v>
      </c>
      <c r="G13" t="s">
        <v>14</v>
      </c>
      <c r="H13" s="24">
        <v>27</v>
      </c>
      <c r="I13" s="7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8">
        <f t="shared" si="0"/>
        <v>40442.208333333336</v>
      </c>
      <c r="O13" s="18">
        <v>40442.208333333336</v>
      </c>
      <c r="P13" s="18">
        <f t="shared" si="1"/>
        <v>40448.208333333336</v>
      </c>
      <c r="Q13" s="18">
        <v>40448.208333333336</v>
      </c>
      <c r="R13" t="b">
        <v>0</v>
      </c>
      <c r="S13" t="b">
        <v>1</v>
      </c>
      <c r="T13" t="s">
        <v>33</v>
      </c>
      <c r="U13" t="str">
        <f>_xlfn.TEXTBEFORE(Table1[[#This Row],[category &amp; sub-category]], "/")</f>
        <v>theater</v>
      </c>
      <c r="V13" t="str">
        <f>_xlfn.TEXTAFTER(Table1[[#This Row],[category &amp; sub-category]], "/")</f>
        <v>plays</v>
      </c>
    </row>
    <row r="14" spans="1:22" x14ac:dyDescent="0.25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19">
        <f>Table1[[#This Row],[pledged]]/Table1[[#This Row],[goal]]</f>
        <v>0.89349206349206345</v>
      </c>
      <c r="G14" t="s">
        <v>14</v>
      </c>
      <c r="H14" s="24">
        <v>55</v>
      </c>
      <c r="I14" s="7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8">
        <f t="shared" si="0"/>
        <v>43760.208333333328</v>
      </c>
      <c r="O14" s="18">
        <v>43760.208333333328</v>
      </c>
      <c r="P14" s="18">
        <f t="shared" si="1"/>
        <v>43768.208333333328</v>
      </c>
      <c r="Q14" s="18">
        <v>43768.208333333328</v>
      </c>
      <c r="R14" t="b">
        <v>0</v>
      </c>
      <c r="S14" t="b">
        <v>0</v>
      </c>
      <c r="T14" t="s">
        <v>53</v>
      </c>
      <c r="U14" t="str">
        <f>_xlfn.TEXTBEFORE(Table1[[#This Row],[category &amp; sub-category]], "/")</f>
        <v>film &amp; video</v>
      </c>
      <c r="V14" t="str">
        <f>_xlfn.TEXTAFTER(Table1[[#This Row],[category &amp; sub-category]], "/")</f>
        <v>drama</v>
      </c>
    </row>
    <row r="15" spans="1:22" x14ac:dyDescent="0.25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19">
        <f>Table1[[#This Row],[pledged]]/Table1[[#This Row],[goal]]</f>
        <v>2.4511904761904764</v>
      </c>
      <c r="G15" t="s">
        <v>20</v>
      </c>
      <c r="H15" s="24">
        <v>98</v>
      </c>
      <c r="I15" s="7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8">
        <f t="shared" si="0"/>
        <v>42532.208333333328</v>
      </c>
      <c r="O15" s="18">
        <v>42532.208333333328</v>
      </c>
      <c r="P15" s="18">
        <f t="shared" si="1"/>
        <v>42544.208333333328</v>
      </c>
      <c r="Q15" s="18">
        <v>42544.208333333328</v>
      </c>
      <c r="R15" t="b">
        <v>0</v>
      </c>
      <c r="S15" t="b">
        <v>0</v>
      </c>
      <c r="T15" t="s">
        <v>60</v>
      </c>
      <c r="U15" t="str">
        <f>_xlfn.TEXTBEFORE(Table1[[#This Row],[category &amp; sub-category]], "/")</f>
        <v>music</v>
      </c>
      <c r="V15" t="str">
        <f>_xlfn.TEXTAFTER(Table1[[#This Row],[category &amp; sub-category]], "/")</f>
        <v>indie rock</v>
      </c>
    </row>
    <row r="16" spans="1:22" x14ac:dyDescent="0.25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19">
        <f>Table1[[#This Row],[pledged]]/Table1[[#This Row],[goal]]</f>
        <v>0.66769503546099296</v>
      </c>
      <c r="G16" t="s">
        <v>14</v>
      </c>
      <c r="H16" s="24">
        <v>200</v>
      </c>
      <c r="I16" s="7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8">
        <f t="shared" si="0"/>
        <v>40974.25</v>
      </c>
      <c r="O16" s="18">
        <v>40974.25</v>
      </c>
      <c r="P16" s="18">
        <f t="shared" si="1"/>
        <v>41001.208333333336</v>
      </c>
      <c r="Q16" s="18">
        <v>41001.208333333336</v>
      </c>
      <c r="R16" t="b">
        <v>0</v>
      </c>
      <c r="S16" t="b">
        <v>0</v>
      </c>
      <c r="T16" t="s">
        <v>60</v>
      </c>
      <c r="U16" t="str">
        <f>_xlfn.TEXTBEFORE(Table1[[#This Row],[category &amp; sub-category]], "/")</f>
        <v>music</v>
      </c>
      <c r="V16" t="str">
        <f>_xlfn.TEXTAFTER(Table1[[#This Row],[category &amp; sub-category]], "/")</f>
        <v>indie rock</v>
      </c>
    </row>
    <row r="17" spans="1:22" x14ac:dyDescent="0.25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19">
        <f>Table1[[#This Row],[pledged]]/Table1[[#This Row],[goal]]</f>
        <v>0.47307881773399013</v>
      </c>
      <c r="G17" t="s">
        <v>14</v>
      </c>
      <c r="H17" s="24">
        <v>452</v>
      </c>
      <c r="I17" s="7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8">
        <f t="shared" si="0"/>
        <v>43809.25</v>
      </c>
      <c r="O17" s="18">
        <v>43809.25</v>
      </c>
      <c r="P17" s="18">
        <f t="shared" si="1"/>
        <v>43813.25</v>
      </c>
      <c r="Q17" s="18">
        <v>43813.25</v>
      </c>
      <c r="R17" t="b">
        <v>0</v>
      </c>
      <c r="S17" t="b">
        <v>0</v>
      </c>
      <c r="T17" t="s">
        <v>65</v>
      </c>
      <c r="U17" t="str">
        <f>_xlfn.TEXTBEFORE(Table1[[#This Row],[category &amp; sub-category]], "/")</f>
        <v>technology</v>
      </c>
      <c r="V17" t="str">
        <f>_xlfn.TEXTAFTER(Table1[[#This Row],[category &amp; sub-category]], "/")</f>
        <v>wearables</v>
      </c>
    </row>
    <row r="18" spans="1:22" x14ac:dyDescent="0.25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19">
        <f>Table1[[#This Row],[pledged]]/Table1[[#This Row],[goal]]</f>
        <v>6.4947058823529416</v>
      </c>
      <c r="G18" t="s">
        <v>20</v>
      </c>
      <c r="H18" s="24">
        <v>100</v>
      </c>
      <c r="I18" s="7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s="18">
        <f t="shared" si="0"/>
        <v>41661.25</v>
      </c>
      <c r="O18" s="18">
        <v>41661.25</v>
      </c>
      <c r="P18" s="18">
        <f t="shared" si="1"/>
        <v>41683.25</v>
      </c>
      <c r="Q18" s="18">
        <v>41683.25</v>
      </c>
      <c r="R18" t="b">
        <v>0</v>
      </c>
      <c r="S18" t="b">
        <v>0</v>
      </c>
      <c r="T18" t="s">
        <v>68</v>
      </c>
      <c r="U18" t="str">
        <f>_xlfn.TEXTBEFORE(Table1[[#This Row],[category &amp; sub-category]], "/")</f>
        <v>publishing</v>
      </c>
      <c r="V18" t="str">
        <f>_xlfn.TEXTAFTER(Table1[[#This Row],[category &amp; sub-category]], "/")</f>
        <v>nonfiction</v>
      </c>
    </row>
    <row r="19" spans="1:22" x14ac:dyDescent="0.25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19">
        <f>Table1[[#This Row],[pledged]]/Table1[[#This Row],[goal]]</f>
        <v>1.5939125295508274</v>
      </c>
      <c r="G19" t="s">
        <v>20</v>
      </c>
      <c r="H19" s="24">
        <v>1249</v>
      </c>
      <c r="I19" s="7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8">
        <f t="shared" si="0"/>
        <v>40555.25</v>
      </c>
      <c r="O19" s="18">
        <v>40555.25</v>
      </c>
      <c r="P19" s="18">
        <f t="shared" si="1"/>
        <v>40556.25</v>
      </c>
      <c r="Q19" s="18">
        <v>40556.25</v>
      </c>
      <c r="R19" t="b">
        <v>0</v>
      </c>
      <c r="S19" t="b">
        <v>0</v>
      </c>
      <c r="T19" t="s">
        <v>71</v>
      </c>
      <c r="U19" t="str">
        <f>_xlfn.TEXTBEFORE(Table1[[#This Row],[category &amp; sub-category]], "/")</f>
        <v>film &amp; video</v>
      </c>
      <c r="V19" t="str">
        <f>_xlfn.TEXTAFTER(Table1[[#This Row],[category &amp; sub-category]], "/")</f>
        <v>animation</v>
      </c>
    </row>
    <row r="20" spans="1:22" x14ac:dyDescent="0.25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19">
        <f>Table1[[#This Row],[pledged]]/Table1[[#This Row],[goal]]</f>
        <v>0.66912087912087914</v>
      </c>
      <c r="G20" t="s">
        <v>74</v>
      </c>
      <c r="H20" s="24">
        <v>135</v>
      </c>
      <c r="I20" s="7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8">
        <f t="shared" si="0"/>
        <v>43351.208333333328</v>
      </c>
      <c r="O20" s="18">
        <v>43351.208333333328</v>
      </c>
      <c r="P20" s="18">
        <f t="shared" si="1"/>
        <v>43359.208333333328</v>
      </c>
      <c r="Q20" s="18">
        <v>43359.208333333328</v>
      </c>
      <c r="R20" t="b">
        <v>0</v>
      </c>
      <c r="S20" t="b">
        <v>0</v>
      </c>
      <c r="T20" t="s">
        <v>33</v>
      </c>
      <c r="U20" t="str">
        <f>_xlfn.TEXTBEFORE(Table1[[#This Row],[category &amp; sub-category]], "/")</f>
        <v>theater</v>
      </c>
      <c r="V20" t="str">
        <f>_xlfn.TEXTAFTER(Table1[[#This Row],[category &amp; sub-category]], "/")</f>
        <v>plays</v>
      </c>
    </row>
    <row r="21" spans="1:22" x14ac:dyDescent="0.25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19">
        <f>Table1[[#This Row],[pledged]]/Table1[[#This Row],[goal]]</f>
        <v>0.48529600000000001</v>
      </c>
      <c r="G21" t="s">
        <v>14</v>
      </c>
      <c r="H21" s="24">
        <v>674</v>
      </c>
      <c r="I21" s="7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8">
        <f t="shared" si="0"/>
        <v>43528.25</v>
      </c>
      <c r="O21" s="18">
        <v>43528.25</v>
      </c>
      <c r="P21" s="18">
        <f t="shared" si="1"/>
        <v>43549.208333333328</v>
      </c>
      <c r="Q21" s="18">
        <v>43549.208333333328</v>
      </c>
      <c r="R21" t="b">
        <v>0</v>
      </c>
      <c r="S21" t="b">
        <v>1</v>
      </c>
      <c r="T21" t="s">
        <v>33</v>
      </c>
      <c r="U21" t="str">
        <f>_xlfn.TEXTBEFORE(Table1[[#This Row],[category &amp; sub-category]], "/")</f>
        <v>theater</v>
      </c>
      <c r="V21" t="str">
        <f>_xlfn.TEXTAFTER(Table1[[#This Row],[category &amp; sub-category]], "/")</f>
        <v>plays</v>
      </c>
    </row>
    <row r="22" spans="1:22" x14ac:dyDescent="0.25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19">
        <f>Table1[[#This Row],[pledged]]/Table1[[#This Row],[goal]]</f>
        <v>1.1224279210925645</v>
      </c>
      <c r="G22" t="s">
        <v>20</v>
      </c>
      <c r="H22" s="24">
        <v>1396</v>
      </c>
      <c r="I22" s="7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8">
        <f t="shared" si="0"/>
        <v>41848.208333333336</v>
      </c>
      <c r="O22" s="18">
        <v>41848.208333333336</v>
      </c>
      <c r="P22" s="18">
        <f t="shared" si="1"/>
        <v>41848.208333333336</v>
      </c>
      <c r="Q22" s="18">
        <v>41848.208333333336</v>
      </c>
      <c r="R22" t="b">
        <v>0</v>
      </c>
      <c r="S22" t="b">
        <v>0</v>
      </c>
      <c r="T22" t="s">
        <v>53</v>
      </c>
      <c r="U22" t="str">
        <f>_xlfn.TEXTBEFORE(Table1[[#This Row],[category &amp; sub-category]], "/")</f>
        <v>film &amp; video</v>
      </c>
      <c r="V22" t="str">
        <f>_xlfn.TEXTAFTER(Table1[[#This Row],[category &amp; sub-category]], "/")</f>
        <v>drama</v>
      </c>
    </row>
    <row r="23" spans="1:22" x14ac:dyDescent="0.25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19">
        <f>Table1[[#This Row],[pledged]]/Table1[[#This Row],[goal]]</f>
        <v>0.40992553191489361</v>
      </c>
      <c r="G23" t="s">
        <v>14</v>
      </c>
      <c r="H23" s="24">
        <v>558</v>
      </c>
      <c r="I23" s="7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8">
        <f t="shared" si="0"/>
        <v>40770.208333333336</v>
      </c>
      <c r="O23" s="18">
        <v>40770.208333333336</v>
      </c>
      <c r="P23" s="18">
        <f t="shared" si="1"/>
        <v>40804.208333333336</v>
      </c>
      <c r="Q23" s="18">
        <v>40804.208333333336</v>
      </c>
      <c r="R23" t="b">
        <v>0</v>
      </c>
      <c r="S23" t="b">
        <v>0</v>
      </c>
      <c r="T23" t="s">
        <v>33</v>
      </c>
      <c r="U23" t="str">
        <f>_xlfn.TEXTBEFORE(Table1[[#This Row],[category &amp; sub-category]], "/")</f>
        <v>theater</v>
      </c>
      <c r="V23" t="str">
        <f>_xlfn.TEXTAFTER(Table1[[#This Row],[category &amp; sub-category]], "/")</f>
        <v>plays</v>
      </c>
    </row>
    <row r="24" spans="1:22" x14ac:dyDescent="0.25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19">
        <f>Table1[[#This Row],[pledged]]/Table1[[#This Row],[goal]]</f>
        <v>1.2807106598984772</v>
      </c>
      <c r="G24" t="s">
        <v>20</v>
      </c>
      <c r="H24" s="24">
        <v>890</v>
      </c>
      <c r="I24" s="7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8">
        <f t="shared" si="0"/>
        <v>43193.208333333328</v>
      </c>
      <c r="O24" s="18">
        <v>43193.208333333328</v>
      </c>
      <c r="P24" s="18">
        <f t="shared" si="1"/>
        <v>43208.208333333328</v>
      </c>
      <c r="Q24" s="18">
        <v>43208.208333333328</v>
      </c>
      <c r="R24" t="b">
        <v>0</v>
      </c>
      <c r="S24" t="b">
        <v>0</v>
      </c>
      <c r="T24" t="s">
        <v>33</v>
      </c>
      <c r="U24" t="str">
        <f>_xlfn.TEXTBEFORE(Table1[[#This Row],[category &amp; sub-category]], "/")</f>
        <v>theater</v>
      </c>
      <c r="V24" t="str">
        <f>_xlfn.TEXTAFTER(Table1[[#This Row],[category &amp; sub-category]], "/")</f>
        <v>plays</v>
      </c>
    </row>
    <row r="25" spans="1:22" x14ac:dyDescent="0.25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19">
        <f>Table1[[#This Row],[pledged]]/Table1[[#This Row],[goal]]</f>
        <v>3.3204444444444445</v>
      </c>
      <c r="G25" t="s">
        <v>20</v>
      </c>
      <c r="H25" s="24">
        <v>142</v>
      </c>
      <c r="I25" s="7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8">
        <f t="shared" si="0"/>
        <v>43510.25</v>
      </c>
      <c r="O25" s="18">
        <v>43510.25</v>
      </c>
      <c r="P25" s="18">
        <f t="shared" si="1"/>
        <v>43563.208333333328</v>
      </c>
      <c r="Q25" s="18">
        <v>43563.208333333328</v>
      </c>
      <c r="R25" t="b">
        <v>0</v>
      </c>
      <c r="S25" t="b">
        <v>0</v>
      </c>
      <c r="T25" t="s">
        <v>42</v>
      </c>
      <c r="U25" t="str">
        <f>_xlfn.TEXTBEFORE(Table1[[#This Row],[category &amp; sub-category]], "/")</f>
        <v>film &amp; video</v>
      </c>
      <c r="V25" t="str">
        <f>_xlfn.TEXTAFTER(Table1[[#This Row],[category &amp; sub-category]], "/")</f>
        <v>documentary</v>
      </c>
    </row>
    <row r="26" spans="1:22" x14ac:dyDescent="0.25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19">
        <f>Table1[[#This Row],[pledged]]/Table1[[#This Row],[goal]]</f>
        <v>1.1283225108225108</v>
      </c>
      <c r="G26" t="s">
        <v>20</v>
      </c>
      <c r="H26" s="24">
        <v>2673</v>
      </c>
      <c r="I26" s="7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8">
        <f t="shared" si="0"/>
        <v>41811.208333333336</v>
      </c>
      <c r="O26" s="18">
        <v>41811.208333333336</v>
      </c>
      <c r="P26" s="18">
        <f t="shared" si="1"/>
        <v>41813.208333333336</v>
      </c>
      <c r="Q26" s="18">
        <v>41813.208333333336</v>
      </c>
      <c r="R26" t="b">
        <v>0</v>
      </c>
      <c r="S26" t="b">
        <v>0</v>
      </c>
      <c r="T26" t="s">
        <v>65</v>
      </c>
      <c r="U26" t="str">
        <f>_xlfn.TEXTBEFORE(Table1[[#This Row],[category &amp; sub-category]], "/")</f>
        <v>technology</v>
      </c>
      <c r="V26" t="str">
        <f>_xlfn.TEXTAFTER(Table1[[#This Row],[category &amp; sub-category]], "/")</f>
        <v>wearables</v>
      </c>
    </row>
    <row r="27" spans="1:22" x14ac:dyDescent="0.25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19">
        <f>Table1[[#This Row],[pledged]]/Table1[[#This Row],[goal]]</f>
        <v>2.1643636363636363</v>
      </c>
      <c r="G27" t="s">
        <v>20</v>
      </c>
      <c r="H27" s="24">
        <v>163</v>
      </c>
      <c r="I27" s="7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8">
        <f t="shared" si="0"/>
        <v>40681.208333333336</v>
      </c>
      <c r="O27" s="18">
        <v>40681.208333333336</v>
      </c>
      <c r="P27" s="18">
        <f t="shared" si="1"/>
        <v>40701.208333333336</v>
      </c>
      <c r="Q27" s="18">
        <v>40701.208333333336</v>
      </c>
      <c r="R27" t="b">
        <v>0</v>
      </c>
      <c r="S27" t="b">
        <v>1</v>
      </c>
      <c r="T27" t="s">
        <v>89</v>
      </c>
      <c r="U27" t="str">
        <f>_xlfn.TEXTBEFORE(Table1[[#This Row],[category &amp; sub-category]], "/")</f>
        <v>games</v>
      </c>
      <c r="V27" t="str">
        <f>_xlfn.TEXTAFTER(Table1[[#This Row],[category &amp; sub-category]], "/")</f>
        <v>video games</v>
      </c>
    </row>
    <row r="28" spans="1:22" x14ac:dyDescent="0.25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19">
        <f>Table1[[#This Row],[pledged]]/Table1[[#This Row],[goal]]</f>
        <v>0.4819906976744186</v>
      </c>
      <c r="G28" t="s">
        <v>74</v>
      </c>
      <c r="H28" s="24">
        <v>1480</v>
      </c>
      <c r="I28" s="7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8">
        <f t="shared" si="0"/>
        <v>43312.208333333328</v>
      </c>
      <c r="O28" s="18">
        <v>43312.208333333328</v>
      </c>
      <c r="P28" s="18">
        <f t="shared" si="1"/>
        <v>43339.208333333328</v>
      </c>
      <c r="Q28" s="18">
        <v>43339.208333333328</v>
      </c>
      <c r="R28" t="b">
        <v>0</v>
      </c>
      <c r="S28" t="b">
        <v>0</v>
      </c>
      <c r="T28" t="s">
        <v>33</v>
      </c>
      <c r="U28" t="str">
        <f>_xlfn.TEXTBEFORE(Table1[[#This Row],[category &amp; sub-category]], "/")</f>
        <v>theater</v>
      </c>
      <c r="V28" t="str">
        <f>_xlfn.TEXTAFTER(Table1[[#This Row],[category &amp; sub-category]], "/")</f>
        <v>plays</v>
      </c>
    </row>
    <row r="29" spans="1:22" x14ac:dyDescent="0.25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19">
        <f>Table1[[#This Row],[pledged]]/Table1[[#This Row],[goal]]</f>
        <v>0.79949999999999999</v>
      </c>
      <c r="G29" t="s">
        <v>14</v>
      </c>
      <c r="H29" s="24">
        <v>15</v>
      </c>
      <c r="I29" s="7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s="18">
        <f t="shared" si="0"/>
        <v>42280.208333333328</v>
      </c>
      <c r="O29" s="18">
        <v>42280.208333333328</v>
      </c>
      <c r="P29" s="18">
        <f t="shared" si="1"/>
        <v>42288.208333333328</v>
      </c>
      <c r="Q29" s="18">
        <v>42288.208333333328</v>
      </c>
      <c r="R29" t="b">
        <v>0</v>
      </c>
      <c r="S29" t="b">
        <v>0</v>
      </c>
      <c r="T29" t="s">
        <v>23</v>
      </c>
      <c r="U29" t="str">
        <f>_xlfn.TEXTBEFORE(Table1[[#This Row],[category &amp; sub-category]], "/")</f>
        <v>music</v>
      </c>
      <c r="V29" t="str">
        <f>_xlfn.TEXTAFTER(Table1[[#This Row],[category &amp; sub-category]], "/")</f>
        <v>rock</v>
      </c>
    </row>
    <row r="30" spans="1:22" x14ac:dyDescent="0.25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19">
        <f>Table1[[#This Row],[pledged]]/Table1[[#This Row],[goal]]</f>
        <v>1.0522553516819573</v>
      </c>
      <c r="G30" t="s">
        <v>20</v>
      </c>
      <c r="H30" s="24">
        <v>2220</v>
      </c>
      <c r="I30" s="7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8">
        <f t="shared" si="0"/>
        <v>40218.25</v>
      </c>
      <c r="O30" s="18">
        <v>40218.25</v>
      </c>
      <c r="P30" s="18">
        <f t="shared" si="1"/>
        <v>40241.25</v>
      </c>
      <c r="Q30" s="18">
        <v>40241.25</v>
      </c>
      <c r="R30" t="b">
        <v>0</v>
      </c>
      <c r="S30" t="b">
        <v>1</v>
      </c>
      <c r="T30" t="s">
        <v>33</v>
      </c>
      <c r="U30" t="str">
        <f>_xlfn.TEXTBEFORE(Table1[[#This Row],[category &amp; sub-category]], "/")</f>
        <v>theater</v>
      </c>
      <c r="V30" t="str">
        <f>_xlfn.TEXTAFTER(Table1[[#This Row],[category &amp; sub-category]], "/")</f>
        <v>plays</v>
      </c>
    </row>
    <row r="31" spans="1:22" x14ac:dyDescent="0.25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19">
        <f>Table1[[#This Row],[pledged]]/Table1[[#This Row],[goal]]</f>
        <v>3.2889978213507627</v>
      </c>
      <c r="G31" t="s">
        <v>20</v>
      </c>
      <c r="H31" s="24">
        <v>1606</v>
      </c>
      <c r="I31" s="7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8">
        <f t="shared" si="0"/>
        <v>43301.208333333328</v>
      </c>
      <c r="O31" s="18">
        <v>43301.208333333328</v>
      </c>
      <c r="P31" s="18">
        <f t="shared" si="1"/>
        <v>43341.208333333328</v>
      </c>
      <c r="Q31" s="18">
        <v>43341.208333333328</v>
      </c>
      <c r="R31" t="b">
        <v>0</v>
      </c>
      <c r="S31" t="b">
        <v>0</v>
      </c>
      <c r="T31" t="s">
        <v>100</v>
      </c>
      <c r="U31" t="str">
        <f>_xlfn.TEXTBEFORE(Table1[[#This Row],[category &amp; sub-category]], "/")</f>
        <v>film &amp; video</v>
      </c>
      <c r="V31" t="str">
        <f>_xlfn.TEXTAFTER(Table1[[#This Row],[category &amp; sub-category]], "/")</f>
        <v>shorts</v>
      </c>
    </row>
    <row r="32" spans="1:22" x14ac:dyDescent="0.25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19">
        <f>Table1[[#This Row],[pledged]]/Table1[[#This Row],[goal]]</f>
        <v>1.606111111111111</v>
      </c>
      <c r="G32" t="s">
        <v>20</v>
      </c>
      <c r="H32" s="24">
        <v>129</v>
      </c>
      <c r="I32" s="7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8">
        <f t="shared" si="0"/>
        <v>43609.208333333328</v>
      </c>
      <c r="O32" s="18">
        <v>43609.208333333328</v>
      </c>
      <c r="P32" s="18">
        <f t="shared" si="1"/>
        <v>43614.208333333328</v>
      </c>
      <c r="Q32" s="18">
        <v>43614.208333333328</v>
      </c>
      <c r="R32" t="b">
        <v>0</v>
      </c>
      <c r="S32" t="b">
        <v>0</v>
      </c>
      <c r="T32" t="s">
        <v>71</v>
      </c>
      <c r="U32" t="str">
        <f>_xlfn.TEXTBEFORE(Table1[[#This Row],[category &amp; sub-category]], "/")</f>
        <v>film &amp; video</v>
      </c>
      <c r="V32" t="str">
        <f>_xlfn.TEXTAFTER(Table1[[#This Row],[category &amp; sub-category]], "/")</f>
        <v>animation</v>
      </c>
    </row>
    <row r="33" spans="1:22" x14ac:dyDescent="0.25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19">
        <f>Table1[[#This Row],[pledged]]/Table1[[#This Row],[goal]]</f>
        <v>3.1</v>
      </c>
      <c r="G33" t="s">
        <v>20</v>
      </c>
      <c r="H33" s="24">
        <v>226</v>
      </c>
      <c r="I33" s="7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8">
        <f t="shared" si="0"/>
        <v>42374.25</v>
      </c>
      <c r="O33" s="18">
        <v>42374.25</v>
      </c>
      <c r="P33" s="18">
        <f t="shared" si="1"/>
        <v>42402.25</v>
      </c>
      <c r="Q33" s="18">
        <v>42402.25</v>
      </c>
      <c r="R33" t="b">
        <v>0</v>
      </c>
      <c r="S33" t="b">
        <v>0</v>
      </c>
      <c r="T33" t="s">
        <v>89</v>
      </c>
      <c r="U33" t="str">
        <f>_xlfn.TEXTBEFORE(Table1[[#This Row],[category &amp; sub-category]], "/")</f>
        <v>games</v>
      </c>
      <c r="V33" t="str">
        <f>_xlfn.TEXTAFTER(Table1[[#This Row],[category &amp; sub-category]], "/")</f>
        <v>video games</v>
      </c>
    </row>
    <row r="34" spans="1:22" x14ac:dyDescent="0.25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19">
        <f>Table1[[#This Row],[pledged]]/Table1[[#This Row],[goal]]</f>
        <v>0.86807920792079207</v>
      </c>
      <c r="G34" t="s">
        <v>14</v>
      </c>
      <c r="H34" s="24">
        <v>2307</v>
      </c>
      <c r="I34" s="7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8">
        <f t="shared" si="0"/>
        <v>43110.25</v>
      </c>
      <c r="O34" s="18">
        <v>43110.25</v>
      </c>
      <c r="P34" s="18">
        <f t="shared" si="1"/>
        <v>43137.25</v>
      </c>
      <c r="Q34" s="18">
        <v>43137.25</v>
      </c>
      <c r="R34" t="b">
        <v>0</v>
      </c>
      <c r="S34" t="b">
        <v>0</v>
      </c>
      <c r="T34" t="s">
        <v>42</v>
      </c>
      <c r="U34" t="str">
        <f>_xlfn.TEXTBEFORE(Table1[[#This Row],[category &amp; sub-category]], "/")</f>
        <v>film &amp; video</v>
      </c>
      <c r="V34" t="str">
        <f>_xlfn.TEXTAFTER(Table1[[#This Row],[category &amp; sub-category]], "/")</f>
        <v>documentary</v>
      </c>
    </row>
    <row r="35" spans="1:22" x14ac:dyDescent="0.25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19">
        <f>Table1[[#This Row],[pledged]]/Table1[[#This Row],[goal]]</f>
        <v>3.7782071713147412</v>
      </c>
      <c r="G35" t="s">
        <v>20</v>
      </c>
      <c r="H35" s="24">
        <v>5419</v>
      </c>
      <c r="I35" s="7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8">
        <f t="shared" si="0"/>
        <v>41917.208333333336</v>
      </c>
      <c r="O35" s="18">
        <v>41917.208333333336</v>
      </c>
      <c r="P35" s="18">
        <f t="shared" si="1"/>
        <v>41954.25</v>
      </c>
      <c r="Q35" s="18">
        <v>41954.25</v>
      </c>
      <c r="R35" t="b">
        <v>0</v>
      </c>
      <c r="S35" t="b">
        <v>0</v>
      </c>
      <c r="T35" t="s">
        <v>33</v>
      </c>
      <c r="U35" t="str">
        <f>_xlfn.TEXTBEFORE(Table1[[#This Row],[category &amp; sub-category]], "/")</f>
        <v>theater</v>
      </c>
      <c r="V35" t="str">
        <f>_xlfn.TEXTAFTER(Table1[[#This Row],[category &amp; sub-category]], "/")</f>
        <v>plays</v>
      </c>
    </row>
    <row r="36" spans="1:22" x14ac:dyDescent="0.25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19">
        <f>Table1[[#This Row],[pledged]]/Table1[[#This Row],[goal]]</f>
        <v>1.5080645161290323</v>
      </c>
      <c r="G36" t="s">
        <v>20</v>
      </c>
      <c r="H36" s="24">
        <v>165</v>
      </c>
      <c r="I36" s="7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s="18">
        <f t="shared" si="0"/>
        <v>42817.208333333328</v>
      </c>
      <c r="O36" s="18">
        <v>42817.208333333328</v>
      </c>
      <c r="P36" s="18">
        <f t="shared" si="1"/>
        <v>42822.208333333328</v>
      </c>
      <c r="Q36" s="18">
        <v>42822.208333333328</v>
      </c>
      <c r="R36" t="b">
        <v>0</v>
      </c>
      <c r="S36" t="b">
        <v>0</v>
      </c>
      <c r="T36" t="s">
        <v>42</v>
      </c>
      <c r="U36" t="str">
        <f>_xlfn.TEXTBEFORE(Table1[[#This Row],[category &amp; sub-category]], "/")</f>
        <v>film &amp; video</v>
      </c>
      <c r="V36" t="str">
        <f>_xlfn.TEXTAFTER(Table1[[#This Row],[category &amp; sub-category]], "/")</f>
        <v>documentary</v>
      </c>
    </row>
    <row r="37" spans="1:22" x14ac:dyDescent="0.25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19">
        <f>Table1[[#This Row],[pledged]]/Table1[[#This Row],[goal]]</f>
        <v>1.5030119521912351</v>
      </c>
      <c r="G37" t="s">
        <v>20</v>
      </c>
      <c r="H37" s="24">
        <v>1965</v>
      </c>
      <c r="I37" s="7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8">
        <f t="shared" si="0"/>
        <v>43484.25</v>
      </c>
      <c r="O37" s="18">
        <v>43484.25</v>
      </c>
      <c r="P37" s="18">
        <f t="shared" si="1"/>
        <v>43526.25</v>
      </c>
      <c r="Q37" s="18">
        <v>43526.25</v>
      </c>
      <c r="R37" t="b">
        <v>0</v>
      </c>
      <c r="S37" t="b">
        <v>1</v>
      </c>
      <c r="T37" t="s">
        <v>53</v>
      </c>
      <c r="U37" t="str">
        <f>_xlfn.TEXTBEFORE(Table1[[#This Row],[category &amp; sub-category]], "/")</f>
        <v>film &amp; video</v>
      </c>
      <c r="V37" t="str">
        <f>_xlfn.TEXTAFTER(Table1[[#This Row],[category &amp; sub-category]], "/")</f>
        <v>drama</v>
      </c>
    </row>
    <row r="38" spans="1:22" x14ac:dyDescent="0.25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19">
        <f>Table1[[#This Row],[pledged]]/Table1[[#This Row],[goal]]</f>
        <v>1.572857142857143</v>
      </c>
      <c r="G38" t="s">
        <v>20</v>
      </c>
      <c r="H38" s="24">
        <v>16</v>
      </c>
      <c r="I38" s="7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s="18">
        <f t="shared" si="0"/>
        <v>40600.25</v>
      </c>
      <c r="O38" s="18">
        <v>40600.25</v>
      </c>
      <c r="P38" s="18">
        <f t="shared" si="1"/>
        <v>40625.208333333336</v>
      </c>
      <c r="Q38" s="18">
        <v>40625.208333333336</v>
      </c>
      <c r="R38" t="b">
        <v>0</v>
      </c>
      <c r="S38" t="b">
        <v>0</v>
      </c>
      <c r="T38" t="s">
        <v>33</v>
      </c>
      <c r="U38" t="str">
        <f>_xlfn.TEXTBEFORE(Table1[[#This Row],[category &amp; sub-category]], "/")</f>
        <v>theater</v>
      </c>
      <c r="V38" t="str">
        <f>_xlfn.TEXTAFTER(Table1[[#This Row],[category &amp; sub-category]], "/")</f>
        <v>plays</v>
      </c>
    </row>
    <row r="39" spans="1:22" x14ac:dyDescent="0.25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19">
        <f>Table1[[#This Row],[pledged]]/Table1[[#This Row],[goal]]</f>
        <v>1.3998765432098765</v>
      </c>
      <c r="G39" t="s">
        <v>20</v>
      </c>
      <c r="H39" s="24">
        <v>107</v>
      </c>
      <c r="I39" s="7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8">
        <f t="shared" si="0"/>
        <v>43744.208333333328</v>
      </c>
      <c r="O39" s="18">
        <v>43744.208333333328</v>
      </c>
      <c r="P39" s="18">
        <f t="shared" si="1"/>
        <v>43777.25</v>
      </c>
      <c r="Q39" s="18">
        <v>43777.25</v>
      </c>
      <c r="R39" t="b">
        <v>0</v>
      </c>
      <c r="S39" t="b">
        <v>1</v>
      </c>
      <c r="T39" t="s">
        <v>119</v>
      </c>
      <c r="U39" t="str">
        <f>_xlfn.TEXTBEFORE(Table1[[#This Row],[category &amp; sub-category]], "/")</f>
        <v>publishing</v>
      </c>
      <c r="V39" t="str">
        <f>_xlfn.TEXTAFTER(Table1[[#This Row],[category &amp; sub-category]], "/")</f>
        <v>fiction</v>
      </c>
    </row>
    <row r="40" spans="1:22" x14ac:dyDescent="0.25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19">
        <f>Table1[[#This Row],[pledged]]/Table1[[#This Row],[goal]]</f>
        <v>3.2532258064516131</v>
      </c>
      <c r="G40" t="s">
        <v>20</v>
      </c>
      <c r="H40" s="24">
        <v>134</v>
      </c>
      <c r="I40" s="7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8">
        <f t="shared" si="0"/>
        <v>40469.208333333336</v>
      </c>
      <c r="O40" s="18">
        <v>40469.208333333336</v>
      </c>
      <c r="P40" s="18">
        <f t="shared" si="1"/>
        <v>40474.208333333336</v>
      </c>
      <c r="Q40" s="18">
        <v>40474.208333333336</v>
      </c>
      <c r="R40" t="b">
        <v>0</v>
      </c>
      <c r="S40" t="b">
        <v>0</v>
      </c>
      <c r="T40" t="s">
        <v>122</v>
      </c>
      <c r="U40" t="str">
        <f>_xlfn.TEXTBEFORE(Table1[[#This Row],[category &amp; sub-category]], "/")</f>
        <v>photography</v>
      </c>
      <c r="V40" t="str">
        <f>_xlfn.TEXTAFTER(Table1[[#This Row],[category &amp; sub-category]], "/")</f>
        <v>photography books</v>
      </c>
    </row>
    <row r="41" spans="1:22" x14ac:dyDescent="0.25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19">
        <f>Table1[[#This Row],[pledged]]/Table1[[#This Row],[goal]]</f>
        <v>0.50777777777777777</v>
      </c>
      <c r="G41" t="s">
        <v>14</v>
      </c>
      <c r="H41" s="24">
        <v>88</v>
      </c>
      <c r="I41" s="7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s="18">
        <f t="shared" si="0"/>
        <v>41330.25</v>
      </c>
      <c r="O41" s="18">
        <v>41330.25</v>
      </c>
      <c r="P41" s="18">
        <f t="shared" si="1"/>
        <v>41344.208333333336</v>
      </c>
      <c r="Q41" s="18">
        <v>41344.208333333336</v>
      </c>
      <c r="R41" t="b">
        <v>0</v>
      </c>
      <c r="S41" t="b">
        <v>0</v>
      </c>
      <c r="T41" t="s">
        <v>33</v>
      </c>
      <c r="U41" t="str">
        <f>_xlfn.TEXTBEFORE(Table1[[#This Row],[category &amp; sub-category]], "/")</f>
        <v>theater</v>
      </c>
      <c r="V41" t="str">
        <f>_xlfn.TEXTAFTER(Table1[[#This Row],[category &amp; sub-category]], "/")</f>
        <v>plays</v>
      </c>
    </row>
    <row r="42" spans="1:22" x14ac:dyDescent="0.25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19">
        <f>Table1[[#This Row],[pledged]]/Table1[[#This Row],[goal]]</f>
        <v>1.6906818181818182</v>
      </c>
      <c r="G42" t="s">
        <v>20</v>
      </c>
      <c r="H42" s="24">
        <v>198</v>
      </c>
      <c r="I42" s="7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8">
        <f t="shared" si="0"/>
        <v>40334.208333333336</v>
      </c>
      <c r="O42" s="18">
        <v>40334.208333333336</v>
      </c>
      <c r="P42" s="18">
        <f t="shared" si="1"/>
        <v>40353.208333333336</v>
      </c>
      <c r="Q42" s="18">
        <v>40353.208333333336</v>
      </c>
      <c r="R42" t="b">
        <v>0</v>
      </c>
      <c r="S42" t="b">
        <v>1</v>
      </c>
      <c r="T42" t="s">
        <v>65</v>
      </c>
      <c r="U42" t="str">
        <f>_xlfn.TEXTBEFORE(Table1[[#This Row],[category &amp; sub-category]], "/")</f>
        <v>technology</v>
      </c>
      <c r="V42" t="str">
        <f>_xlfn.TEXTAFTER(Table1[[#This Row],[category &amp; sub-category]], "/")</f>
        <v>wearables</v>
      </c>
    </row>
    <row r="43" spans="1:22" x14ac:dyDescent="0.25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19">
        <f>Table1[[#This Row],[pledged]]/Table1[[#This Row],[goal]]</f>
        <v>2.1292857142857144</v>
      </c>
      <c r="G43" t="s">
        <v>20</v>
      </c>
      <c r="H43" s="24">
        <v>111</v>
      </c>
      <c r="I43" s="7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8">
        <f t="shared" si="0"/>
        <v>41156.208333333336</v>
      </c>
      <c r="O43" s="18">
        <v>41156.208333333336</v>
      </c>
      <c r="P43" s="18">
        <f t="shared" si="1"/>
        <v>41182.208333333336</v>
      </c>
      <c r="Q43" s="18">
        <v>41182.208333333336</v>
      </c>
      <c r="R43" t="b">
        <v>0</v>
      </c>
      <c r="S43" t="b">
        <v>1</v>
      </c>
      <c r="T43" t="s">
        <v>23</v>
      </c>
      <c r="U43" t="str">
        <f>_xlfn.TEXTBEFORE(Table1[[#This Row],[category &amp; sub-category]], "/")</f>
        <v>music</v>
      </c>
      <c r="V43" t="str">
        <f>_xlfn.TEXTAFTER(Table1[[#This Row],[category &amp; sub-category]], "/")</f>
        <v>rock</v>
      </c>
    </row>
    <row r="44" spans="1:22" x14ac:dyDescent="0.25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19">
        <f>Table1[[#This Row],[pledged]]/Table1[[#This Row],[goal]]</f>
        <v>4.4394444444444447</v>
      </c>
      <c r="G44" t="s">
        <v>20</v>
      </c>
      <c r="H44" s="24">
        <v>222</v>
      </c>
      <c r="I44" s="7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8">
        <f t="shared" si="0"/>
        <v>40728.208333333336</v>
      </c>
      <c r="O44" s="18">
        <v>40728.208333333336</v>
      </c>
      <c r="P44" s="18">
        <f t="shared" si="1"/>
        <v>40737.208333333336</v>
      </c>
      <c r="Q44" s="18">
        <v>40737.208333333336</v>
      </c>
      <c r="R44" t="b">
        <v>0</v>
      </c>
      <c r="S44" t="b">
        <v>0</v>
      </c>
      <c r="T44" t="s">
        <v>17</v>
      </c>
      <c r="U44" t="str">
        <f>_xlfn.TEXTBEFORE(Table1[[#This Row],[category &amp; sub-category]], "/")</f>
        <v>food</v>
      </c>
      <c r="V44" t="str">
        <f>_xlfn.TEXTAFTER(Table1[[#This Row],[category &amp; sub-category]], "/")</f>
        <v>food trucks</v>
      </c>
    </row>
    <row r="45" spans="1:22" x14ac:dyDescent="0.25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19">
        <f>Table1[[#This Row],[pledged]]/Table1[[#This Row],[goal]]</f>
        <v>1.859390243902439</v>
      </c>
      <c r="G45" t="s">
        <v>20</v>
      </c>
      <c r="H45" s="24">
        <v>6212</v>
      </c>
      <c r="I45" s="7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8">
        <f t="shared" si="0"/>
        <v>41844.208333333336</v>
      </c>
      <c r="O45" s="18">
        <v>41844.208333333336</v>
      </c>
      <c r="P45" s="18">
        <f t="shared" si="1"/>
        <v>41860.208333333336</v>
      </c>
      <c r="Q45" s="18">
        <v>41860.208333333336</v>
      </c>
      <c r="R45" t="b">
        <v>0</v>
      </c>
      <c r="S45" t="b">
        <v>0</v>
      </c>
      <c r="T45" t="s">
        <v>133</v>
      </c>
      <c r="U45" t="str">
        <f>_xlfn.TEXTBEFORE(Table1[[#This Row],[category &amp; sub-category]], "/")</f>
        <v>publishing</v>
      </c>
      <c r="V45" t="str">
        <f>_xlfn.TEXTAFTER(Table1[[#This Row],[category &amp; sub-category]], "/")</f>
        <v>radio &amp; podcasts</v>
      </c>
    </row>
    <row r="46" spans="1:22" x14ac:dyDescent="0.25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19">
        <f>Table1[[#This Row],[pledged]]/Table1[[#This Row],[goal]]</f>
        <v>6.5881249999999998</v>
      </c>
      <c r="G46" t="s">
        <v>20</v>
      </c>
      <c r="H46" s="24">
        <v>98</v>
      </c>
      <c r="I46" s="7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8">
        <f t="shared" si="0"/>
        <v>43541.208333333328</v>
      </c>
      <c r="O46" s="18">
        <v>43541.208333333328</v>
      </c>
      <c r="P46" s="18">
        <f t="shared" si="1"/>
        <v>43542.208333333328</v>
      </c>
      <c r="Q46" s="18">
        <v>43542.208333333328</v>
      </c>
      <c r="R46" t="b">
        <v>0</v>
      </c>
      <c r="S46" t="b">
        <v>0</v>
      </c>
      <c r="T46" t="s">
        <v>119</v>
      </c>
      <c r="U46" t="str">
        <f>_xlfn.TEXTBEFORE(Table1[[#This Row],[category &amp; sub-category]], "/")</f>
        <v>publishing</v>
      </c>
      <c r="V46" t="str">
        <f>_xlfn.TEXTAFTER(Table1[[#This Row],[category &amp; sub-category]], "/")</f>
        <v>fiction</v>
      </c>
    </row>
    <row r="47" spans="1:22" x14ac:dyDescent="0.25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19">
        <f>Table1[[#This Row],[pledged]]/Table1[[#This Row],[goal]]</f>
        <v>0.4768421052631579</v>
      </c>
      <c r="G47" t="s">
        <v>14</v>
      </c>
      <c r="H47" s="24">
        <v>48</v>
      </c>
      <c r="I47" s="7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s="18">
        <f t="shared" si="0"/>
        <v>42676.208333333328</v>
      </c>
      <c r="O47" s="18">
        <v>42676.208333333328</v>
      </c>
      <c r="P47" s="18">
        <f t="shared" si="1"/>
        <v>42691.25</v>
      </c>
      <c r="Q47" s="18">
        <v>42691.25</v>
      </c>
      <c r="R47" t="b">
        <v>0</v>
      </c>
      <c r="S47" t="b">
        <v>1</v>
      </c>
      <c r="T47" t="s">
        <v>33</v>
      </c>
      <c r="U47" t="str">
        <f>_xlfn.TEXTBEFORE(Table1[[#This Row],[category &amp; sub-category]], "/")</f>
        <v>theater</v>
      </c>
      <c r="V47" t="str">
        <f>_xlfn.TEXTAFTER(Table1[[#This Row],[category &amp; sub-category]], "/")</f>
        <v>plays</v>
      </c>
    </row>
    <row r="48" spans="1:22" x14ac:dyDescent="0.25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19">
        <f>Table1[[#This Row],[pledged]]/Table1[[#This Row],[goal]]</f>
        <v>1.1478378378378378</v>
      </c>
      <c r="G48" t="s">
        <v>20</v>
      </c>
      <c r="H48" s="24">
        <v>92</v>
      </c>
      <c r="I48" s="7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8">
        <f t="shared" si="0"/>
        <v>40367.208333333336</v>
      </c>
      <c r="O48" s="18">
        <v>40367.208333333336</v>
      </c>
      <c r="P48" s="18">
        <f t="shared" si="1"/>
        <v>40390.208333333336</v>
      </c>
      <c r="Q48" s="18">
        <v>40390.208333333336</v>
      </c>
      <c r="R48" t="b">
        <v>0</v>
      </c>
      <c r="S48" t="b">
        <v>0</v>
      </c>
      <c r="T48" t="s">
        <v>23</v>
      </c>
      <c r="U48" t="str">
        <f>_xlfn.TEXTBEFORE(Table1[[#This Row],[category &amp; sub-category]], "/")</f>
        <v>music</v>
      </c>
      <c r="V48" t="str">
        <f>_xlfn.TEXTAFTER(Table1[[#This Row],[category &amp; sub-category]], "/")</f>
        <v>rock</v>
      </c>
    </row>
    <row r="49" spans="1:22" x14ac:dyDescent="0.25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19">
        <f>Table1[[#This Row],[pledged]]/Table1[[#This Row],[goal]]</f>
        <v>4.7526666666666664</v>
      </c>
      <c r="G49" t="s">
        <v>20</v>
      </c>
      <c r="H49" s="24">
        <v>149</v>
      </c>
      <c r="I49" s="7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8">
        <f t="shared" si="0"/>
        <v>41727.208333333336</v>
      </c>
      <c r="O49" s="18">
        <v>41727.208333333336</v>
      </c>
      <c r="P49" s="18">
        <f t="shared" si="1"/>
        <v>41757.208333333336</v>
      </c>
      <c r="Q49" s="18">
        <v>41757.208333333336</v>
      </c>
      <c r="R49" t="b">
        <v>0</v>
      </c>
      <c r="S49" t="b">
        <v>0</v>
      </c>
      <c r="T49" t="s">
        <v>33</v>
      </c>
      <c r="U49" t="str">
        <f>_xlfn.TEXTBEFORE(Table1[[#This Row],[category &amp; sub-category]], "/")</f>
        <v>theater</v>
      </c>
      <c r="V49" t="str">
        <f>_xlfn.TEXTAFTER(Table1[[#This Row],[category &amp; sub-category]], "/")</f>
        <v>plays</v>
      </c>
    </row>
    <row r="50" spans="1:22" x14ac:dyDescent="0.25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19">
        <f>Table1[[#This Row],[pledged]]/Table1[[#This Row],[goal]]</f>
        <v>3.86972972972973</v>
      </c>
      <c r="G50" t="s">
        <v>20</v>
      </c>
      <c r="H50" s="24">
        <v>2431</v>
      </c>
      <c r="I50" s="7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8">
        <f t="shared" si="0"/>
        <v>42180.208333333328</v>
      </c>
      <c r="O50" s="18">
        <v>42180.208333333328</v>
      </c>
      <c r="P50" s="18">
        <f t="shared" si="1"/>
        <v>42192.208333333328</v>
      </c>
      <c r="Q50" s="18">
        <v>42192.208333333328</v>
      </c>
      <c r="R50" t="b">
        <v>0</v>
      </c>
      <c r="S50" t="b">
        <v>0</v>
      </c>
      <c r="T50" t="s">
        <v>33</v>
      </c>
      <c r="U50" t="str">
        <f>_xlfn.TEXTBEFORE(Table1[[#This Row],[category &amp; sub-category]], "/")</f>
        <v>theater</v>
      </c>
      <c r="V50" t="str">
        <f>_xlfn.TEXTAFTER(Table1[[#This Row],[category &amp; sub-category]], "/")</f>
        <v>plays</v>
      </c>
    </row>
    <row r="51" spans="1:22" x14ac:dyDescent="0.25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19">
        <f>Table1[[#This Row],[pledged]]/Table1[[#This Row],[goal]]</f>
        <v>1.89625</v>
      </c>
      <c r="G51" t="s">
        <v>20</v>
      </c>
      <c r="H51" s="24">
        <v>303</v>
      </c>
      <c r="I51" s="7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8">
        <f t="shared" si="0"/>
        <v>43758.208333333328</v>
      </c>
      <c r="O51" s="18">
        <v>43758.208333333328</v>
      </c>
      <c r="P51" s="18">
        <f t="shared" si="1"/>
        <v>43803.25</v>
      </c>
      <c r="Q51" s="18">
        <v>43803.25</v>
      </c>
      <c r="R51" t="b">
        <v>0</v>
      </c>
      <c r="S51" t="b">
        <v>0</v>
      </c>
      <c r="T51" t="s">
        <v>23</v>
      </c>
      <c r="U51" t="str">
        <f>_xlfn.TEXTBEFORE(Table1[[#This Row],[category &amp; sub-category]], "/")</f>
        <v>music</v>
      </c>
      <c r="V51" t="str">
        <f>_xlfn.TEXTAFTER(Table1[[#This Row],[category &amp; sub-category]], "/")</f>
        <v>rock</v>
      </c>
    </row>
    <row r="52" spans="1:22" x14ac:dyDescent="0.25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19">
        <f>Table1[[#This Row],[pledged]]/Table1[[#This Row],[goal]]</f>
        <v>0.02</v>
      </c>
      <c r="G52" t="s">
        <v>14</v>
      </c>
      <c r="H52" s="24">
        <v>1</v>
      </c>
      <c r="I52" s="7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s="18">
        <f t="shared" si="0"/>
        <v>41487.208333333336</v>
      </c>
      <c r="O52" s="18">
        <v>41487.208333333336</v>
      </c>
      <c r="P52" s="18">
        <f t="shared" si="1"/>
        <v>41515.208333333336</v>
      </c>
      <c r="Q52" s="18">
        <v>41515.208333333336</v>
      </c>
      <c r="R52" t="b">
        <v>0</v>
      </c>
      <c r="S52" t="b">
        <v>0</v>
      </c>
      <c r="T52" t="s">
        <v>148</v>
      </c>
      <c r="U52" t="str">
        <f>_xlfn.TEXTBEFORE(Table1[[#This Row],[category &amp; sub-category]], "/")</f>
        <v>music</v>
      </c>
      <c r="V52" t="str">
        <f>_xlfn.TEXTAFTER(Table1[[#This Row],[category &amp; sub-category]], "/")</f>
        <v>metal</v>
      </c>
    </row>
    <row r="53" spans="1:22" x14ac:dyDescent="0.25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19">
        <f>Table1[[#This Row],[pledged]]/Table1[[#This Row],[goal]]</f>
        <v>0.91867805186590767</v>
      </c>
      <c r="G53" t="s">
        <v>14</v>
      </c>
      <c r="H53" s="24">
        <v>1467</v>
      </c>
      <c r="I53" s="7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8">
        <f t="shared" si="0"/>
        <v>40995.208333333336</v>
      </c>
      <c r="O53" s="18">
        <v>40995.208333333336</v>
      </c>
      <c r="P53" s="18">
        <f t="shared" si="1"/>
        <v>41011.208333333336</v>
      </c>
      <c r="Q53" s="18">
        <v>41011.208333333336</v>
      </c>
      <c r="R53" t="b">
        <v>0</v>
      </c>
      <c r="S53" t="b">
        <v>1</v>
      </c>
      <c r="T53" t="s">
        <v>65</v>
      </c>
      <c r="U53" t="str">
        <f>_xlfn.TEXTBEFORE(Table1[[#This Row],[category &amp; sub-category]], "/")</f>
        <v>technology</v>
      </c>
      <c r="V53" t="str">
        <f>_xlfn.TEXTAFTER(Table1[[#This Row],[category &amp; sub-category]], "/")</f>
        <v>wearables</v>
      </c>
    </row>
    <row r="54" spans="1:22" x14ac:dyDescent="0.25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19">
        <f>Table1[[#This Row],[pledged]]/Table1[[#This Row],[goal]]</f>
        <v>0.34152777777777776</v>
      </c>
      <c r="G54" t="s">
        <v>14</v>
      </c>
      <c r="H54" s="24">
        <v>75</v>
      </c>
      <c r="I54" s="7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8">
        <f t="shared" si="0"/>
        <v>40436.208333333336</v>
      </c>
      <c r="O54" s="18">
        <v>40436.208333333336</v>
      </c>
      <c r="P54" s="18">
        <f t="shared" si="1"/>
        <v>40440.208333333336</v>
      </c>
      <c r="Q54" s="18">
        <v>40440.208333333336</v>
      </c>
      <c r="R54" t="b">
        <v>0</v>
      </c>
      <c r="S54" t="b">
        <v>0</v>
      </c>
      <c r="T54" t="s">
        <v>33</v>
      </c>
      <c r="U54" t="str">
        <f>_xlfn.TEXTBEFORE(Table1[[#This Row],[category &amp; sub-category]], "/")</f>
        <v>theater</v>
      </c>
      <c r="V54" t="str">
        <f>_xlfn.TEXTAFTER(Table1[[#This Row],[category &amp; sub-category]], "/")</f>
        <v>plays</v>
      </c>
    </row>
    <row r="55" spans="1:22" x14ac:dyDescent="0.25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19">
        <f>Table1[[#This Row],[pledged]]/Table1[[#This Row],[goal]]</f>
        <v>1.4040909090909091</v>
      </c>
      <c r="G55" t="s">
        <v>20</v>
      </c>
      <c r="H55" s="24">
        <v>209</v>
      </c>
      <c r="I55" s="7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8">
        <f t="shared" si="0"/>
        <v>41779.208333333336</v>
      </c>
      <c r="O55" s="18">
        <v>41779.208333333336</v>
      </c>
      <c r="P55" s="18">
        <f t="shared" si="1"/>
        <v>41818.208333333336</v>
      </c>
      <c r="Q55" s="18">
        <v>41818.208333333336</v>
      </c>
      <c r="R55" t="b">
        <v>0</v>
      </c>
      <c r="S55" t="b">
        <v>0</v>
      </c>
      <c r="T55" t="s">
        <v>53</v>
      </c>
      <c r="U55" t="str">
        <f>_xlfn.TEXTBEFORE(Table1[[#This Row],[category &amp; sub-category]], "/")</f>
        <v>film &amp; video</v>
      </c>
      <c r="V55" t="str">
        <f>_xlfn.TEXTAFTER(Table1[[#This Row],[category &amp; sub-category]], "/")</f>
        <v>drama</v>
      </c>
    </row>
    <row r="56" spans="1:22" x14ac:dyDescent="0.25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19">
        <f>Table1[[#This Row],[pledged]]/Table1[[#This Row],[goal]]</f>
        <v>0.89866666666666661</v>
      </c>
      <c r="G56" t="s">
        <v>14</v>
      </c>
      <c r="H56" s="24">
        <v>120</v>
      </c>
      <c r="I56" s="7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8">
        <f t="shared" si="0"/>
        <v>43170.25</v>
      </c>
      <c r="O56" s="18">
        <v>43170.25</v>
      </c>
      <c r="P56" s="18">
        <f t="shared" si="1"/>
        <v>43176.208333333328</v>
      </c>
      <c r="Q56" s="18">
        <v>43176.208333333328</v>
      </c>
      <c r="R56" t="b">
        <v>0</v>
      </c>
      <c r="S56" t="b">
        <v>0</v>
      </c>
      <c r="T56" t="s">
        <v>65</v>
      </c>
      <c r="U56" t="str">
        <f>_xlfn.TEXTBEFORE(Table1[[#This Row],[category &amp; sub-category]], "/")</f>
        <v>technology</v>
      </c>
      <c r="V56" t="str">
        <f>_xlfn.TEXTAFTER(Table1[[#This Row],[category &amp; sub-category]], "/")</f>
        <v>wearables</v>
      </c>
    </row>
    <row r="57" spans="1:22" x14ac:dyDescent="0.25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19">
        <f>Table1[[#This Row],[pledged]]/Table1[[#This Row],[goal]]</f>
        <v>1.7796969696969698</v>
      </c>
      <c r="G57" t="s">
        <v>20</v>
      </c>
      <c r="H57" s="24">
        <v>131</v>
      </c>
      <c r="I57" s="7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8">
        <f t="shared" si="0"/>
        <v>43311.208333333328</v>
      </c>
      <c r="O57" s="18">
        <v>43311.208333333328</v>
      </c>
      <c r="P57" s="18">
        <f t="shared" si="1"/>
        <v>43316.208333333328</v>
      </c>
      <c r="Q57" s="18">
        <v>43316.208333333328</v>
      </c>
      <c r="R57" t="b">
        <v>0</v>
      </c>
      <c r="S57" t="b">
        <v>0</v>
      </c>
      <c r="T57" t="s">
        <v>159</v>
      </c>
      <c r="U57" t="str">
        <f>_xlfn.TEXTBEFORE(Table1[[#This Row],[category &amp; sub-category]], "/")</f>
        <v>music</v>
      </c>
      <c r="V57" t="str">
        <f>_xlfn.TEXTAFTER(Table1[[#This Row],[category &amp; sub-category]], "/")</f>
        <v>jazz</v>
      </c>
    </row>
    <row r="58" spans="1:22" x14ac:dyDescent="0.25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19">
        <f>Table1[[#This Row],[pledged]]/Table1[[#This Row],[goal]]</f>
        <v>1.436625</v>
      </c>
      <c r="G58" t="s">
        <v>20</v>
      </c>
      <c r="H58" s="24">
        <v>164</v>
      </c>
      <c r="I58" s="7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8">
        <f t="shared" si="0"/>
        <v>42014.25</v>
      </c>
      <c r="O58" s="18">
        <v>42014.25</v>
      </c>
      <c r="P58" s="18">
        <f t="shared" si="1"/>
        <v>42021.25</v>
      </c>
      <c r="Q58" s="18">
        <v>42021.25</v>
      </c>
      <c r="R58" t="b">
        <v>0</v>
      </c>
      <c r="S58" t="b">
        <v>0</v>
      </c>
      <c r="T58" t="s">
        <v>65</v>
      </c>
      <c r="U58" t="str">
        <f>_xlfn.TEXTBEFORE(Table1[[#This Row],[category &amp; sub-category]], "/")</f>
        <v>technology</v>
      </c>
      <c r="V58" t="str">
        <f>_xlfn.TEXTAFTER(Table1[[#This Row],[category &amp; sub-category]], "/")</f>
        <v>wearables</v>
      </c>
    </row>
    <row r="59" spans="1:22" x14ac:dyDescent="0.25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19">
        <f>Table1[[#This Row],[pledged]]/Table1[[#This Row],[goal]]</f>
        <v>2.1527586206896552</v>
      </c>
      <c r="G59" t="s">
        <v>20</v>
      </c>
      <c r="H59" s="24">
        <v>201</v>
      </c>
      <c r="I59" s="7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8">
        <f t="shared" si="0"/>
        <v>42979.208333333328</v>
      </c>
      <c r="O59" s="18">
        <v>42979.208333333328</v>
      </c>
      <c r="P59" s="18">
        <f t="shared" si="1"/>
        <v>42991.208333333328</v>
      </c>
      <c r="Q59" s="18">
        <v>42991.208333333328</v>
      </c>
      <c r="R59" t="b">
        <v>0</v>
      </c>
      <c r="S59" t="b">
        <v>0</v>
      </c>
      <c r="T59" t="s">
        <v>89</v>
      </c>
      <c r="U59" t="str">
        <f>_xlfn.TEXTBEFORE(Table1[[#This Row],[category &amp; sub-category]], "/")</f>
        <v>games</v>
      </c>
      <c r="V59" t="str">
        <f>_xlfn.TEXTAFTER(Table1[[#This Row],[category &amp; sub-category]], "/")</f>
        <v>video games</v>
      </c>
    </row>
    <row r="60" spans="1:22" x14ac:dyDescent="0.25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19">
        <f>Table1[[#This Row],[pledged]]/Table1[[#This Row],[goal]]</f>
        <v>2.2711111111111113</v>
      </c>
      <c r="G60" t="s">
        <v>20</v>
      </c>
      <c r="H60" s="24">
        <v>211</v>
      </c>
      <c r="I60" s="7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8">
        <f t="shared" si="0"/>
        <v>42268.208333333328</v>
      </c>
      <c r="O60" s="18">
        <v>42268.208333333328</v>
      </c>
      <c r="P60" s="18">
        <f t="shared" si="1"/>
        <v>42281.208333333328</v>
      </c>
      <c r="Q60" s="18">
        <v>42281.208333333328</v>
      </c>
      <c r="R60" t="b">
        <v>0</v>
      </c>
      <c r="S60" t="b">
        <v>0</v>
      </c>
      <c r="T60" t="s">
        <v>33</v>
      </c>
      <c r="U60" t="str">
        <f>_xlfn.TEXTBEFORE(Table1[[#This Row],[category &amp; sub-category]], "/")</f>
        <v>theater</v>
      </c>
      <c r="V60" t="str">
        <f>_xlfn.TEXTAFTER(Table1[[#This Row],[category &amp; sub-category]], "/")</f>
        <v>plays</v>
      </c>
    </row>
    <row r="61" spans="1:22" x14ac:dyDescent="0.25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19">
        <f>Table1[[#This Row],[pledged]]/Table1[[#This Row],[goal]]</f>
        <v>2.7507142857142859</v>
      </c>
      <c r="G61" t="s">
        <v>20</v>
      </c>
      <c r="H61" s="24">
        <v>128</v>
      </c>
      <c r="I61" s="7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8">
        <f t="shared" si="0"/>
        <v>42898.208333333328</v>
      </c>
      <c r="O61" s="18">
        <v>42898.208333333328</v>
      </c>
      <c r="P61" s="18">
        <f t="shared" si="1"/>
        <v>42913.208333333328</v>
      </c>
      <c r="Q61" s="18">
        <v>42913.208333333328</v>
      </c>
      <c r="R61" t="b">
        <v>0</v>
      </c>
      <c r="S61" t="b">
        <v>1</v>
      </c>
      <c r="T61" t="s">
        <v>33</v>
      </c>
      <c r="U61" t="str">
        <f>_xlfn.TEXTBEFORE(Table1[[#This Row],[category &amp; sub-category]], "/")</f>
        <v>theater</v>
      </c>
      <c r="V61" t="str">
        <f>_xlfn.TEXTAFTER(Table1[[#This Row],[category &amp; sub-category]], "/")</f>
        <v>plays</v>
      </c>
    </row>
    <row r="62" spans="1:22" x14ac:dyDescent="0.25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19">
        <f>Table1[[#This Row],[pledged]]/Table1[[#This Row],[goal]]</f>
        <v>1.4437048832271762</v>
      </c>
      <c r="G62" t="s">
        <v>20</v>
      </c>
      <c r="H62" s="24">
        <v>1600</v>
      </c>
      <c r="I62" s="7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8">
        <f t="shared" si="0"/>
        <v>41107.208333333336</v>
      </c>
      <c r="O62" s="18">
        <v>41107.208333333336</v>
      </c>
      <c r="P62" s="18">
        <f t="shared" si="1"/>
        <v>41110.208333333336</v>
      </c>
      <c r="Q62" s="18">
        <v>41110.208333333336</v>
      </c>
      <c r="R62" t="b">
        <v>0</v>
      </c>
      <c r="S62" t="b">
        <v>0</v>
      </c>
      <c r="T62" t="s">
        <v>33</v>
      </c>
      <c r="U62" t="str">
        <f>_xlfn.TEXTBEFORE(Table1[[#This Row],[category &amp; sub-category]], "/")</f>
        <v>theater</v>
      </c>
      <c r="V62" t="str">
        <f>_xlfn.TEXTAFTER(Table1[[#This Row],[category &amp; sub-category]], "/")</f>
        <v>plays</v>
      </c>
    </row>
    <row r="63" spans="1:22" x14ac:dyDescent="0.25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19">
        <f>Table1[[#This Row],[pledged]]/Table1[[#This Row],[goal]]</f>
        <v>0.92745983935742971</v>
      </c>
      <c r="G63" t="s">
        <v>14</v>
      </c>
      <c r="H63" s="24">
        <v>2253</v>
      </c>
      <c r="I63" s="7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8">
        <f t="shared" si="0"/>
        <v>40595.25</v>
      </c>
      <c r="O63" s="18">
        <v>40595.25</v>
      </c>
      <c r="P63" s="18">
        <f t="shared" si="1"/>
        <v>40635.208333333336</v>
      </c>
      <c r="Q63" s="18">
        <v>40635.208333333336</v>
      </c>
      <c r="R63" t="b">
        <v>0</v>
      </c>
      <c r="S63" t="b">
        <v>0</v>
      </c>
      <c r="T63" t="s">
        <v>33</v>
      </c>
      <c r="U63" t="str">
        <f>_xlfn.TEXTBEFORE(Table1[[#This Row],[category &amp; sub-category]], "/")</f>
        <v>theater</v>
      </c>
      <c r="V63" t="str">
        <f>_xlfn.TEXTAFTER(Table1[[#This Row],[category &amp; sub-category]], "/")</f>
        <v>plays</v>
      </c>
    </row>
    <row r="64" spans="1:22" x14ac:dyDescent="0.25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19">
        <f>Table1[[#This Row],[pledged]]/Table1[[#This Row],[goal]]</f>
        <v>7.226</v>
      </c>
      <c r="G64" t="s">
        <v>20</v>
      </c>
      <c r="H64" s="24">
        <v>249</v>
      </c>
      <c r="I64" s="7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8">
        <f t="shared" si="0"/>
        <v>42160.208333333328</v>
      </c>
      <c r="O64" s="18">
        <v>42160.208333333328</v>
      </c>
      <c r="P64" s="18">
        <f t="shared" si="1"/>
        <v>42161.208333333328</v>
      </c>
      <c r="Q64" s="18">
        <v>42161.208333333328</v>
      </c>
      <c r="R64" t="b">
        <v>0</v>
      </c>
      <c r="S64" t="b">
        <v>0</v>
      </c>
      <c r="T64" t="s">
        <v>28</v>
      </c>
      <c r="U64" t="str">
        <f>_xlfn.TEXTBEFORE(Table1[[#This Row],[category &amp; sub-category]], "/")</f>
        <v>technology</v>
      </c>
      <c r="V64" t="str">
        <f>_xlfn.TEXTAFTER(Table1[[#This Row],[category &amp; sub-category]], "/")</f>
        <v>web</v>
      </c>
    </row>
    <row r="65" spans="1:22" x14ac:dyDescent="0.25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19">
        <f>Table1[[#This Row],[pledged]]/Table1[[#This Row],[goal]]</f>
        <v>0.11851063829787234</v>
      </c>
      <c r="G65" t="s">
        <v>14</v>
      </c>
      <c r="H65" s="24">
        <v>5</v>
      </c>
      <c r="I65" s="7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s="18">
        <f t="shared" si="0"/>
        <v>42853.208333333328</v>
      </c>
      <c r="O65" s="18">
        <v>42853.208333333328</v>
      </c>
      <c r="P65" s="18">
        <f t="shared" si="1"/>
        <v>42859.208333333328</v>
      </c>
      <c r="Q65" s="18">
        <v>42859.208333333328</v>
      </c>
      <c r="R65" t="b">
        <v>0</v>
      </c>
      <c r="S65" t="b">
        <v>0</v>
      </c>
      <c r="T65" t="s">
        <v>33</v>
      </c>
      <c r="U65" t="str">
        <f>_xlfn.TEXTBEFORE(Table1[[#This Row],[category &amp; sub-category]], "/")</f>
        <v>theater</v>
      </c>
      <c r="V65" t="str">
        <f>_xlfn.TEXTAFTER(Table1[[#This Row],[category &amp; sub-category]], "/")</f>
        <v>plays</v>
      </c>
    </row>
    <row r="66" spans="1:22" x14ac:dyDescent="0.25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19">
        <f>Table1[[#This Row],[pledged]]/Table1[[#This Row],[goal]]</f>
        <v>0.97642857142857142</v>
      </c>
      <c r="G66" t="s">
        <v>14</v>
      </c>
      <c r="H66" s="24">
        <v>38</v>
      </c>
      <c r="I66" s="7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8">
        <f t="shared" ref="N66:N129" si="2">(((L66/60)/60)/24)+DATE(1970,1,1)</f>
        <v>43283.208333333328</v>
      </c>
      <c r="O66" s="18">
        <v>43283.208333333328</v>
      </c>
      <c r="P66" s="18">
        <f t="shared" ref="P66:P129" si="3">(((M66/60)/60)/24)+DATE(1970,1,1)</f>
        <v>43298.208333333328</v>
      </c>
      <c r="Q66" s="18">
        <v>43298.208333333328</v>
      </c>
      <c r="R66" t="b">
        <v>0</v>
      </c>
      <c r="S66" t="b">
        <v>1</v>
      </c>
      <c r="T66" t="s">
        <v>28</v>
      </c>
      <c r="U66" t="str">
        <f>_xlfn.TEXTBEFORE(Table1[[#This Row],[category &amp; sub-category]], "/")</f>
        <v>technology</v>
      </c>
      <c r="V66" t="str">
        <f>_xlfn.TEXTAFTER(Table1[[#This Row],[category &amp; sub-category]], "/")</f>
        <v>web</v>
      </c>
    </row>
    <row r="67" spans="1:22" x14ac:dyDescent="0.25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19">
        <f>Table1[[#This Row],[pledged]]/Table1[[#This Row],[goal]]</f>
        <v>2.3614754098360655</v>
      </c>
      <c r="G67" t="s">
        <v>20</v>
      </c>
      <c r="H67" s="24">
        <v>236</v>
      </c>
      <c r="I67" s="7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8">
        <f t="shared" si="2"/>
        <v>40570.25</v>
      </c>
      <c r="O67" s="18">
        <v>40570.25</v>
      </c>
      <c r="P67" s="18">
        <f t="shared" si="3"/>
        <v>40577.25</v>
      </c>
      <c r="Q67" s="18">
        <v>40577.25</v>
      </c>
      <c r="R67" t="b">
        <v>0</v>
      </c>
      <c r="S67" t="b">
        <v>0</v>
      </c>
      <c r="T67" t="s">
        <v>33</v>
      </c>
      <c r="U67" t="str">
        <f>_xlfn.TEXTBEFORE(Table1[[#This Row],[category &amp; sub-category]], "/")</f>
        <v>theater</v>
      </c>
      <c r="V67" t="str">
        <f>_xlfn.TEXTAFTER(Table1[[#This Row],[category &amp; sub-category]], "/")</f>
        <v>plays</v>
      </c>
    </row>
    <row r="68" spans="1:22" x14ac:dyDescent="0.25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19">
        <f>Table1[[#This Row],[pledged]]/Table1[[#This Row],[goal]]</f>
        <v>0.45068965517241377</v>
      </c>
      <c r="G68" t="s">
        <v>14</v>
      </c>
      <c r="H68" s="24">
        <v>12</v>
      </c>
      <c r="I68" s="7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8">
        <f t="shared" si="2"/>
        <v>42102.208333333328</v>
      </c>
      <c r="O68" s="18">
        <v>42102.208333333328</v>
      </c>
      <c r="P68" s="18">
        <f t="shared" si="3"/>
        <v>42107.208333333328</v>
      </c>
      <c r="Q68" s="18">
        <v>42107.208333333328</v>
      </c>
      <c r="R68" t="b">
        <v>0</v>
      </c>
      <c r="S68" t="b">
        <v>1</v>
      </c>
      <c r="T68" t="s">
        <v>33</v>
      </c>
      <c r="U68" t="str">
        <f>_xlfn.TEXTBEFORE(Table1[[#This Row],[category &amp; sub-category]], "/")</f>
        <v>theater</v>
      </c>
      <c r="V68" t="str">
        <f>_xlfn.TEXTAFTER(Table1[[#This Row],[category &amp; sub-category]], "/")</f>
        <v>plays</v>
      </c>
    </row>
    <row r="69" spans="1:22" x14ac:dyDescent="0.25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19">
        <f>Table1[[#This Row],[pledged]]/Table1[[#This Row],[goal]]</f>
        <v>1.6238567493112948</v>
      </c>
      <c r="G69" t="s">
        <v>20</v>
      </c>
      <c r="H69" s="24">
        <v>4065</v>
      </c>
      <c r="I69" s="7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8">
        <f t="shared" si="2"/>
        <v>40203.25</v>
      </c>
      <c r="O69" s="18">
        <v>40203.25</v>
      </c>
      <c r="P69" s="18">
        <f t="shared" si="3"/>
        <v>40208.25</v>
      </c>
      <c r="Q69" s="18">
        <v>40208.25</v>
      </c>
      <c r="R69" t="b">
        <v>0</v>
      </c>
      <c r="S69" t="b">
        <v>1</v>
      </c>
      <c r="T69" t="s">
        <v>65</v>
      </c>
      <c r="U69" t="str">
        <f>_xlfn.TEXTBEFORE(Table1[[#This Row],[category &amp; sub-category]], "/")</f>
        <v>technology</v>
      </c>
      <c r="V69" t="str">
        <f>_xlfn.TEXTAFTER(Table1[[#This Row],[category &amp; sub-category]], "/")</f>
        <v>wearables</v>
      </c>
    </row>
    <row r="70" spans="1:22" x14ac:dyDescent="0.25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19">
        <f>Table1[[#This Row],[pledged]]/Table1[[#This Row],[goal]]</f>
        <v>2.5452631578947367</v>
      </c>
      <c r="G70" t="s">
        <v>20</v>
      </c>
      <c r="H70" s="24">
        <v>246</v>
      </c>
      <c r="I70" s="7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8">
        <f t="shared" si="2"/>
        <v>42943.208333333328</v>
      </c>
      <c r="O70" s="18">
        <v>42943.208333333328</v>
      </c>
      <c r="P70" s="18">
        <f t="shared" si="3"/>
        <v>42990.208333333328</v>
      </c>
      <c r="Q70" s="18">
        <v>42990.208333333328</v>
      </c>
      <c r="R70" t="b">
        <v>0</v>
      </c>
      <c r="S70" t="b">
        <v>1</v>
      </c>
      <c r="T70" t="s">
        <v>33</v>
      </c>
      <c r="U70" t="str">
        <f>_xlfn.TEXTBEFORE(Table1[[#This Row],[category &amp; sub-category]], "/")</f>
        <v>theater</v>
      </c>
      <c r="V70" t="str">
        <f>_xlfn.TEXTAFTER(Table1[[#This Row],[category &amp; sub-category]], "/")</f>
        <v>plays</v>
      </c>
    </row>
    <row r="71" spans="1:22" x14ac:dyDescent="0.25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19">
        <f>Table1[[#This Row],[pledged]]/Table1[[#This Row],[goal]]</f>
        <v>0.24063291139240506</v>
      </c>
      <c r="G71" t="s">
        <v>74</v>
      </c>
      <c r="H71" s="24">
        <v>17</v>
      </c>
      <c r="I71" s="7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8">
        <f t="shared" si="2"/>
        <v>40531.25</v>
      </c>
      <c r="O71" s="18">
        <v>40531.25</v>
      </c>
      <c r="P71" s="18">
        <f t="shared" si="3"/>
        <v>40565.25</v>
      </c>
      <c r="Q71" s="18">
        <v>40565.25</v>
      </c>
      <c r="R71" t="b">
        <v>0</v>
      </c>
      <c r="S71" t="b">
        <v>0</v>
      </c>
      <c r="T71" t="s">
        <v>33</v>
      </c>
      <c r="U71" t="str">
        <f>_xlfn.TEXTBEFORE(Table1[[#This Row],[category &amp; sub-category]], "/")</f>
        <v>theater</v>
      </c>
      <c r="V71" t="str">
        <f>_xlfn.TEXTAFTER(Table1[[#This Row],[category &amp; sub-category]], "/")</f>
        <v>plays</v>
      </c>
    </row>
    <row r="72" spans="1:22" x14ac:dyDescent="0.25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19">
        <f>Table1[[#This Row],[pledged]]/Table1[[#This Row],[goal]]</f>
        <v>1.2374140625000001</v>
      </c>
      <c r="G72" t="s">
        <v>20</v>
      </c>
      <c r="H72" s="24">
        <v>2475</v>
      </c>
      <c r="I72" s="7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8">
        <f t="shared" si="2"/>
        <v>40484.208333333336</v>
      </c>
      <c r="O72" s="18">
        <v>40484.208333333336</v>
      </c>
      <c r="P72" s="18">
        <f t="shared" si="3"/>
        <v>40533.25</v>
      </c>
      <c r="Q72" s="18">
        <v>40533.25</v>
      </c>
      <c r="R72" t="b">
        <v>0</v>
      </c>
      <c r="S72" t="b">
        <v>1</v>
      </c>
      <c r="T72" t="s">
        <v>33</v>
      </c>
      <c r="U72" t="str">
        <f>_xlfn.TEXTBEFORE(Table1[[#This Row],[category &amp; sub-category]], "/")</f>
        <v>theater</v>
      </c>
      <c r="V72" t="str">
        <f>_xlfn.TEXTAFTER(Table1[[#This Row],[category &amp; sub-category]], "/")</f>
        <v>plays</v>
      </c>
    </row>
    <row r="73" spans="1:22" x14ac:dyDescent="0.25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19">
        <f>Table1[[#This Row],[pledged]]/Table1[[#This Row],[goal]]</f>
        <v>1.0806666666666667</v>
      </c>
      <c r="G73" t="s">
        <v>20</v>
      </c>
      <c r="H73" s="24">
        <v>76</v>
      </c>
      <c r="I73" s="7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8">
        <f t="shared" si="2"/>
        <v>43799.25</v>
      </c>
      <c r="O73" s="18">
        <v>43799.25</v>
      </c>
      <c r="P73" s="18">
        <f t="shared" si="3"/>
        <v>43803.25</v>
      </c>
      <c r="Q73" s="18">
        <v>43803.25</v>
      </c>
      <c r="R73" t="b">
        <v>0</v>
      </c>
      <c r="S73" t="b">
        <v>0</v>
      </c>
      <c r="T73" t="s">
        <v>33</v>
      </c>
      <c r="U73" t="str">
        <f>_xlfn.TEXTBEFORE(Table1[[#This Row],[category &amp; sub-category]], "/")</f>
        <v>theater</v>
      </c>
      <c r="V73" t="str">
        <f>_xlfn.TEXTAFTER(Table1[[#This Row],[category &amp; sub-category]], "/")</f>
        <v>plays</v>
      </c>
    </row>
    <row r="74" spans="1:22" x14ac:dyDescent="0.25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19">
        <f>Table1[[#This Row],[pledged]]/Table1[[#This Row],[goal]]</f>
        <v>6.7033333333333331</v>
      </c>
      <c r="G74" t="s">
        <v>20</v>
      </c>
      <c r="H74" s="24">
        <v>54</v>
      </c>
      <c r="I74" s="7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8">
        <f t="shared" si="2"/>
        <v>42186.208333333328</v>
      </c>
      <c r="O74" s="18">
        <v>42186.208333333328</v>
      </c>
      <c r="P74" s="18">
        <f t="shared" si="3"/>
        <v>42222.208333333328</v>
      </c>
      <c r="Q74" s="18">
        <v>42222.208333333328</v>
      </c>
      <c r="R74" t="b">
        <v>0</v>
      </c>
      <c r="S74" t="b">
        <v>0</v>
      </c>
      <c r="T74" t="s">
        <v>71</v>
      </c>
      <c r="U74" t="str">
        <f>_xlfn.TEXTBEFORE(Table1[[#This Row],[category &amp; sub-category]], "/")</f>
        <v>film &amp; video</v>
      </c>
      <c r="V74" t="str">
        <f>_xlfn.TEXTAFTER(Table1[[#This Row],[category &amp; sub-category]], "/")</f>
        <v>animation</v>
      </c>
    </row>
    <row r="75" spans="1:22" x14ac:dyDescent="0.25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19">
        <f>Table1[[#This Row],[pledged]]/Table1[[#This Row],[goal]]</f>
        <v>6.609285714285714</v>
      </c>
      <c r="G75" t="s">
        <v>20</v>
      </c>
      <c r="H75" s="24">
        <v>88</v>
      </c>
      <c r="I75" s="7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8">
        <f t="shared" si="2"/>
        <v>42701.25</v>
      </c>
      <c r="O75" s="18">
        <v>42701.25</v>
      </c>
      <c r="P75" s="18">
        <f t="shared" si="3"/>
        <v>42704.25</v>
      </c>
      <c r="Q75" s="18">
        <v>42704.25</v>
      </c>
      <c r="R75" t="b">
        <v>0</v>
      </c>
      <c r="S75" t="b">
        <v>0</v>
      </c>
      <c r="T75" t="s">
        <v>159</v>
      </c>
      <c r="U75" t="str">
        <f>_xlfn.TEXTBEFORE(Table1[[#This Row],[category &amp; sub-category]], "/")</f>
        <v>music</v>
      </c>
      <c r="V75" t="str">
        <f>_xlfn.TEXTAFTER(Table1[[#This Row],[category &amp; sub-category]], "/")</f>
        <v>jazz</v>
      </c>
    </row>
    <row r="76" spans="1:22" x14ac:dyDescent="0.25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19">
        <f>Table1[[#This Row],[pledged]]/Table1[[#This Row],[goal]]</f>
        <v>1.2246153846153847</v>
      </c>
      <c r="G76" t="s">
        <v>20</v>
      </c>
      <c r="H76" s="24">
        <v>85</v>
      </c>
      <c r="I76" s="7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8">
        <f t="shared" si="2"/>
        <v>42456.208333333328</v>
      </c>
      <c r="O76" s="18">
        <v>42456.208333333328</v>
      </c>
      <c r="P76" s="18">
        <f t="shared" si="3"/>
        <v>42457.208333333328</v>
      </c>
      <c r="Q76" s="18">
        <v>42457.208333333328</v>
      </c>
      <c r="R76" t="b">
        <v>0</v>
      </c>
      <c r="S76" t="b">
        <v>0</v>
      </c>
      <c r="T76" t="s">
        <v>148</v>
      </c>
      <c r="U76" t="str">
        <f>_xlfn.TEXTBEFORE(Table1[[#This Row],[category &amp; sub-category]], "/")</f>
        <v>music</v>
      </c>
      <c r="V76" t="str">
        <f>_xlfn.TEXTAFTER(Table1[[#This Row],[category &amp; sub-category]], "/")</f>
        <v>metal</v>
      </c>
    </row>
    <row r="77" spans="1:22" x14ac:dyDescent="0.25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19">
        <f>Table1[[#This Row],[pledged]]/Table1[[#This Row],[goal]]</f>
        <v>1.5057731958762886</v>
      </c>
      <c r="G77" t="s">
        <v>20</v>
      </c>
      <c r="H77" s="24">
        <v>170</v>
      </c>
      <c r="I77" s="7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8">
        <f t="shared" si="2"/>
        <v>43296.208333333328</v>
      </c>
      <c r="O77" s="18">
        <v>43296.208333333328</v>
      </c>
      <c r="P77" s="18">
        <f t="shared" si="3"/>
        <v>43304.208333333328</v>
      </c>
      <c r="Q77" s="18">
        <v>43304.208333333328</v>
      </c>
      <c r="R77" t="b">
        <v>0</v>
      </c>
      <c r="S77" t="b">
        <v>0</v>
      </c>
      <c r="T77" t="s">
        <v>122</v>
      </c>
      <c r="U77" t="str">
        <f>_xlfn.TEXTBEFORE(Table1[[#This Row],[category &amp; sub-category]], "/")</f>
        <v>photography</v>
      </c>
      <c r="V77" t="str">
        <f>_xlfn.TEXTAFTER(Table1[[#This Row],[category &amp; sub-category]], "/")</f>
        <v>photography books</v>
      </c>
    </row>
    <row r="78" spans="1:22" x14ac:dyDescent="0.25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19">
        <f>Table1[[#This Row],[pledged]]/Table1[[#This Row],[goal]]</f>
        <v>0.78106590724165992</v>
      </c>
      <c r="G78" t="s">
        <v>14</v>
      </c>
      <c r="H78" s="24">
        <v>1684</v>
      </c>
      <c r="I78" s="7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8">
        <f t="shared" si="2"/>
        <v>42027.25</v>
      </c>
      <c r="O78" s="18">
        <v>42027.25</v>
      </c>
      <c r="P78" s="18">
        <f t="shared" si="3"/>
        <v>42076.208333333328</v>
      </c>
      <c r="Q78" s="18">
        <v>42076.208333333328</v>
      </c>
      <c r="R78" t="b">
        <v>1</v>
      </c>
      <c r="S78" t="b">
        <v>1</v>
      </c>
      <c r="T78" t="s">
        <v>33</v>
      </c>
      <c r="U78" t="str">
        <f>_xlfn.TEXTBEFORE(Table1[[#This Row],[category &amp; sub-category]], "/")</f>
        <v>theater</v>
      </c>
      <c r="V78" t="str">
        <f>_xlfn.TEXTAFTER(Table1[[#This Row],[category &amp; sub-category]], "/")</f>
        <v>plays</v>
      </c>
    </row>
    <row r="79" spans="1:22" x14ac:dyDescent="0.25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19">
        <f>Table1[[#This Row],[pledged]]/Table1[[#This Row],[goal]]</f>
        <v>0.46947368421052632</v>
      </c>
      <c r="G79" t="s">
        <v>14</v>
      </c>
      <c r="H79" s="24">
        <v>56</v>
      </c>
      <c r="I79" s="7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8">
        <f t="shared" si="2"/>
        <v>40448.208333333336</v>
      </c>
      <c r="O79" s="18">
        <v>40448.208333333336</v>
      </c>
      <c r="P79" s="18">
        <f t="shared" si="3"/>
        <v>40462.208333333336</v>
      </c>
      <c r="Q79" s="18">
        <v>40462.208333333336</v>
      </c>
      <c r="R79" t="b">
        <v>0</v>
      </c>
      <c r="S79" t="b">
        <v>1</v>
      </c>
      <c r="T79" t="s">
        <v>71</v>
      </c>
      <c r="U79" t="str">
        <f>_xlfn.TEXTBEFORE(Table1[[#This Row],[category &amp; sub-category]], "/")</f>
        <v>film &amp; video</v>
      </c>
      <c r="V79" t="str">
        <f>_xlfn.TEXTAFTER(Table1[[#This Row],[category &amp; sub-category]], "/")</f>
        <v>animation</v>
      </c>
    </row>
    <row r="80" spans="1:22" x14ac:dyDescent="0.25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19">
        <f>Table1[[#This Row],[pledged]]/Table1[[#This Row],[goal]]</f>
        <v>3.008</v>
      </c>
      <c r="G80" t="s">
        <v>20</v>
      </c>
      <c r="H80" s="24">
        <v>330</v>
      </c>
      <c r="I80" s="7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8">
        <f t="shared" si="2"/>
        <v>43206.208333333328</v>
      </c>
      <c r="O80" s="18">
        <v>43206.208333333328</v>
      </c>
      <c r="P80" s="18">
        <f t="shared" si="3"/>
        <v>43207.208333333328</v>
      </c>
      <c r="Q80" s="18">
        <v>43207.208333333328</v>
      </c>
      <c r="R80" t="b">
        <v>0</v>
      </c>
      <c r="S80" t="b">
        <v>0</v>
      </c>
      <c r="T80" t="s">
        <v>206</v>
      </c>
      <c r="U80" t="str">
        <f>_xlfn.TEXTBEFORE(Table1[[#This Row],[category &amp; sub-category]], "/")</f>
        <v>publishing</v>
      </c>
      <c r="V80" t="str">
        <f>_xlfn.TEXTAFTER(Table1[[#This Row],[category &amp; sub-category]], "/")</f>
        <v>translations</v>
      </c>
    </row>
    <row r="81" spans="1:22" x14ac:dyDescent="0.25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19">
        <f>Table1[[#This Row],[pledged]]/Table1[[#This Row],[goal]]</f>
        <v>0.6959861591695502</v>
      </c>
      <c r="G81" t="s">
        <v>14</v>
      </c>
      <c r="H81" s="24">
        <v>838</v>
      </c>
      <c r="I81" s="7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8">
        <f t="shared" si="2"/>
        <v>43267.208333333328</v>
      </c>
      <c r="O81" s="18">
        <v>43267.208333333328</v>
      </c>
      <c r="P81" s="18">
        <f t="shared" si="3"/>
        <v>43272.208333333328</v>
      </c>
      <c r="Q81" s="18">
        <v>43272.208333333328</v>
      </c>
      <c r="R81" t="b">
        <v>0</v>
      </c>
      <c r="S81" t="b">
        <v>0</v>
      </c>
      <c r="T81" t="s">
        <v>33</v>
      </c>
      <c r="U81" t="str">
        <f>_xlfn.TEXTBEFORE(Table1[[#This Row],[category &amp; sub-category]], "/")</f>
        <v>theater</v>
      </c>
      <c r="V81" t="str">
        <f>_xlfn.TEXTAFTER(Table1[[#This Row],[category &amp; sub-category]], "/")</f>
        <v>plays</v>
      </c>
    </row>
    <row r="82" spans="1:22" x14ac:dyDescent="0.25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19">
        <f>Table1[[#This Row],[pledged]]/Table1[[#This Row],[goal]]</f>
        <v>6.374545454545455</v>
      </c>
      <c r="G82" t="s">
        <v>20</v>
      </c>
      <c r="H82" s="24">
        <v>127</v>
      </c>
      <c r="I82" s="7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8">
        <f t="shared" si="2"/>
        <v>42976.208333333328</v>
      </c>
      <c r="O82" s="18">
        <v>42976.208333333328</v>
      </c>
      <c r="P82" s="18">
        <f t="shared" si="3"/>
        <v>43006.208333333328</v>
      </c>
      <c r="Q82" s="18">
        <v>43006.208333333328</v>
      </c>
      <c r="R82" t="b">
        <v>0</v>
      </c>
      <c r="S82" t="b">
        <v>0</v>
      </c>
      <c r="T82" t="s">
        <v>89</v>
      </c>
      <c r="U82" t="str">
        <f>_xlfn.TEXTBEFORE(Table1[[#This Row],[category &amp; sub-category]], "/")</f>
        <v>games</v>
      </c>
      <c r="V82" t="str">
        <f>_xlfn.TEXTAFTER(Table1[[#This Row],[category &amp; sub-category]], "/")</f>
        <v>video games</v>
      </c>
    </row>
    <row r="83" spans="1:22" x14ac:dyDescent="0.25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19">
        <f>Table1[[#This Row],[pledged]]/Table1[[#This Row],[goal]]</f>
        <v>2.253392857142857</v>
      </c>
      <c r="G83" t="s">
        <v>20</v>
      </c>
      <c r="H83" s="24">
        <v>411</v>
      </c>
      <c r="I83" s="7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8">
        <f t="shared" si="2"/>
        <v>43062.25</v>
      </c>
      <c r="O83" s="18">
        <v>43062.25</v>
      </c>
      <c r="P83" s="18">
        <f t="shared" si="3"/>
        <v>43087.25</v>
      </c>
      <c r="Q83" s="18">
        <v>43087.25</v>
      </c>
      <c r="R83" t="b">
        <v>0</v>
      </c>
      <c r="S83" t="b">
        <v>0</v>
      </c>
      <c r="T83" t="s">
        <v>23</v>
      </c>
      <c r="U83" t="str">
        <f>_xlfn.TEXTBEFORE(Table1[[#This Row],[category &amp; sub-category]], "/")</f>
        <v>music</v>
      </c>
      <c r="V83" t="str">
        <f>_xlfn.TEXTAFTER(Table1[[#This Row],[category &amp; sub-category]], "/")</f>
        <v>rock</v>
      </c>
    </row>
    <row r="84" spans="1:22" x14ac:dyDescent="0.25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19">
        <f>Table1[[#This Row],[pledged]]/Table1[[#This Row],[goal]]</f>
        <v>14.973000000000001</v>
      </c>
      <c r="G84" t="s">
        <v>20</v>
      </c>
      <c r="H84" s="24">
        <v>180</v>
      </c>
      <c r="I84" s="7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8">
        <f t="shared" si="2"/>
        <v>43482.25</v>
      </c>
      <c r="O84" s="18">
        <v>43482.25</v>
      </c>
      <c r="P84" s="18">
        <f t="shared" si="3"/>
        <v>43489.25</v>
      </c>
      <c r="Q84" s="18">
        <v>43489.25</v>
      </c>
      <c r="R84" t="b">
        <v>0</v>
      </c>
      <c r="S84" t="b">
        <v>1</v>
      </c>
      <c r="T84" t="s">
        <v>89</v>
      </c>
      <c r="U84" t="str">
        <f>_xlfn.TEXTBEFORE(Table1[[#This Row],[category &amp; sub-category]], "/")</f>
        <v>games</v>
      </c>
      <c r="V84" t="str">
        <f>_xlfn.TEXTAFTER(Table1[[#This Row],[category &amp; sub-category]], "/")</f>
        <v>video games</v>
      </c>
    </row>
    <row r="85" spans="1:22" x14ac:dyDescent="0.25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19">
        <f>Table1[[#This Row],[pledged]]/Table1[[#This Row],[goal]]</f>
        <v>0.37590225563909774</v>
      </c>
      <c r="G85" t="s">
        <v>14</v>
      </c>
      <c r="H85" s="24">
        <v>1000</v>
      </c>
      <c r="I85" s="7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8">
        <f t="shared" si="2"/>
        <v>42579.208333333328</v>
      </c>
      <c r="O85" s="18">
        <v>42579.208333333328</v>
      </c>
      <c r="P85" s="18">
        <f t="shared" si="3"/>
        <v>42601.208333333328</v>
      </c>
      <c r="Q85" s="18">
        <v>42601.208333333328</v>
      </c>
      <c r="R85" t="b">
        <v>0</v>
      </c>
      <c r="S85" t="b">
        <v>0</v>
      </c>
      <c r="T85" t="s">
        <v>50</v>
      </c>
      <c r="U85" t="str">
        <f>_xlfn.TEXTBEFORE(Table1[[#This Row],[category &amp; sub-category]], "/")</f>
        <v>music</v>
      </c>
      <c r="V85" t="str">
        <f>_xlfn.TEXTAFTER(Table1[[#This Row],[category &amp; sub-category]], "/")</f>
        <v>electric music</v>
      </c>
    </row>
    <row r="86" spans="1:22" x14ac:dyDescent="0.25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19">
        <f>Table1[[#This Row],[pledged]]/Table1[[#This Row],[goal]]</f>
        <v>1.3236942675159236</v>
      </c>
      <c r="G86" t="s">
        <v>20</v>
      </c>
      <c r="H86" s="24">
        <v>374</v>
      </c>
      <c r="I86" s="7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8">
        <f t="shared" si="2"/>
        <v>41118.208333333336</v>
      </c>
      <c r="O86" s="18">
        <v>41118.208333333336</v>
      </c>
      <c r="P86" s="18">
        <f t="shared" si="3"/>
        <v>41128.208333333336</v>
      </c>
      <c r="Q86" s="18">
        <v>41128.208333333336</v>
      </c>
      <c r="R86" t="b">
        <v>0</v>
      </c>
      <c r="S86" t="b">
        <v>0</v>
      </c>
      <c r="T86" t="s">
        <v>65</v>
      </c>
      <c r="U86" t="str">
        <f>_xlfn.TEXTBEFORE(Table1[[#This Row],[category &amp; sub-category]], "/")</f>
        <v>technology</v>
      </c>
      <c r="V86" t="str">
        <f>_xlfn.TEXTAFTER(Table1[[#This Row],[category &amp; sub-category]], "/")</f>
        <v>wearables</v>
      </c>
    </row>
    <row r="87" spans="1:22" x14ac:dyDescent="0.25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19">
        <f>Table1[[#This Row],[pledged]]/Table1[[#This Row],[goal]]</f>
        <v>1.3122448979591836</v>
      </c>
      <c r="G87" t="s">
        <v>20</v>
      </c>
      <c r="H87" s="24">
        <v>71</v>
      </c>
      <c r="I87" s="7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8">
        <f t="shared" si="2"/>
        <v>40797.208333333336</v>
      </c>
      <c r="O87" s="18">
        <v>40797.208333333336</v>
      </c>
      <c r="P87" s="18">
        <f t="shared" si="3"/>
        <v>40805.208333333336</v>
      </c>
      <c r="Q87" s="18">
        <v>40805.208333333336</v>
      </c>
      <c r="R87" t="b">
        <v>0</v>
      </c>
      <c r="S87" t="b">
        <v>0</v>
      </c>
      <c r="T87" t="s">
        <v>60</v>
      </c>
      <c r="U87" t="str">
        <f>_xlfn.TEXTBEFORE(Table1[[#This Row],[category &amp; sub-category]], "/")</f>
        <v>music</v>
      </c>
      <c r="V87" t="str">
        <f>_xlfn.TEXTAFTER(Table1[[#This Row],[category &amp; sub-category]], "/")</f>
        <v>indie rock</v>
      </c>
    </row>
    <row r="88" spans="1:22" x14ac:dyDescent="0.25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19">
        <f>Table1[[#This Row],[pledged]]/Table1[[#This Row],[goal]]</f>
        <v>1.6763513513513513</v>
      </c>
      <c r="G88" t="s">
        <v>20</v>
      </c>
      <c r="H88" s="24">
        <v>203</v>
      </c>
      <c r="I88" s="7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8">
        <f t="shared" si="2"/>
        <v>42128.208333333328</v>
      </c>
      <c r="O88" s="18">
        <v>42128.208333333328</v>
      </c>
      <c r="P88" s="18">
        <f t="shared" si="3"/>
        <v>42141.208333333328</v>
      </c>
      <c r="Q88" s="18">
        <v>42141.208333333328</v>
      </c>
      <c r="R88" t="b">
        <v>1</v>
      </c>
      <c r="S88" t="b">
        <v>0</v>
      </c>
      <c r="T88" t="s">
        <v>33</v>
      </c>
      <c r="U88" t="str">
        <f>_xlfn.TEXTBEFORE(Table1[[#This Row],[category &amp; sub-category]], "/")</f>
        <v>theater</v>
      </c>
      <c r="V88" t="str">
        <f>_xlfn.TEXTAFTER(Table1[[#This Row],[category &amp; sub-category]], "/")</f>
        <v>plays</v>
      </c>
    </row>
    <row r="89" spans="1:22" x14ac:dyDescent="0.25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19">
        <f>Table1[[#This Row],[pledged]]/Table1[[#This Row],[goal]]</f>
        <v>0.6198488664987406</v>
      </c>
      <c r="G89" t="s">
        <v>14</v>
      </c>
      <c r="H89" s="24">
        <v>1482</v>
      </c>
      <c r="I89" s="7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8">
        <f t="shared" si="2"/>
        <v>40610.25</v>
      </c>
      <c r="O89" s="18">
        <v>40610.25</v>
      </c>
      <c r="P89" s="18">
        <f t="shared" si="3"/>
        <v>40621.208333333336</v>
      </c>
      <c r="Q89" s="18">
        <v>40621.208333333336</v>
      </c>
      <c r="R89" t="b">
        <v>0</v>
      </c>
      <c r="S89" t="b">
        <v>1</v>
      </c>
      <c r="T89" t="s">
        <v>23</v>
      </c>
      <c r="U89" t="str">
        <f>_xlfn.TEXTBEFORE(Table1[[#This Row],[category &amp; sub-category]], "/")</f>
        <v>music</v>
      </c>
      <c r="V89" t="str">
        <f>_xlfn.TEXTAFTER(Table1[[#This Row],[category &amp; sub-category]], "/")</f>
        <v>rock</v>
      </c>
    </row>
    <row r="90" spans="1:22" x14ac:dyDescent="0.25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19">
        <f>Table1[[#This Row],[pledged]]/Table1[[#This Row],[goal]]</f>
        <v>2.6074999999999999</v>
      </c>
      <c r="G90" t="s">
        <v>20</v>
      </c>
      <c r="H90" s="24">
        <v>113</v>
      </c>
      <c r="I90" s="7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8">
        <f t="shared" si="2"/>
        <v>42110.208333333328</v>
      </c>
      <c r="O90" s="18">
        <v>42110.208333333328</v>
      </c>
      <c r="P90" s="18">
        <f t="shared" si="3"/>
        <v>42132.208333333328</v>
      </c>
      <c r="Q90" s="18">
        <v>42132.208333333328</v>
      </c>
      <c r="R90" t="b">
        <v>0</v>
      </c>
      <c r="S90" t="b">
        <v>0</v>
      </c>
      <c r="T90" t="s">
        <v>206</v>
      </c>
      <c r="U90" t="str">
        <f>_xlfn.TEXTBEFORE(Table1[[#This Row],[category &amp; sub-category]], "/")</f>
        <v>publishing</v>
      </c>
      <c r="V90" t="str">
        <f>_xlfn.TEXTAFTER(Table1[[#This Row],[category &amp; sub-category]], "/")</f>
        <v>translations</v>
      </c>
    </row>
    <row r="91" spans="1:22" x14ac:dyDescent="0.25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19">
        <f>Table1[[#This Row],[pledged]]/Table1[[#This Row],[goal]]</f>
        <v>2.5258823529411765</v>
      </c>
      <c r="G91" t="s">
        <v>20</v>
      </c>
      <c r="H91" s="24">
        <v>96</v>
      </c>
      <c r="I91" s="7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8">
        <f t="shared" si="2"/>
        <v>40283.208333333336</v>
      </c>
      <c r="O91" s="18">
        <v>40283.208333333336</v>
      </c>
      <c r="P91" s="18">
        <f t="shared" si="3"/>
        <v>40285.208333333336</v>
      </c>
      <c r="Q91" s="18">
        <v>40285.208333333336</v>
      </c>
      <c r="R91" t="b">
        <v>0</v>
      </c>
      <c r="S91" t="b">
        <v>0</v>
      </c>
      <c r="T91" t="s">
        <v>33</v>
      </c>
      <c r="U91" t="str">
        <f>_xlfn.TEXTBEFORE(Table1[[#This Row],[category &amp; sub-category]], "/")</f>
        <v>theater</v>
      </c>
      <c r="V91" t="str">
        <f>_xlfn.TEXTAFTER(Table1[[#This Row],[category &amp; sub-category]], "/")</f>
        <v>plays</v>
      </c>
    </row>
    <row r="92" spans="1:22" x14ac:dyDescent="0.25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19">
        <f>Table1[[#This Row],[pledged]]/Table1[[#This Row],[goal]]</f>
        <v>0.7861538461538462</v>
      </c>
      <c r="G92" t="s">
        <v>14</v>
      </c>
      <c r="H92" s="24">
        <v>106</v>
      </c>
      <c r="I92" s="7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8">
        <f t="shared" si="2"/>
        <v>42425.25</v>
      </c>
      <c r="O92" s="18">
        <v>42425.25</v>
      </c>
      <c r="P92" s="18">
        <f t="shared" si="3"/>
        <v>42425.25</v>
      </c>
      <c r="Q92" s="18">
        <v>42425.25</v>
      </c>
      <c r="R92" t="b">
        <v>0</v>
      </c>
      <c r="S92" t="b">
        <v>1</v>
      </c>
      <c r="T92" t="s">
        <v>33</v>
      </c>
      <c r="U92" t="str">
        <f>_xlfn.TEXTBEFORE(Table1[[#This Row],[category &amp; sub-category]], "/")</f>
        <v>theater</v>
      </c>
      <c r="V92" t="str">
        <f>_xlfn.TEXTAFTER(Table1[[#This Row],[category &amp; sub-category]], "/")</f>
        <v>plays</v>
      </c>
    </row>
    <row r="93" spans="1:22" x14ac:dyDescent="0.25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19">
        <f>Table1[[#This Row],[pledged]]/Table1[[#This Row],[goal]]</f>
        <v>0.48404406999351912</v>
      </c>
      <c r="G93" t="s">
        <v>14</v>
      </c>
      <c r="H93" s="24">
        <v>679</v>
      </c>
      <c r="I93" s="7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8">
        <f t="shared" si="2"/>
        <v>42588.208333333328</v>
      </c>
      <c r="O93" s="18">
        <v>42588.208333333328</v>
      </c>
      <c r="P93" s="18">
        <f t="shared" si="3"/>
        <v>42616.208333333328</v>
      </c>
      <c r="Q93" s="18">
        <v>42616.208333333328</v>
      </c>
      <c r="R93" t="b">
        <v>0</v>
      </c>
      <c r="S93" t="b">
        <v>0</v>
      </c>
      <c r="T93" t="s">
        <v>206</v>
      </c>
      <c r="U93" t="str">
        <f>_xlfn.TEXTBEFORE(Table1[[#This Row],[category &amp; sub-category]], "/")</f>
        <v>publishing</v>
      </c>
      <c r="V93" t="str">
        <f>_xlfn.TEXTAFTER(Table1[[#This Row],[category &amp; sub-category]], "/")</f>
        <v>translations</v>
      </c>
    </row>
    <row r="94" spans="1:22" x14ac:dyDescent="0.25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19">
        <f>Table1[[#This Row],[pledged]]/Table1[[#This Row],[goal]]</f>
        <v>2.5887500000000001</v>
      </c>
      <c r="G94" t="s">
        <v>20</v>
      </c>
      <c r="H94" s="24">
        <v>498</v>
      </c>
      <c r="I94" s="7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8">
        <f t="shared" si="2"/>
        <v>40352.208333333336</v>
      </c>
      <c r="O94" s="18">
        <v>40352.208333333336</v>
      </c>
      <c r="P94" s="18">
        <f t="shared" si="3"/>
        <v>40353.208333333336</v>
      </c>
      <c r="Q94" s="18">
        <v>40353.208333333336</v>
      </c>
      <c r="R94" t="b">
        <v>0</v>
      </c>
      <c r="S94" t="b">
        <v>1</v>
      </c>
      <c r="T94" t="s">
        <v>89</v>
      </c>
      <c r="U94" t="str">
        <f>_xlfn.TEXTBEFORE(Table1[[#This Row],[category &amp; sub-category]], "/")</f>
        <v>games</v>
      </c>
      <c r="V94" t="str">
        <f>_xlfn.TEXTAFTER(Table1[[#This Row],[category &amp; sub-category]], "/")</f>
        <v>video games</v>
      </c>
    </row>
    <row r="95" spans="1:22" x14ac:dyDescent="0.25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19">
        <f>Table1[[#This Row],[pledged]]/Table1[[#This Row],[goal]]</f>
        <v>0.60548713235294116</v>
      </c>
      <c r="G95" t="s">
        <v>74</v>
      </c>
      <c r="H95" s="24">
        <v>610</v>
      </c>
      <c r="I95" s="7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8">
        <f t="shared" si="2"/>
        <v>41202.208333333336</v>
      </c>
      <c r="O95" s="18">
        <v>41202.208333333336</v>
      </c>
      <c r="P95" s="18">
        <f t="shared" si="3"/>
        <v>41206.208333333336</v>
      </c>
      <c r="Q95" s="18">
        <v>41206.208333333336</v>
      </c>
      <c r="R95" t="b">
        <v>0</v>
      </c>
      <c r="S95" t="b">
        <v>1</v>
      </c>
      <c r="T95" t="s">
        <v>33</v>
      </c>
      <c r="U95" t="str">
        <f>_xlfn.TEXTBEFORE(Table1[[#This Row],[category &amp; sub-category]], "/")</f>
        <v>theater</v>
      </c>
      <c r="V95" t="str">
        <f>_xlfn.TEXTAFTER(Table1[[#This Row],[category &amp; sub-category]], "/")</f>
        <v>plays</v>
      </c>
    </row>
    <row r="96" spans="1:22" x14ac:dyDescent="0.25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19">
        <f>Table1[[#This Row],[pledged]]/Table1[[#This Row],[goal]]</f>
        <v>3.036896551724138</v>
      </c>
      <c r="G96" t="s">
        <v>20</v>
      </c>
      <c r="H96" s="24">
        <v>180</v>
      </c>
      <c r="I96" s="7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8">
        <f t="shared" si="2"/>
        <v>43562.208333333328</v>
      </c>
      <c r="O96" s="18">
        <v>43562.208333333328</v>
      </c>
      <c r="P96" s="18">
        <f t="shared" si="3"/>
        <v>43573.208333333328</v>
      </c>
      <c r="Q96" s="18">
        <v>43573.208333333328</v>
      </c>
      <c r="R96" t="b">
        <v>0</v>
      </c>
      <c r="S96" t="b">
        <v>0</v>
      </c>
      <c r="T96" t="s">
        <v>28</v>
      </c>
      <c r="U96" t="str">
        <f>_xlfn.TEXTBEFORE(Table1[[#This Row],[category &amp; sub-category]], "/")</f>
        <v>technology</v>
      </c>
      <c r="V96" t="str">
        <f>_xlfn.TEXTAFTER(Table1[[#This Row],[category &amp; sub-category]], "/")</f>
        <v>web</v>
      </c>
    </row>
    <row r="97" spans="1:22" x14ac:dyDescent="0.25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19">
        <f>Table1[[#This Row],[pledged]]/Table1[[#This Row],[goal]]</f>
        <v>1.1299999999999999</v>
      </c>
      <c r="G97" t="s">
        <v>20</v>
      </c>
      <c r="H97" s="24">
        <v>27</v>
      </c>
      <c r="I97" s="7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8">
        <f t="shared" si="2"/>
        <v>43752.208333333328</v>
      </c>
      <c r="O97" s="18">
        <v>43752.208333333328</v>
      </c>
      <c r="P97" s="18">
        <f t="shared" si="3"/>
        <v>43759.208333333328</v>
      </c>
      <c r="Q97" s="18">
        <v>43759.208333333328</v>
      </c>
      <c r="R97" t="b">
        <v>0</v>
      </c>
      <c r="S97" t="b">
        <v>0</v>
      </c>
      <c r="T97" t="s">
        <v>42</v>
      </c>
      <c r="U97" t="str">
        <f>_xlfn.TEXTBEFORE(Table1[[#This Row],[category &amp; sub-category]], "/")</f>
        <v>film &amp; video</v>
      </c>
      <c r="V97" t="str">
        <f>_xlfn.TEXTAFTER(Table1[[#This Row],[category &amp; sub-category]], "/")</f>
        <v>documentary</v>
      </c>
    </row>
    <row r="98" spans="1:22" x14ac:dyDescent="0.25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19">
        <f>Table1[[#This Row],[pledged]]/Table1[[#This Row],[goal]]</f>
        <v>2.1737876614060259</v>
      </c>
      <c r="G98" t="s">
        <v>20</v>
      </c>
      <c r="H98" s="24">
        <v>2331</v>
      </c>
      <c r="I98" s="7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8">
        <f t="shared" si="2"/>
        <v>40612.25</v>
      </c>
      <c r="O98" s="18">
        <v>40612.25</v>
      </c>
      <c r="P98" s="18">
        <f t="shared" si="3"/>
        <v>40625.208333333336</v>
      </c>
      <c r="Q98" s="18">
        <v>40625.208333333336</v>
      </c>
      <c r="R98" t="b">
        <v>0</v>
      </c>
      <c r="S98" t="b">
        <v>0</v>
      </c>
      <c r="T98" t="s">
        <v>33</v>
      </c>
      <c r="U98" t="str">
        <f>_xlfn.TEXTBEFORE(Table1[[#This Row],[category &amp; sub-category]], "/")</f>
        <v>theater</v>
      </c>
      <c r="V98" t="str">
        <f>_xlfn.TEXTAFTER(Table1[[#This Row],[category &amp; sub-category]], "/")</f>
        <v>plays</v>
      </c>
    </row>
    <row r="99" spans="1:22" x14ac:dyDescent="0.25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19">
        <f>Table1[[#This Row],[pledged]]/Table1[[#This Row],[goal]]</f>
        <v>9.2669230769230762</v>
      </c>
      <c r="G99" t="s">
        <v>20</v>
      </c>
      <c r="H99" s="24">
        <v>113</v>
      </c>
      <c r="I99" s="7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8">
        <f t="shared" si="2"/>
        <v>42180.208333333328</v>
      </c>
      <c r="O99" s="18">
        <v>42180.208333333328</v>
      </c>
      <c r="P99" s="18">
        <f t="shared" si="3"/>
        <v>42234.208333333328</v>
      </c>
      <c r="Q99" s="18">
        <v>42234.208333333328</v>
      </c>
      <c r="R99" t="b">
        <v>0</v>
      </c>
      <c r="S99" t="b">
        <v>0</v>
      </c>
      <c r="T99" t="s">
        <v>17</v>
      </c>
      <c r="U99" t="str">
        <f>_xlfn.TEXTBEFORE(Table1[[#This Row],[category &amp; sub-category]], "/")</f>
        <v>food</v>
      </c>
      <c r="V99" t="str">
        <f>_xlfn.TEXTAFTER(Table1[[#This Row],[category &amp; sub-category]], "/")</f>
        <v>food trucks</v>
      </c>
    </row>
    <row r="100" spans="1:22" x14ac:dyDescent="0.25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19">
        <f>Table1[[#This Row],[pledged]]/Table1[[#This Row],[goal]]</f>
        <v>0.33692229038854804</v>
      </c>
      <c r="G100" t="s">
        <v>14</v>
      </c>
      <c r="H100" s="24">
        <v>1220</v>
      </c>
      <c r="I100" s="7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8">
        <f t="shared" si="2"/>
        <v>42212.208333333328</v>
      </c>
      <c r="O100" s="18">
        <v>42212.208333333328</v>
      </c>
      <c r="P100" s="18">
        <f t="shared" si="3"/>
        <v>42216.208333333328</v>
      </c>
      <c r="Q100" s="18">
        <v>42216.208333333328</v>
      </c>
      <c r="R100" t="b">
        <v>0</v>
      </c>
      <c r="S100" t="b">
        <v>0</v>
      </c>
      <c r="T100" t="s">
        <v>89</v>
      </c>
      <c r="U100" t="str">
        <f>_xlfn.TEXTBEFORE(Table1[[#This Row],[category &amp; sub-category]], "/")</f>
        <v>games</v>
      </c>
      <c r="V100" t="str">
        <f>_xlfn.TEXTAFTER(Table1[[#This Row],[category &amp; sub-category]], "/")</f>
        <v>video games</v>
      </c>
    </row>
    <row r="101" spans="1:22" x14ac:dyDescent="0.25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19">
        <f>Table1[[#This Row],[pledged]]/Table1[[#This Row],[goal]]</f>
        <v>1.9672368421052631</v>
      </c>
      <c r="G101" t="s">
        <v>20</v>
      </c>
      <c r="H101" s="24">
        <v>164</v>
      </c>
      <c r="I101" s="7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8">
        <f t="shared" si="2"/>
        <v>41968.25</v>
      </c>
      <c r="O101" s="18">
        <v>41968.25</v>
      </c>
      <c r="P101" s="18">
        <f t="shared" si="3"/>
        <v>41997.25</v>
      </c>
      <c r="Q101" s="18">
        <v>41997.25</v>
      </c>
      <c r="R101" t="b">
        <v>0</v>
      </c>
      <c r="S101" t="b">
        <v>0</v>
      </c>
      <c r="T101" t="s">
        <v>33</v>
      </c>
      <c r="U101" t="str">
        <f>_xlfn.TEXTBEFORE(Table1[[#This Row],[category &amp; sub-category]], "/")</f>
        <v>theater</v>
      </c>
      <c r="V101" t="str">
        <f>_xlfn.TEXTAFTER(Table1[[#This Row],[category &amp; sub-category]], "/")</f>
        <v>plays</v>
      </c>
    </row>
    <row r="102" spans="1:22" x14ac:dyDescent="0.25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19">
        <f>Table1[[#This Row],[pledged]]/Table1[[#This Row],[goal]]</f>
        <v>0.01</v>
      </c>
      <c r="G102" t="s">
        <v>14</v>
      </c>
      <c r="H102" s="24">
        <v>1</v>
      </c>
      <c r="I102" s="7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s="18">
        <f t="shared" si="2"/>
        <v>40835.208333333336</v>
      </c>
      <c r="O102" s="18">
        <v>40835.208333333336</v>
      </c>
      <c r="P102" s="18">
        <f t="shared" si="3"/>
        <v>40853.208333333336</v>
      </c>
      <c r="Q102" s="18">
        <v>40853.208333333336</v>
      </c>
      <c r="R102" t="b">
        <v>0</v>
      </c>
      <c r="S102" t="b">
        <v>0</v>
      </c>
      <c r="T102" t="s">
        <v>33</v>
      </c>
      <c r="U102" t="str">
        <f>_xlfn.TEXTBEFORE(Table1[[#This Row],[category &amp; sub-category]], "/")</f>
        <v>theater</v>
      </c>
      <c r="V102" t="str">
        <f>_xlfn.TEXTAFTER(Table1[[#This Row],[category &amp; sub-category]], "/")</f>
        <v>plays</v>
      </c>
    </row>
    <row r="103" spans="1:22" x14ac:dyDescent="0.25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19">
        <f>Table1[[#This Row],[pledged]]/Table1[[#This Row],[goal]]</f>
        <v>10.214444444444444</v>
      </c>
      <c r="G103" t="s">
        <v>20</v>
      </c>
      <c r="H103" s="24">
        <v>164</v>
      </c>
      <c r="I103" s="7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8">
        <f t="shared" si="2"/>
        <v>42056.25</v>
      </c>
      <c r="O103" s="18">
        <v>42056.25</v>
      </c>
      <c r="P103" s="18">
        <f t="shared" si="3"/>
        <v>42063.25</v>
      </c>
      <c r="Q103" s="18">
        <v>42063.25</v>
      </c>
      <c r="R103" t="b">
        <v>0</v>
      </c>
      <c r="S103" t="b">
        <v>1</v>
      </c>
      <c r="T103" t="s">
        <v>50</v>
      </c>
      <c r="U103" t="str">
        <f>_xlfn.TEXTBEFORE(Table1[[#This Row],[category &amp; sub-category]], "/")</f>
        <v>music</v>
      </c>
      <c r="V103" t="str">
        <f>_xlfn.TEXTAFTER(Table1[[#This Row],[category &amp; sub-category]], "/")</f>
        <v>electric music</v>
      </c>
    </row>
    <row r="104" spans="1:22" x14ac:dyDescent="0.25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19">
        <f>Table1[[#This Row],[pledged]]/Table1[[#This Row],[goal]]</f>
        <v>2.8167567567567566</v>
      </c>
      <c r="G104" t="s">
        <v>20</v>
      </c>
      <c r="H104" s="24">
        <v>336</v>
      </c>
      <c r="I104" s="7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8">
        <f t="shared" si="2"/>
        <v>43234.208333333328</v>
      </c>
      <c r="O104" s="18">
        <v>43234.208333333328</v>
      </c>
      <c r="P104" s="18">
        <f t="shared" si="3"/>
        <v>43241.208333333328</v>
      </c>
      <c r="Q104" s="18">
        <v>43241.208333333328</v>
      </c>
      <c r="R104" t="b">
        <v>0</v>
      </c>
      <c r="S104" t="b">
        <v>1</v>
      </c>
      <c r="T104" t="s">
        <v>65</v>
      </c>
      <c r="U104" t="str">
        <f>_xlfn.TEXTBEFORE(Table1[[#This Row],[category &amp; sub-category]], "/")</f>
        <v>technology</v>
      </c>
      <c r="V104" t="str">
        <f>_xlfn.TEXTAFTER(Table1[[#This Row],[category &amp; sub-category]], "/")</f>
        <v>wearables</v>
      </c>
    </row>
    <row r="105" spans="1:22" x14ac:dyDescent="0.25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19">
        <f>Table1[[#This Row],[pledged]]/Table1[[#This Row],[goal]]</f>
        <v>0.24610000000000001</v>
      </c>
      <c r="G105" t="s">
        <v>14</v>
      </c>
      <c r="H105" s="24">
        <v>37</v>
      </c>
      <c r="I105" s="7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8">
        <f t="shared" si="2"/>
        <v>40475.208333333336</v>
      </c>
      <c r="O105" s="18">
        <v>40475.208333333336</v>
      </c>
      <c r="P105" s="18">
        <f t="shared" si="3"/>
        <v>40484.208333333336</v>
      </c>
      <c r="Q105" s="18">
        <v>40484.208333333336</v>
      </c>
      <c r="R105" t="b">
        <v>0</v>
      </c>
      <c r="S105" t="b">
        <v>0</v>
      </c>
      <c r="T105" t="s">
        <v>50</v>
      </c>
      <c r="U105" t="str">
        <f>_xlfn.TEXTBEFORE(Table1[[#This Row],[category &amp; sub-category]], "/")</f>
        <v>music</v>
      </c>
      <c r="V105" t="str">
        <f>_xlfn.TEXTAFTER(Table1[[#This Row],[category &amp; sub-category]], "/")</f>
        <v>electric music</v>
      </c>
    </row>
    <row r="106" spans="1:22" x14ac:dyDescent="0.25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19">
        <f>Table1[[#This Row],[pledged]]/Table1[[#This Row],[goal]]</f>
        <v>1.4314010067114094</v>
      </c>
      <c r="G106" t="s">
        <v>20</v>
      </c>
      <c r="H106" s="24">
        <v>1917</v>
      </c>
      <c r="I106" s="7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8">
        <f t="shared" si="2"/>
        <v>42878.208333333328</v>
      </c>
      <c r="O106" s="18">
        <v>42878.208333333328</v>
      </c>
      <c r="P106" s="18">
        <f t="shared" si="3"/>
        <v>42879.208333333328</v>
      </c>
      <c r="Q106" s="18">
        <v>42879.208333333328</v>
      </c>
      <c r="R106" t="b">
        <v>0</v>
      </c>
      <c r="S106" t="b">
        <v>0</v>
      </c>
      <c r="T106" t="s">
        <v>60</v>
      </c>
      <c r="U106" t="str">
        <f>_xlfn.TEXTBEFORE(Table1[[#This Row],[category &amp; sub-category]], "/")</f>
        <v>music</v>
      </c>
      <c r="V106" t="str">
        <f>_xlfn.TEXTAFTER(Table1[[#This Row],[category &amp; sub-category]], "/")</f>
        <v>indie rock</v>
      </c>
    </row>
    <row r="107" spans="1:22" x14ac:dyDescent="0.25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19">
        <f>Table1[[#This Row],[pledged]]/Table1[[#This Row],[goal]]</f>
        <v>1.4454411764705883</v>
      </c>
      <c r="G107" t="s">
        <v>20</v>
      </c>
      <c r="H107" s="24">
        <v>95</v>
      </c>
      <c r="I107" s="7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8">
        <f t="shared" si="2"/>
        <v>41366.208333333336</v>
      </c>
      <c r="O107" s="18">
        <v>41366.208333333336</v>
      </c>
      <c r="P107" s="18">
        <f t="shared" si="3"/>
        <v>41384.208333333336</v>
      </c>
      <c r="Q107" s="18">
        <v>41384.208333333336</v>
      </c>
      <c r="R107" t="b">
        <v>0</v>
      </c>
      <c r="S107" t="b">
        <v>0</v>
      </c>
      <c r="T107" t="s">
        <v>28</v>
      </c>
      <c r="U107" t="str">
        <f>_xlfn.TEXTBEFORE(Table1[[#This Row],[category &amp; sub-category]], "/")</f>
        <v>technology</v>
      </c>
      <c r="V107" t="str">
        <f>_xlfn.TEXTAFTER(Table1[[#This Row],[category &amp; sub-category]], "/")</f>
        <v>web</v>
      </c>
    </row>
    <row r="108" spans="1:22" x14ac:dyDescent="0.25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19">
        <f>Table1[[#This Row],[pledged]]/Table1[[#This Row],[goal]]</f>
        <v>3.5912820512820511</v>
      </c>
      <c r="G108" t="s">
        <v>20</v>
      </c>
      <c r="H108" s="24">
        <v>147</v>
      </c>
      <c r="I108" s="7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8">
        <f t="shared" si="2"/>
        <v>43716.208333333328</v>
      </c>
      <c r="O108" s="18">
        <v>43716.208333333328</v>
      </c>
      <c r="P108" s="18">
        <f t="shared" si="3"/>
        <v>43721.208333333328</v>
      </c>
      <c r="Q108" s="18">
        <v>43721.208333333328</v>
      </c>
      <c r="R108" t="b">
        <v>0</v>
      </c>
      <c r="S108" t="b">
        <v>0</v>
      </c>
      <c r="T108" t="s">
        <v>33</v>
      </c>
      <c r="U108" t="str">
        <f>_xlfn.TEXTBEFORE(Table1[[#This Row],[category &amp; sub-category]], "/")</f>
        <v>theater</v>
      </c>
      <c r="V108" t="str">
        <f>_xlfn.TEXTAFTER(Table1[[#This Row],[category &amp; sub-category]], "/")</f>
        <v>plays</v>
      </c>
    </row>
    <row r="109" spans="1:22" x14ac:dyDescent="0.25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19">
        <f>Table1[[#This Row],[pledged]]/Table1[[#This Row],[goal]]</f>
        <v>1.8648571428571428</v>
      </c>
      <c r="G109" t="s">
        <v>20</v>
      </c>
      <c r="H109" s="24">
        <v>86</v>
      </c>
      <c r="I109" s="7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8">
        <f t="shared" si="2"/>
        <v>43213.208333333328</v>
      </c>
      <c r="O109" s="18">
        <v>43213.208333333328</v>
      </c>
      <c r="P109" s="18">
        <f t="shared" si="3"/>
        <v>43230.208333333328</v>
      </c>
      <c r="Q109" s="18">
        <v>43230.208333333328</v>
      </c>
      <c r="R109" t="b">
        <v>0</v>
      </c>
      <c r="S109" t="b">
        <v>1</v>
      </c>
      <c r="T109" t="s">
        <v>33</v>
      </c>
      <c r="U109" t="str">
        <f>_xlfn.TEXTBEFORE(Table1[[#This Row],[category &amp; sub-category]], "/")</f>
        <v>theater</v>
      </c>
      <c r="V109" t="str">
        <f>_xlfn.TEXTAFTER(Table1[[#This Row],[category &amp; sub-category]], "/")</f>
        <v>plays</v>
      </c>
    </row>
    <row r="110" spans="1:22" x14ac:dyDescent="0.25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19">
        <f>Table1[[#This Row],[pledged]]/Table1[[#This Row],[goal]]</f>
        <v>5.9526666666666666</v>
      </c>
      <c r="G110" t="s">
        <v>20</v>
      </c>
      <c r="H110" s="24">
        <v>83</v>
      </c>
      <c r="I110" s="7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8">
        <f t="shared" si="2"/>
        <v>41005.208333333336</v>
      </c>
      <c r="O110" s="18">
        <v>41005.208333333336</v>
      </c>
      <c r="P110" s="18">
        <f t="shared" si="3"/>
        <v>41042.208333333336</v>
      </c>
      <c r="Q110" s="18">
        <v>41042.208333333336</v>
      </c>
      <c r="R110" t="b">
        <v>0</v>
      </c>
      <c r="S110" t="b">
        <v>0</v>
      </c>
      <c r="T110" t="s">
        <v>42</v>
      </c>
      <c r="U110" t="str">
        <f>_xlfn.TEXTBEFORE(Table1[[#This Row],[category &amp; sub-category]], "/")</f>
        <v>film &amp; video</v>
      </c>
      <c r="V110" t="str">
        <f>_xlfn.TEXTAFTER(Table1[[#This Row],[category &amp; sub-category]], "/")</f>
        <v>documentary</v>
      </c>
    </row>
    <row r="111" spans="1:22" x14ac:dyDescent="0.25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19">
        <f>Table1[[#This Row],[pledged]]/Table1[[#This Row],[goal]]</f>
        <v>0.5921153846153846</v>
      </c>
      <c r="G111" t="s">
        <v>14</v>
      </c>
      <c r="H111" s="24">
        <v>60</v>
      </c>
      <c r="I111" s="7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8">
        <f t="shared" si="2"/>
        <v>41651.25</v>
      </c>
      <c r="O111" s="18">
        <v>41651.25</v>
      </c>
      <c r="P111" s="18">
        <f t="shared" si="3"/>
        <v>41653.25</v>
      </c>
      <c r="Q111" s="18">
        <v>41653.25</v>
      </c>
      <c r="R111" t="b">
        <v>0</v>
      </c>
      <c r="S111" t="b">
        <v>0</v>
      </c>
      <c r="T111" t="s">
        <v>269</v>
      </c>
      <c r="U111" t="str">
        <f>_xlfn.TEXTBEFORE(Table1[[#This Row],[category &amp; sub-category]], "/")</f>
        <v>film &amp; video</v>
      </c>
      <c r="V111" t="str">
        <f>_xlfn.TEXTAFTER(Table1[[#This Row],[category &amp; sub-category]], "/")</f>
        <v>television</v>
      </c>
    </row>
    <row r="112" spans="1:22" x14ac:dyDescent="0.25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19">
        <f>Table1[[#This Row],[pledged]]/Table1[[#This Row],[goal]]</f>
        <v>0.14962780898876404</v>
      </c>
      <c r="G112" t="s">
        <v>14</v>
      </c>
      <c r="H112" s="24">
        <v>296</v>
      </c>
      <c r="I112" s="7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8">
        <f t="shared" si="2"/>
        <v>43354.208333333328</v>
      </c>
      <c r="O112" s="18">
        <v>43354.208333333328</v>
      </c>
      <c r="P112" s="18">
        <f t="shared" si="3"/>
        <v>43373.208333333328</v>
      </c>
      <c r="Q112" s="18">
        <v>43373.208333333328</v>
      </c>
      <c r="R112" t="b">
        <v>0</v>
      </c>
      <c r="S112" t="b">
        <v>0</v>
      </c>
      <c r="T112" t="s">
        <v>17</v>
      </c>
      <c r="U112" t="str">
        <f>_xlfn.TEXTBEFORE(Table1[[#This Row],[category &amp; sub-category]], "/")</f>
        <v>food</v>
      </c>
      <c r="V112" t="str">
        <f>_xlfn.TEXTAFTER(Table1[[#This Row],[category &amp; sub-category]], "/")</f>
        <v>food trucks</v>
      </c>
    </row>
    <row r="113" spans="1:22" x14ac:dyDescent="0.25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19">
        <f>Table1[[#This Row],[pledged]]/Table1[[#This Row],[goal]]</f>
        <v>1.1995602605863191</v>
      </c>
      <c r="G113" t="s">
        <v>20</v>
      </c>
      <c r="H113" s="24">
        <v>676</v>
      </c>
      <c r="I113" s="7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8">
        <f t="shared" si="2"/>
        <v>41174.208333333336</v>
      </c>
      <c r="O113" s="18">
        <v>41174.208333333336</v>
      </c>
      <c r="P113" s="18">
        <f t="shared" si="3"/>
        <v>41180.208333333336</v>
      </c>
      <c r="Q113" s="18">
        <v>41180.208333333336</v>
      </c>
      <c r="R113" t="b">
        <v>0</v>
      </c>
      <c r="S113" t="b">
        <v>0</v>
      </c>
      <c r="T113" t="s">
        <v>133</v>
      </c>
      <c r="U113" t="str">
        <f>_xlfn.TEXTBEFORE(Table1[[#This Row],[category &amp; sub-category]], "/")</f>
        <v>publishing</v>
      </c>
      <c r="V113" t="str">
        <f>_xlfn.TEXTAFTER(Table1[[#This Row],[category &amp; sub-category]], "/")</f>
        <v>radio &amp; podcasts</v>
      </c>
    </row>
    <row r="114" spans="1:22" x14ac:dyDescent="0.25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19">
        <f>Table1[[#This Row],[pledged]]/Table1[[#This Row],[goal]]</f>
        <v>2.6882978723404256</v>
      </c>
      <c r="G114" t="s">
        <v>20</v>
      </c>
      <c r="H114" s="24">
        <v>361</v>
      </c>
      <c r="I114" s="7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s="18">
        <f t="shared" si="2"/>
        <v>41875.208333333336</v>
      </c>
      <c r="O114" s="18">
        <v>41875.208333333336</v>
      </c>
      <c r="P114" s="18">
        <f t="shared" si="3"/>
        <v>41890.208333333336</v>
      </c>
      <c r="Q114" s="18">
        <v>41890.208333333336</v>
      </c>
      <c r="R114" t="b">
        <v>0</v>
      </c>
      <c r="S114" t="b">
        <v>0</v>
      </c>
      <c r="T114" t="s">
        <v>28</v>
      </c>
      <c r="U114" t="str">
        <f>_xlfn.TEXTBEFORE(Table1[[#This Row],[category &amp; sub-category]], "/")</f>
        <v>technology</v>
      </c>
      <c r="V114" t="str">
        <f>_xlfn.TEXTAFTER(Table1[[#This Row],[category &amp; sub-category]], "/")</f>
        <v>web</v>
      </c>
    </row>
    <row r="115" spans="1:22" x14ac:dyDescent="0.25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19">
        <f>Table1[[#This Row],[pledged]]/Table1[[#This Row],[goal]]</f>
        <v>3.7687878787878786</v>
      </c>
      <c r="G115" t="s">
        <v>20</v>
      </c>
      <c r="H115" s="24">
        <v>131</v>
      </c>
      <c r="I115" s="7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8">
        <f t="shared" si="2"/>
        <v>42990.208333333328</v>
      </c>
      <c r="O115" s="18">
        <v>42990.208333333328</v>
      </c>
      <c r="P115" s="18">
        <f t="shared" si="3"/>
        <v>42997.208333333328</v>
      </c>
      <c r="Q115" s="18">
        <v>42997.208333333328</v>
      </c>
      <c r="R115" t="b">
        <v>0</v>
      </c>
      <c r="S115" t="b">
        <v>0</v>
      </c>
      <c r="T115" t="s">
        <v>17</v>
      </c>
      <c r="U115" t="str">
        <f>_xlfn.TEXTBEFORE(Table1[[#This Row],[category &amp; sub-category]], "/")</f>
        <v>food</v>
      </c>
      <c r="V115" t="str">
        <f>_xlfn.TEXTAFTER(Table1[[#This Row],[category &amp; sub-category]], "/")</f>
        <v>food trucks</v>
      </c>
    </row>
    <row r="116" spans="1:22" x14ac:dyDescent="0.25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19">
        <f>Table1[[#This Row],[pledged]]/Table1[[#This Row],[goal]]</f>
        <v>7.2715789473684209</v>
      </c>
      <c r="G116" t="s">
        <v>20</v>
      </c>
      <c r="H116" s="24">
        <v>126</v>
      </c>
      <c r="I116" s="7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8">
        <f t="shared" si="2"/>
        <v>43564.208333333328</v>
      </c>
      <c r="O116" s="18">
        <v>43564.208333333328</v>
      </c>
      <c r="P116" s="18">
        <f t="shared" si="3"/>
        <v>43565.208333333328</v>
      </c>
      <c r="Q116" s="18">
        <v>43565.208333333328</v>
      </c>
      <c r="R116" t="b">
        <v>0</v>
      </c>
      <c r="S116" t="b">
        <v>1</v>
      </c>
      <c r="T116" t="s">
        <v>65</v>
      </c>
      <c r="U116" t="str">
        <f>_xlfn.TEXTBEFORE(Table1[[#This Row],[category &amp; sub-category]], "/")</f>
        <v>technology</v>
      </c>
      <c r="V116" t="str">
        <f>_xlfn.TEXTAFTER(Table1[[#This Row],[category &amp; sub-category]], "/")</f>
        <v>wearables</v>
      </c>
    </row>
    <row r="117" spans="1:22" x14ac:dyDescent="0.25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19">
        <f>Table1[[#This Row],[pledged]]/Table1[[#This Row],[goal]]</f>
        <v>0.87211757648470301</v>
      </c>
      <c r="G117" t="s">
        <v>14</v>
      </c>
      <c r="H117" s="24">
        <v>3304</v>
      </c>
      <c r="I117" s="7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8">
        <f t="shared" si="2"/>
        <v>43056.25</v>
      </c>
      <c r="O117" s="18">
        <v>43056.25</v>
      </c>
      <c r="P117" s="18">
        <f t="shared" si="3"/>
        <v>43091.25</v>
      </c>
      <c r="Q117" s="18">
        <v>43091.25</v>
      </c>
      <c r="R117" t="b">
        <v>0</v>
      </c>
      <c r="S117" t="b">
        <v>0</v>
      </c>
      <c r="T117" t="s">
        <v>119</v>
      </c>
      <c r="U117" t="str">
        <f>_xlfn.TEXTBEFORE(Table1[[#This Row],[category &amp; sub-category]], "/")</f>
        <v>publishing</v>
      </c>
      <c r="V117" t="str">
        <f>_xlfn.TEXTAFTER(Table1[[#This Row],[category &amp; sub-category]], "/")</f>
        <v>fiction</v>
      </c>
    </row>
    <row r="118" spans="1:22" x14ac:dyDescent="0.25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19">
        <f>Table1[[#This Row],[pledged]]/Table1[[#This Row],[goal]]</f>
        <v>0.88</v>
      </c>
      <c r="G118" t="s">
        <v>14</v>
      </c>
      <c r="H118" s="24">
        <v>73</v>
      </c>
      <c r="I118" s="7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8">
        <f t="shared" si="2"/>
        <v>42265.208333333328</v>
      </c>
      <c r="O118" s="18">
        <v>42265.208333333328</v>
      </c>
      <c r="P118" s="18">
        <f t="shared" si="3"/>
        <v>42266.208333333328</v>
      </c>
      <c r="Q118" s="18">
        <v>42266.208333333328</v>
      </c>
      <c r="R118" t="b">
        <v>0</v>
      </c>
      <c r="S118" t="b">
        <v>0</v>
      </c>
      <c r="T118" t="s">
        <v>33</v>
      </c>
      <c r="U118" t="str">
        <f>_xlfn.TEXTBEFORE(Table1[[#This Row],[category &amp; sub-category]], "/")</f>
        <v>theater</v>
      </c>
      <c r="V118" t="str">
        <f>_xlfn.TEXTAFTER(Table1[[#This Row],[category &amp; sub-category]], "/")</f>
        <v>plays</v>
      </c>
    </row>
    <row r="119" spans="1:22" x14ac:dyDescent="0.25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19">
        <f>Table1[[#This Row],[pledged]]/Table1[[#This Row],[goal]]</f>
        <v>1.7393877551020409</v>
      </c>
      <c r="G119" t="s">
        <v>20</v>
      </c>
      <c r="H119" s="24">
        <v>275</v>
      </c>
      <c r="I119" s="7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8">
        <f t="shared" si="2"/>
        <v>40808.208333333336</v>
      </c>
      <c r="O119" s="18">
        <v>40808.208333333336</v>
      </c>
      <c r="P119" s="18">
        <f t="shared" si="3"/>
        <v>40814.208333333336</v>
      </c>
      <c r="Q119" s="18">
        <v>40814.208333333336</v>
      </c>
      <c r="R119" t="b">
        <v>0</v>
      </c>
      <c r="S119" t="b">
        <v>0</v>
      </c>
      <c r="T119" t="s">
        <v>269</v>
      </c>
      <c r="U119" t="str">
        <f>_xlfn.TEXTBEFORE(Table1[[#This Row],[category &amp; sub-category]], "/")</f>
        <v>film &amp; video</v>
      </c>
      <c r="V119" t="str">
        <f>_xlfn.TEXTAFTER(Table1[[#This Row],[category &amp; sub-category]], "/")</f>
        <v>television</v>
      </c>
    </row>
    <row r="120" spans="1:22" x14ac:dyDescent="0.25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19">
        <f>Table1[[#This Row],[pledged]]/Table1[[#This Row],[goal]]</f>
        <v>1.1761111111111111</v>
      </c>
      <c r="G120" t="s">
        <v>20</v>
      </c>
      <c r="H120" s="24">
        <v>67</v>
      </c>
      <c r="I120" s="7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8">
        <f t="shared" si="2"/>
        <v>41665.25</v>
      </c>
      <c r="O120" s="18">
        <v>41665.25</v>
      </c>
      <c r="P120" s="18">
        <f t="shared" si="3"/>
        <v>41671.25</v>
      </c>
      <c r="Q120" s="18">
        <v>41671.25</v>
      </c>
      <c r="R120" t="b">
        <v>0</v>
      </c>
      <c r="S120" t="b">
        <v>0</v>
      </c>
      <c r="T120" t="s">
        <v>122</v>
      </c>
      <c r="U120" t="str">
        <f>_xlfn.TEXTBEFORE(Table1[[#This Row],[category &amp; sub-category]], "/")</f>
        <v>photography</v>
      </c>
      <c r="V120" t="str">
        <f>_xlfn.TEXTAFTER(Table1[[#This Row],[category &amp; sub-category]], "/")</f>
        <v>photography books</v>
      </c>
    </row>
    <row r="121" spans="1:22" x14ac:dyDescent="0.25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19">
        <f>Table1[[#This Row],[pledged]]/Table1[[#This Row],[goal]]</f>
        <v>2.1496</v>
      </c>
      <c r="G121" t="s">
        <v>20</v>
      </c>
      <c r="H121" s="24">
        <v>154</v>
      </c>
      <c r="I121" s="7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8">
        <f t="shared" si="2"/>
        <v>41806.208333333336</v>
      </c>
      <c r="O121" s="18">
        <v>41806.208333333336</v>
      </c>
      <c r="P121" s="18">
        <f t="shared" si="3"/>
        <v>41823.208333333336</v>
      </c>
      <c r="Q121" s="18">
        <v>41823.208333333336</v>
      </c>
      <c r="R121" t="b">
        <v>0</v>
      </c>
      <c r="S121" t="b">
        <v>1</v>
      </c>
      <c r="T121" t="s">
        <v>42</v>
      </c>
      <c r="U121" t="str">
        <f>_xlfn.TEXTBEFORE(Table1[[#This Row],[category &amp; sub-category]], "/")</f>
        <v>film &amp; video</v>
      </c>
      <c r="V121" t="str">
        <f>_xlfn.TEXTAFTER(Table1[[#This Row],[category &amp; sub-category]], "/")</f>
        <v>documentary</v>
      </c>
    </row>
    <row r="122" spans="1:22" x14ac:dyDescent="0.25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19">
        <f>Table1[[#This Row],[pledged]]/Table1[[#This Row],[goal]]</f>
        <v>1.4949667110519307</v>
      </c>
      <c r="G122" t="s">
        <v>20</v>
      </c>
      <c r="H122" s="24">
        <v>1782</v>
      </c>
      <c r="I122" s="7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8">
        <f t="shared" si="2"/>
        <v>42111.208333333328</v>
      </c>
      <c r="O122" s="18">
        <v>42111.208333333328</v>
      </c>
      <c r="P122" s="18">
        <f t="shared" si="3"/>
        <v>42115.208333333328</v>
      </c>
      <c r="Q122" s="18">
        <v>42115.208333333328</v>
      </c>
      <c r="R122" t="b">
        <v>0</v>
      </c>
      <c r="S122" t="b">
        <v>1</v>
      </c>
      <c r="T122" t="s">
        <v>292</v>
      </c>
      <c r="U122" t="str">
        <f>_xlfn.TEXTBEFORE(Table1[[#This Row],[category &amp; sub-category]], "/")</f>
        <v>games</v>
      </c>
      <c r="V122" t="str">
        <f>_xlfn.TEXTAFTER(Table1[[#This Row],[category &amp; sub-category]], "/")</f>
        <v>mobile games</v>
      </c>
    </row>
    <row r="123" spans="1:22" x14ac:dyDescent="0.25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19">
        <f>Table1[[#This Row],[pledged]]/Table1[[#This Row],[goal]]</f>
        <v>2.1933995584988963</v>
      </c>
      <c r="G123" t="s">
        <v>20</v>
      </c>
      <c r="H123" s="24">
        <v>903</v>
      </c>
      <c r="I123" s="7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8">
        <f t="shared" si="2"/>
        <v>41917.208333333336</v>
      </c>
      <c r="O123" s="18">
        <v>41917.208333333336</v>
      </c>
      <c r="P123" s="18">
        <f t="shared" si="3"/>
        <v>41930.208333333336</v>
      </c>
      <c r="Q123" s="18">
        <v>41930.208333333336</v>
      </c>
      <c r="R123" t="b">
        <v>0</v>
      </c>
      <c r="S123" t="b">
        <v>0</v>
      </c>
      <c r="T123" t="s">
        <v>89</v>
      </c>
      <c r="U123" t="str">
        <f>_xlfn.TEXTBEFORE(Table1[[#This Row],[category &amp; sub-category]], "/")</f>
        <v>games</v>
      </c>
      <c r="V123" t="str">
        <f>_xlfn.TEXTAFTER(Table1[[#This Row],[category &amp; sub-category]], "/")</f>
        <v>video games</v>
      </c>
    </row>
    <row r="124" spans="1:22" x14ac:dyDescent="0.25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19">
        <f>Table1[[#This Row],[pledged]]/Table1[[#This Row],[goal]]</f>
        <v>0.64367690058479532</v>
      </c>
      <c r="G124" t="s">
        <v>14</v>
      </c>
      <c r="H124" s="24">
        <v>3387</v>
      </c>
      <c r="I124" s="7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8">
        <f t="shared" si="2"/>
        <v>41970.25</v>
      </c>
      <c r="O124" s="18">
        <v>41970.25</v>
      </c>
      <c r="P124" s="18">
        <f t="shared" si="3"/>
        <v>41997.25</v>
      </c>
      <c r="Q124" s="18">
        <v>41997.25</v>
      </c>
      <c r="R124" t="b">
        <v>0</v>
      </c>
      <c r="S124" t="b">
        <v>0</v>
      </c>
      <c r="T124" t="s">
        <v>119</v>
      </c>
      <c r="U124" t="str">
        <f>_xlfn.TEXTBEFORE(Table1[[#This Row],[category &amp; sub-category]], "/")</f>
        <v>publishing</v>
      </c>
      <c r="V124" t="str">
        <f>_xlfn.TEXTAFTER(Table1[[#This Row],[category &amp; sub-category]], "/")</f>
        <v>fiction</v>
      </c>
    </row>
    <row r="125" spans="1:22" x14ac:dyDescent="0.25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19">
        <f>Table1[[#This Row],[pledged]]/Table1[[#This Row],[goal]]</f>
        <v>0.18622397298818233</v>
      </c>
      <c r="G125" t="s">
        <v>14</v>
      </c>
      <c r="H125" s="24">
        <v>662</v>
      </c>
      <c r="I125" s="7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8">
        <f t="shared" si="2"/>
        <v>42332.25</v>
      </c>
      <c r="O125" s="18">
        <v>42332.25</v>
      </c>
      <c r="P125" s="18">
        <f t="shared" si="3"/>
        <v>42335.25</v>
      </c>
      <c r="Q125" s="18">
        <v>42335.25</v>
      </c>
      <c r="R125" t="b">
        <v>1</v>
      </c>
      <c r="S125" t="b">
        <v>0</v>
      </c>
      <c r="T125" t="s">
        <v>33</v>
      </c>
      <c r="U125" t="str">
        <f>_xlfn.TEXTBEFORE(Table1[[#This Row],[category &amp; sub-category]], "/")</f>
        <v>theater</v>
      </c>
      <c r="V125" t="str">
        <f>_xlfn.TEXTAFTER(Table1[[#This Row],[category &amp; sub-category]], "/")</f>
        <v>plays</v>
      </c>
    </row>
    <row r="126" spans="1:22" x14ac:dyDescent="0.25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19">
        <f>Table1[[#This Row],[pledged]]/Table1[[#This Row],[goal]]</f>
        <v>3.6776923076923076</v>
      </c>
      <c r="G126" t="s">
        <v>20</v>
      </c>
      <c r="H126" s="24">
        <v>94</v>
      </c>
      <c r="I126" s="7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8">
        <f t="shared" si="2"/>
        <v>43598.208333333328</v>
      </c>
      <c r="O126" s="18">
        <v>43598.208333333328</v>
      </c>
      <c r="P126" s="18">
        <f t="shared" si="3"/>
        <v>43651.208333333328</v>
      </c>
      <c r="Q126" s="18">
        <v>43651.208333333328</v>
      </c>
      <c r="R126" t="b">
        <v>0</v>
      </c>
      <c r="S126" t="b">
        <v>0</v>
      </c>
      <c r="T126" t="s">
        <v>122</v>
      </c>
      <c r="U126" t="str">
        <f>_xlfn.TEXTBEFORE(Table1[[#This Row],[category &amp; sub-category]], "/")</f>
        <v>photography</v>
      </c>
      <c r="V126" t="str">
        <f>_xlfn.TEXTAFTER(Table1[[#This Row],[category &amp; sub-category]], "/")</f>
        <v>photography books</v>
      </c>
    </row>
    <row r="127" spans="1:22" x14ac:dyDescent="0.25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19">
        <f>Table1[[#This Row],[pledged]]/Table1[[#This Row],[goal]]</f>
        <v>1.5990566037735849</v>
      </c>
      <c r="G127" t="s">
        <v>20</v>
      </c>
      <c r="H127" s="24">
        <v>180</v>
      </c>
      <c r="I127" s="7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8">
        <f t="shared" si="2"/>
        <v>43362.208333333328</v>
      </c>
      <c r="O127" s="18">
        <v>43362.208333333328</v>
      </c>
      <c r="P127" s="18">
        <f t="shared" si="3"/>
        <v>43366.208333333328</v>
      </c>
      <c r="Q127" s="18">
        <v>43366.208333333328</v>
      </c>
      <c r="R127" t="b">
        <v>0</v>
      </c>
      <c r="S127" t="b">
        <v>0</v>
      </c>
      <c r="T127" t="s">
        <v>33</v>
      </c>
      <c r="U127" t="str">
        <f>_xlfn.TEXTBEFORE(Table1[[#This Row],[category &amp; sub-category]], "/")</f>
        <v>theater</v>
      </c>
      <c r="V127" t="str">
        <f>_xlfn.TEXTAFTER(Table1[[#This Row],[category &amp; sub-category]], "/")</f>
        <v>plays</v>
      </c>
    </row>
    <row r="128" spans="1:22" x14ac:dyDescent="0.25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19">
        <f>Table1[[#This Row],[pledged]]/Table1[[#This Row],[goal]]</f>
        <v>0.38633185349611543</v>
      </c>
      <c r="G128" t="s">
        <v>14</v>
      </c>
      <c r="H128" s="24">
        <v>774</v>
      </c>
      <c r="I128" s="7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8">
        <f t="shared" si="2"/>
        <v>42596.208333333328</v>
      </c>
      <c r="O128" s="18">
        <v>42596.208333333328</v>
      </c>
      <c r="P128" s="18">
        <f t="shared" si="3"/>
        <v>42624.208333333328</v>
      </c>
      <c r="Q128" s="18">
        <v>42624.208333333328</v>
      </c>
      <c r="R128" t="b">
        <v>0</v>
      </c>
      <c r="S128" t="b">
        <v>1</v>
      </c>
      <c r="T128" t="s">
        <v>33</v>
      </c>
      <c r="U128" t="str">
        <f>_xlfn.TEXTBEFORE(Table1[[#This Row],[category &amp; sub-category]], "/")</f>
        <v>theater</v>
      </c>
      <c r="V128" t="str">
        <f>_xlfn.TEXTAFTER(Table1[[#This Row],[category &amp; sub-category]], "/")</f>
        <v>plays</v>
      </c>
    </row>
    <row r="129" spans="1:22" x14ac:dyDescent="0.25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19">
        <f>Table1[[#This Row],[pledged]]/Table1[[#This Row],[goal]]</f>
        <v>0.51421511627906979</v>
      </c>
      <c r="G129" t="s">
        <v>14</v>
      </c>
      <c r="H129" s="24">
        <v>672</v>
      </c>
      <c r="I129" s="7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8">
        <f t="shared" si="2"/>
        <v>40310.208333333336</v>
      </c>
      <c r="O129" s="18">
        <v>40310.208333333336</v>
      </c>
      <c r="P129" s="18">
        <f t="shared" si="3"/>
        <v>40313.208333333336</v>
      </c>
      <c r="Q129" s="18">
        <v>40313.208333333336</v>
      </c>
      <c r="R129" t="b">
        <v>0</v>
      </c>
      <c r="S129" t="b">
        <v>0</v>
      </c>
      <c r="T129" t="s">
        <v>33</v>
      </c>
      <c r="U129" t="str">
        <f>_xlfn.TEXTBEFORE(Table1[[#This Row],[category &amp; sub-category]], "/")</f>
        <v>theater</v>
      </c>
      <c r="V129" t="str">
        <f>_xlfn.TEXTAFTER(Table1[[#This Row],[category &amp; sub-category]], "/")</f>
        <v>plays</v>
      </c>
    </row>
    <row r="130" spans="1:22" x14ac:dyDescent="0.25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19">
        <f>Table1[[#This Row],[pledged]]/Table1[[#This Row],[goal]]</f>
        <v>0.60334277620396604</v>
      </c>
      <c r="G130" t="s">
        <v>74</v>
      </c>
      <c r="H130" s="24">
        <v>532</v>
      </c>
      <c r="I130" s="7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8">
        <f t="shared" ref="N130:N193" si="4">(((L130/60)/60)/24)+DATE(1970,1,1)</f>
        <v>40417.208333333336</v>
      </c>
      <c r="O130" s="18">
        <v>40417.208333333336</v>
      </c>
      <c r="P130" s="18">
        <f t="shared" ref="P130:P193" si="5">(((M130/60)/60)/24)+DATE(1970,1,1)</f>
        <v>40430.208333333336</v>
      </c>
      <c r="Q130" s="18">
        <v>40430.208333333336</v>
      </c>
      <c r="R130" t="b">
        <v>0</v>
      </c>
      <c r="S130" t="b">
        <v>0</v>
      </c>
      <c r="T130" t="s">
        <v>23</v>
      </c>
      <c r="U130" t="str">
        <f>_xlfn.TEXTBEFORE(Table1[[#This Row],[category &amp; sub-category]], "/")</f>
        <v>music</v>
      </c>
      <c r="V130" t="str">
        <f>_xlfn.TEXTAFTER(Table1[[#This Row],[category &amp; sub-category]], "/")</f>
        <v>rock</v>
      </c>
    </row>
    <row r="131" spans="1:22" x14ac:dyDescent="0.25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19">
        <f>Table1[[#This Row],[pledged]]/Table1[[#This Row],[goal]]</f>
        <v>3.2026936026936029E-2</v>
      </c>
      <c r="G131" t="s">
        <v>74</v>
      </c>
      <c r="H131" s="24">
        <v>55</v>
      </c>
      <c r="I131" s="7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8">
        <f t="shared" si="4"/>
        <v>42038.25</v>
      </c>
      <c r="O131" s="18">
        <v>42038.25</v>
      </c>
      <c r="P131" s="18">
        <f t="shared" si="5"/>
        <v>42063.25</v>
      </c>
      <c r="Q131" s="18">
        <v>42063.25</v>
      </c>
      <c r="R131" t="b">
        <v>0</v>
      </c>
      <c r="S131" t="b">
        <v>0</v>
      </c>
      <c r="T131" t="s">
        <v>17</v>
      </c>
      <c r="U131" t="str">
        <f>_xlfn.TEXTBEFORE(Table1[[#This Row],[category &amp; sub-category]], "/")</f>
        <v>food</v>
      </c>
      <c r="V131" t="str">
        <f>_xlfn.TEXTAFTER(Table1[[#This Row],[category &amp; sub-category]], "/")</f>
        <v>food trucks</v>
      </c>
    </row>
    <row r="132" spans="1:22" x14ac:dyDescent="0.25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19">
        <f>Table1[[#This Row],[pledged]]/Table1[[#This Row],[goal]]</f>
        <v>1.5546875</v>
      </c>
      <c r="G132" t="s">
        <v>20</v>
      </c>
      <c r="H132" s="24">
        <v>533</v>
      </c>
      <c r="I132" s="7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8">
        <f t="shared" si="4"/>
        <v>40842.208333333336</v>
      </c>
      <c r="O132" s="18">
        <v>40842.208333333336</v>
      </c>
      <c r="P132" s="18">
        <f t="shared" si="5"/>
        <v>40858.25</v>
      </c>
      <c r="Q132" s="18">
        <v>40858.25</v>
      </c>
      <c r="R132" t="b">
        <v>0</v>
      </c>
      <c r="S132" t="b">
        <v>0</v>
      </c>
      <c r="T132" t="s">
        <v>53</v>
      </c>
      <c r="U132" t="str">
        <f>_xlfn.TEXTBEFORE(Table1[[#This Row],[category &amp; sub-category]], "/")</f>
        <v>film &amp; video</v>
      </c>
      <c r="V132" t="str">
        <f>_xlfn.TEXTAFTER(Table1[[#This Row],[category &amp; sub-category]], "/")</f>
        <v>drama</v>
      </c>
    </row>
    <row r="133" spans="1:22" x14ac:dyDescent="0.25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19">
        <f>Table1[[#This Row],[pledged]]/Table1[[#This Row],[goal]]</f>
        <v>1.0085974499089254</v>
      </c>
      <c r="G133" t="s">
        <v>20</v>
      </c>
      <c r="H133" s="24">
        <v>2443</v>
      </c>
      <c r="I133" s="7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8">
        <f t="shared" si="4"/>
        <v>41607.25</v>
      </c>
      <c r="O133" s="18">
        <v>41607.25</v>
      </c>
      <c r="P133" s="18">
        <f t="shared" si="5"/>
        <v>41620.25</v>
      </c>
      <c r="Q133" s="18">
        <v>41620.25</v>
      </c>
      <c r="R133" t="b">
        <v>0</v>
      </c>
      <c r="S133" t="b">
        <v>0</v>
      </c>
      <c r="T133" t="s">
        <v>28</v>
      </c>
      <c r="U133" t="str">
        <f>_xlfn.TEXTBEFORE(Table1[[#This Row],[category &amp; sub-category]], "/")</f>
        <v>technology</v>
      </c>
      <c r="V133" t="str">
        <f>_xlfn.TEXTAFTER(Table1[[#This Row],[category &amp; sub-category]], "/")</f>
        <v>web</v>
      </c>
    </row>
    <row r="134" spans="1:22" x14ac:dyDescent="0.25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19">
        <f>Table1[[#This Row],[pledged]]/Table1[[#This Row],[goal]]</f>
        <v>1.1618181818181819</v>
      </c>
      <c r="G134" t="s">
        <v>20</v>
      </c>
      <c r="H134" s="24">
        <v>89</v>
      </c>
      <c r="I134" s="7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8">
        <f t="shared" si="4"/>
        <v>43112.25</v>
      </c>
      <c r="O134" s="18">
        <v>43112.25</v>
      </c>
      <c r="P134" s="18">
        <f t="shared" si="5"/>
        <v>43128.25</v>
      </c>
      <c r="Q134" s="18">
        <v>43128.25</v>
      </c>
      <c r="R134" t="b">
        <v>0</v>
      </c>
      <c r="S134" t="b">
        <v>1</v>
      </c>
      <c r="T134" t="s">
        <v>33</v>
      </c>
      <c r="U134" t="str">
        <f>_xlfn.TEXTBEFORE(Table1[[#This Row],[category &amp; sub-category]], "/")</f>
        <v>theater</v>
      </c>
      <c r="V134" t="str">
        <f>_xlfn.TEXTAFTER(Table1[[#This Row],[category &amp; sub-category]], "/")</f>
        <v>plays</v>
      </c>
    </row>
    <row r="135" spans="1:22" x14ac:dyDescent="0.25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19">
        <f>Table1[[#This Row],[pledged]]/Table1[[#This Row],[goal]]</f>
        <v>3.1077777777777778</v>
      </c>
      <c r="G135" t="s">
        <v>20</v>
      </c>
      <c r="H135" s="24">
        <v>159</v>
      </c>
      <c r="I135" s="7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8">
        <f t="shared" si="4"/>
        <v>40767.208333333336</v>
      </c>
      <c r="O135" s="18">
        <v>40767.208333333336</v>
      </c>
      <c r="P135" s="18">
        <f t="shared" si="5"/>
        <v>40789.208333333336</v>
      </c>
      <c r="Q135" s="18">
        <v>40789.208333333336</v>
      </c>
      <c r="R135" t="b">
        <v>0</v>
      </c>
      <c r="S135" t="b">
        <v>0</v>
      </c>
      <c r="T135" t="s">
        <v>319</v>
      </c>
      <c r="U135" t="str">
        <f>_xlfn.TEXTBEFORE(Table1[[#This Row],[category &amp; sub-category]], "/")</f>
        <v>music</v>
      </c>
      <c r="V135" t="str">
        <f>_xlfn.TEXTAFTER(Table1[[#This Row],[category &amp; sub-category]], "/")</f>
        <v>world music</v>
      </c>
    </row>
    <row r="136" spans="1:22" x14ac:dyDescent="0.25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19">
        <f>Table1[[#This Row],[pledged]]/Table1[[#This Row],[goal]]</f>
        <v>0.89736683417085428</v>
      </c>
      <c r="G136" t="s">
        <v>14</v>
      </c>
      <c r="H136" s="24">
        <v>940</v>
      </c>
      <c r="I136" s="7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8">
        <f t="shared" si="4"/>
        <v>40713.208333333336</v>
      </c>
      <c r="O136" s="18">
        <v>40713.208333333336</v>
      </c>
      <c r="P136" s="18">
        <f t="shared" si="5"/>
        <v>40762.208333333336</v>
      </c>
      <c r="Q136" s="18">
        <v>40762.208333333336</v>
      </c>
      <c r="R136" t="b">
        <v>0</v>
      </c>
      <c r="S136" t="b">
        <v>1</v>
      </c>
      <c r="T136" t="s">
        <v>42</v>
      </c>
      <c r="U136" t="str">
        <f>_xlfn.TEXTBEFORE(Table1[[#This Row],[category &amp; sub-category]], "/")</f>
        <v>film &amp; video</v>
      </c>
      <c r="V136" t="str">
        <f>_xlfn.TEXTAFTER(Table1[[#This Row],[category &amp; sub-category]], "/")</f>
        <v>documentary</v>
      </c>
    </row>
    <row r="137" spans="1:22" x14ac:dyDescent="0.25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19">
        <f>Table1[[#This Row],[pledged]]/Table1[[#This Row],[goal]]</f>
        <v>0.71272727272727276</v>
      </c>
      <c r="G137" t="s">
        <v>14</v>
      </c>
      <c r="H137" s="24">
        <v>117</v>
      </c>
      <c r="I137" s="7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8">
        <f t="shared" si="4"/>
        <v>41340.25</v>
      </c>
      <c r="O137" s="18">
        <v>41340.25</v>
      </c>
      <c r="P137" s="18">
        <f t="shared" si="5"/>
        <v>41345.208333333336</v>
      </c>
      <c r="Q137" s="18">
        <v>41345.208333333336</v>
      </c>
      <c r="R137" t="b">
        <v>0</v>
      </c>
      <c r="S137" t="b">
        <v>1</v>
      </c>
      <c r="T137" t="s">
        <v>33</v>
      </c>
      <c r="U137" t="str">
        <f>_xlfn.TEXTBEFORE(Table1[[#This Row],[category &amp; sub-category]], "/")</f>
        <v>theater</v>
      </c>
      <c r="V137" t="str">
        <f>_xlfn.TEXTAFTER(Table1[[#This Row],[category &amp; sub-category]], "/")</f>
        <v>plays</v>
      </c>
    </row>
    <row r="138" spans="1:22" x14ac:dyDescent="0.25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19">
        <f>Table1[[#This Row],[pledged]]/Table1[[#This Row],[goal]]</f>
        <v>3.2862318840579711E-2</v>
      </c>
      <c r="G138" t="s">
        <v>74</v>
      </c>
      <c r="H138" s="24">
        <v>58</v>
      </c>
      <c r="I138" s="7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8">
        <f t="shared" si="4"/>
        <v>41797.208333333336</v>
      </c>
      <c r="O138" s="18">
        <v>41797.208333333336</v>
      </c>
      <c r="P138" s="18">
        <f t="shared" si="5"/>
        <v>41809.208333333336</v>
      </c>
      <c r="Q138" s="18">
        <v>41809.208333333336</v>
      </c>
      <c r="R138" t="b">
        <v>0</v>
      </c>
      <c r="S138" t="b">
        <v>1</v>
      </c>
      <c r="T138" t="s">
        <v>53</v>
      </c>
      <c r="U138" t="str">
        <f>_xlfn.TEXTBEFORE(Table1[[#This Row],[category &amp; sub-category]], "/")</f>
        <v>film &amp; video</v>
      </c>
      <c r="V138" t="str">
        <f>_xlfn.TEXTAFTER(Table1[[#This Row],[category &amp; sub-category]], "/")</f>
        <v>drama</v>
      </c>
    </row>
    <row r="139" spans="1:22" x14ac:dyDescent="0.25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19">
        <f>Table1[[#This Row],[pledged]]/Table1[[#This Row],[goal]]</f>
        <v>2.617777777777778</v>
      </c>
      <c r="G139" t="s">
        <v>20</v>
      </c>
      <c r="H139" s="24">
        <v>50</v>
      </c>
      <c r="I139" s="7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8">
        <f t="shared" si="4"/>
        <v>40457.208333333336</v>
      </c>
      <c r="O139" s="18">
        <v>40457.208333333336</v>
      </c>
      <c r="P139" s="18">
        <f t="shared" si="5"/>
        <v>40463.208333333336</v>
      </c>
      <c r="Q139" s="18">
        <v>40463.208333333336</v>
      </c>
      <c r="R139" t="b">
        <v>0</v>
      </c>
      <c r="S139" t="b">
        <v>0</v>
      </c>
      <c r="T139" t="s">
        <v>68</v>
      </c>
      <c r="U139" t="str">
        <f>_xlfn.TEXTBEFORE(Table1[[#This Row],[category &amp; sub-category]], "/")</f>
        <v>publishing</v>
      </c>
      <c r="V139" t="str">
        <f>_xlfn.TEXTAFTER(Table1[[#This Row],[category &amp; sub-category]], "/")</f>
        <v>nonfiction</v>
      </c>
    </row>
    <row r="140" spans="1:22" x14ac:dyDescent="0.25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19">
        <f>Table1[[#This Row],[pledged]]/Table1[[#This Row],[goal]]</f>
        <v>0.96</v>
      </c>
      <c r="G140" t="s">
        <v>14</v>
      </c>
      <c r="H140" s="24">
        <v>115</v>
      </c>
      <c r="I140" s="7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8">
        <f t="shared" si="4"/>
        <v>41180.208333333336</v>
      </c>
      <c r="O140" s="18">
        <v>41180.208333333336</v>
      </c>
      <c r="P140" s="18">
        <f t="shared" si="5"/>
        <v>41186.208333333336</v>
      </c>
      <c r="Q140" s="18">
        <v>41186.208333333336</v>
      </c>
      <c r="R140" t="b">
        <v>0</v>
      </c>
      <c r="S140" t="b">
        <v>0</v>
      </c>
      <c r="T140" t="s">
        <v>292</v>
      </c>
      <c r="U140" t="str">
        <f>_xlfn.TEXTBEFORE(Table1[[#This Row],[category &amp; sub-category]], "/")</f>
        <v>games</v>
      </c>
      <c r="V140" t="str">
        <f>_xlfn.TEXTAFTER(Table1[[#This Row],[category &amp; sub-category]], "/")</f>
        <v>mobile games</v>
      </c>
    </row>
    <row r="141" spans="1:22" x14ac:dyDescent="0.25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19">
        <f>Table1[[#This Row],[pledged]]/Table1[[#This Row],[goal]]</f>
        <v>0.20896851248642778</v>
      </c>
      <c r="G141" t="s">
        <v>14</v>
      </c>
      <c r="H141" s="24">
        <v>326</v>
      </c>
      <c r="I141" s="7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8">
        <f t="shared" si="4"/>
        <v>42115.208333333328</v>
      </c>
      <c r="O141" s="18">
        <v>42115.208333333328</v>
      </c>
      <c r="P141" s="18">
        <f t="shared" si="5"/>
        <v>42131.208333333328</v>
      </c>
      <c r="Q141" s="18">
        <v>42131.208333333328</v>
      </c>
      <c r="R141" t="b">
        <v>0</v>
      </c>
      <c r="S141" t="b">
        <v>1</v>
      </c>
      <c r="T141" t="s">
        <v>65</v>
      </c>
      <c r="U141" t="str">
        <f>_xlfn.TEXTBEFORE(Table1[[#This Row],[category &amp; sub-category]], "/")</f>
        <v>technology</v>
      </c>
      <c r="V141" t="str">
        <f>_xlfn.TEXTAFTER(Table1[[#This Row],[category &amp; sub-category]], "/")</f>
        <v>wearables</v>
      </c>
    </row>
    <row r="142" spans="1:22" x14ac:dyDescent="0.25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19">
        <f>Table1[[#This Row],[pledged]]/Table1[[#This Row],[goal]]</f>
        <v>2.2316363636363636</v>
      </c>
      <c r="G142" t="s">
        <v>20</v>
      </c>
      <c r="H142" s="24">
        <v>186</v>
      </c>
      <c r="I142" s="7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8">
        <f t="shared" si="4"/>
        <v>43156.25</v>
      </c>
      <c r="O142" s="18">
        <v>43156.25</v>
      </c>
      <c r="P142" s="18">
        <f t="shared" si="5"/>
        <v>43161.25</v>
      </c>
      <c r="Q142" s="18">
        <v>43161.25</v>
      </c>
      <c r="R142" t="b">
        <v>0</v>
      </c>
      <c r="S142" t="b">
        <v>0</v>
      </c>
      <c r="T142" t="s">
        <v>42</v>
      </c>
      <c r="U142" t="str">
        <f>_xlfn.TEXTBEFORE(Table1[[#This Row],[category &amp; sub-category]], "/")</f>
        <v>film &amp; video</v>
      </c>
      <c r="V142" t="str">
        <f>_xlfn.TEXTAFTER(Table1[[#This Row],[category &amp; sub-category]], "/")</f>
        <v>documentary</v>
      </c>
    </row>
    <row r="143" spans="1:22" x14ac:dyDescent="0.25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19">
        <f>Table1[[#This Row],[pledged]]/Table1[[#This Row],[goal]]</f>
        <v>1.0159097978227061</v>
      </c>
      <c r="G143" t="s">
        <v>20</v>
      </c>
      <c r="H143" s="24">
        <v>1071</v>
      </c>
      <c r="I143" s="7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8">
        <f t="shared" si="4"/>
        <v>42167.208333333328</v>
      </c>
      <c r="O143" s="18">
        <v>42167.208333333328</v>
      </c>
      <c r="P143" s="18">
        <f t="shared" si="5"/>
        <v>42173.208333333328</v>
      </c>
      <c r="Q143" s="18">
        <v>42173.208333333328</v>
      </c>
      <c r="R143" t="b">
        <v>0</v>
      </c>
      <c r="S143" t="b">
        <v>0</v>
      </c>
      <c r="T143" t="s">
        <v>28</v>
      </c>
      <c r="U143" t="str">
        <f>_xlfn.TEXTBEFORE(Table1[[#This Row],[category &amp; sub-category]], "/")</f>
        <v>technology</v>
      </c>
      <c r="V143" t="str">
        <f>_xlfn.TEXTAFTER(Table1[[#This Row],[category &amp; sub-category]], "/")</f>
        <v>web</v>
      </c>
    </row>
    <row r="144" spans="1:22" x14ac:dyDescent="0.25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19">
        <f>Table1[[#This Row],[pledged]]/Table1[[#This Row],[goal]]</f>
        <v>2.3003999999999998</v>
      </c>
      <c r="G144" t="s">
        <v>20</v>
      </c>
      <c r="H144" s="24">
        <v>117</v>
      </c>
      <c r="I144" s="7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8">
        <f t="shared" si="4"/>
        <v>41005.208333333336</v>
      </c>
      <c r="O144" s="18">
        <v>41005.208333333336</v>
      </c>
      <c r="P144" s="18">
        <f t="shared" si="5"/>
        <v>41046.208333333336</v>
      </c>
      <c r="Q144" s="18">
        <v>41046.208333333336</v>
      </c>
      <c r="R144" t="b">
        <v>0</v>
      </c>
      <c r="S144" t="b">
        <v>0</v>
      </c>
      <c r="T144" t="s">
        <v>28</v>
      </c>
      <c r="U144" t="str">
        <f>_xlfn.TEXTBEFORE(Table1[[#This Row],[category &amp; sub-category]], "/")</f>
        <v>technology</v>
      </c>
      <c r="V144" t="str">
        <f>_xlfn.TEXTAFTER(Table1[[#This Row],[category &amp; sub-category]], "/")</f>
        <v>web</v>
      </c>
    </row>
    <row r="145" spans="1:22" x14ac:dyDescent="0.25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19">
        <f>Table1[[#This Row],[pledged]]/Table1[[#This Row],[goal]]</f>
        <v>1.355925925925926</v>
      </c>
      <c r="G145" t="s">
        <v>20</v>
      </c>
      <c r="H145" s="24">
        <v>70</v>
      </c>
      <c r="I145" s="7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8">
        <f t="shared" si="4"/>
        <v>40357.208333333336</v>
      </c>
      <c r="O145" s="18">
        <v>40357.208333333336</v>
      </c>
      <c r="P145" s="18">
        <f t="shared" si="5"/>
        <v>40377.208333333336</v>
      </c>
      <c r="Q145" s="18">
        <v>40377.208333333336</v>
      </c>
      <c r="R145" t="b">
        <v>0</v>
      </c>
      <c r="S145" t="b">
        <v>0</v>
      </c>
      <c r="T145" t="s">
        <v>60</v>
      </c>
      <c r="U145" t="str">
        <f>_xlfn.TEXTBEFORE(Table1[[#This Row],[category &amp; sub-category]], "/")</f>
        <v>music</v>
      </c>
      <c r="V145" t="str">
        <f>_xlfn.TEXTAFTER(Table1[[#This Row],[category &amp; sub-category]], "/")</f>
        <v>indie rock</v>
      </c>
    </row>
    <row r="146" spans="1:22" x14ac:dyDescent="0.25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19">
        <f>Table1[[#This Row],[pledged]]/Table1[[#This Row],[goal]]</f>
        <v>1.2909999999999999</v>
      </c>
      <c r="G146" t="s">
        <v>20</v>
      </c>
      <c r="H146" s="24">
        <v>135</v>
      </c>
      <c r="I146" s="7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8">
        <f t="shared" si="4"/>
        <v>43633.208333333328</v>
      </c>
      <c r="O146" s="18">
        <v>43633.208333333328</v>
      </c>
      <c r="P146" s="18">
        <f t="shared" si="5"/>
        <v>43641.208333333328</v>
      </c>
      <c r="Q146" s="18">
        <v>43641.208333333328</v>
      </c>
      <c r="R146" t="b">
        <v>0</v>
      </c>
      <c r="S146" t="b">
        <v>0</v>
      </c>
      <c r="T146" t="s">
        <v>33</v>
      </c>
      <c r="U146" t="str">
        <f>_xlfn.TEXTBEFORE(Table1[[#This Row],[category &amp; sub-category]], "/")</f>
        <v>theater</v>
      </c>
      <c r="V146" t="str">
        <f>_xlfn.TEXTAFTER(Table1[[#This Row],[category &amp; sub-category]], "/")</f>
        <v>plays</v>
      </c>
    </row>
    <row r="147" spans="1:22" x14ac:dyDescent="0.25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19">
        <f>Table1[[#This Row],[pledged]]/Table1[[#This Row],[goal]]</f>
        <v>2.3651200000000001</v>
      </c>
      <c r="G147" t="s">
        <v>20</v>
      </c>
      <c r="H147" s="24">
        <v>768</v>
      </c>
      <c r="I147" s="7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8">
        <f t="shared" si="4"/>
        <v>41889.208333333336</v>
      </c>
      <c r="O147" s="18">
        <v>41889.208333333336</v>
      </c>
      <c r="P147" s="18">
        <f t="shared" si="5"/>
        <v>41894.208333333336</v>
      </c>
      <c r="Q147" s="18">
        <v>41894.208333333336</v>
      </c>
      <c r="R147" t="b">
        <v>0</v>
      </c>
      <c r="S147" t="b">
        <v>0</v>
      </c>
      <c r="T147" t="s">
        <v>65</v>
      </c>
      <c r="U147" t="str">
        <f>_xlfn.TEXTBEFORE(Table1[[#This Row],[category &amp; sub-category]], "/")</f>
        <v>technology</v>
      </c>
      <c r="V147" t="str">
        <f>_xlfn.TEXTAFTER(Table1[[#This Row],[category &amp; sub-category]], "/")</f>
        <v>wearables</v>
      </c>
    </row>
    <row r="148" spans="1:22" x14ac:dyDescent="0.25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19">
        <f>Table1[[#This Row],[pledged]]/Table1[[#This Row],[goal]]</f>
        <v>0.17249999999999999</v>
      </c>
      <c r="G148" t="s">
        <v>74</v>
      </c>
      <c r="H148" s="24">
        <v>51</v>
      </c>
      <c r="I148" s="7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8">
        <f t="shared" si="4"/>
        <v>40855.25</v>
      </c>
      <c r="O148" s="18">
        <v>40855.25</v>
      </c>
      <c r="P148" s="18">
        <f t="shared" si="5"/>
        <v>40875.25</v>
      </c>
      <c r="Q148" s="18">
        <v>40875.25</v>
      </c>
      <c r="R148" t="b">
        <v>0</v>
      </c>
      <c r="S148" t="b">
        <v>0</v>
      </c>
      <c r="T148" t="s">
        <v>33</v>
      </c>
      <c r="U148" t="str">
        <f>_xlfn.TEXTBEFORE(Table1[[#This Row],[category &amp; sub-category]], "/")</f>
        <v>theater</v>
      </c>
      <c r="V148" t="str">
        <f>_xlfn.TEXTAFTER(Table1[[#This Row],[category &amp; sub-category]], "/")</f>
        <v>plays</v>
      </c>
    </row>
    <row r="149" spans="1:22" x14ac:dyDescent="0.25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19">
        <f>Table1[[#This Row],[pledged]]/Table1[[#This Row],[goal]]</f>
        <v>1.1249397590361445</v>
      </c>
      <c r="G149" t="s">
        <v>20</v>
      </c>
      <c r="H149" s="24">
        <v>199</v>
      </c>
      <c r="I149" s="7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8">
        <f t="shared" si="4"/>
        <v>42534.208333333328</v>
      </c>
      <c r="O149" s="18">
        <v>42534.208333333328</v>
      </c>
      <c r="P149" s="18">
        <f t="shared" si="5"/>
        <v>42540.208333333328</v>
      </c>
      <c r="Q149" s="18">
        <v>42540.208333333328</v>
      </c>
      <c r="R149" t="b">
        <v>0</v>
      </c>
      <c r="S149" t="b">
        <v>1</v>
      </c>
      <c r="T149" t="s">
        <v>33</v>
      </c>
      <c r="U149" t="str">
        <f>_xlfn.TEXTBEFORE(Table1[[#This Row],[category &amp; sub-category]], "/")</f>
        <v>theater</v>
      </c>
      <c r="V149" t="str">
        <f>_xlfn.TEXTAFTER(Table1[[#This Row],[category &amp; sub-category]], "/")</f>
        <v>plays</v>
      </c>
    </row>
    <row r="150" spans="1:22" x14ac:dyDescent="0.25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19">
        <f>Table1[[#This Row],[pledged]]/Table1[[#This Row],[goal]]</f>
        <v>1.2102150537634409</v>
      </c>
      <c r="G150" t="s">
        <v>20</v>
      </c>
      <c r="H150" s="24">
        <v>107</v>
      </c>
      <c r="I150" s="7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8">
        <f t="shared" si="4"/>
        <v>42941.208333333328</v>
      </c>
      <c r="O150" s="18">
        <v>42941.208333333328</v>
      </c>
      <c r="P150" s="18">
        <f t="shared" si="5"/>
        <v>42950.208333333328</v>
      </c>
      <c r="Q150" s="18">
        <v>42950.208333333328</v>
      </c>
      <c r="R150" t="b">
        <v>0</v>
      </c>
      <c r="S150" t="b">
        <v>0</v>
      </c>
      <c r="T150" t="s">
        <v>65</v>
      </c>
      <c r="U150" t="str">
        <f>_xlfn.TEXTBEFORE(Table1[[#This Row],[category &amp; sub-category]], "/")</f>
        <v>technology</v>
      </c>
      <c r="V150" t="str">
        <f>_xlfn.TEXTAFTER(Table1[[#This Row],[category &amp; sub-category]], "/")</f>
        <v>wearables</v>
      </c>
    </row>
    <row r="151" spans="1:22" x14ac:dyDescent="0.25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19">
        <f>Table1[[#This Row],[pledged]]/Table1[[#This Row],[goal]]</f>
        <v>2.1987096774193549</v>
      </c>
      <c r="G151" t="s">
        <v>20</v>
      </c>
      <c r="H151" s="24">
        <v>195</v>
      </c>
      <c r="I151" s="7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8">
        <f t="shared" si="4"/>
        <v>41275.25</v>
      </c>
      <c r="O151" s="18">
        <v>41275.25</v>
      </c>
      <c r="P151" s="18">
        <f t="shared" si="5"/>
        <v>41327.25</v>
      </c>
      <c r="Q151" s="18">
        <v>41327.25</v>
      </c>
      <c r="R151" t="b">
        <v>0</v>
      </c>
      <c r="S151" t="b">
        <v>0</v>
      </c>
      <c r="T151" t="s">
        <v>60</v>
      </c>
      <c r="U151" t="str">
        <f>_xlfn.TEXTBEFORE(Table1[[#This Row],[category &amp; sub-category]], "/")</f>
        <v>music</v>
      </c>
      <c r="V151" t="str">
        <f>_xlfn.TEXTAFTER(Table1[[#This Row],[category &amp; sub-category]], "/")</f>
        <v>indie rock</v>
      </c>
    </row>
    <row r="152" spans="1:22" x14ac:dyDescent="0.25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19">
        <f>Table1[[#This Row],[pledged]]/Table1[[#This Row],[goal]]</f>
        <v>0.01</v>
      </c>
      <c r="G152" t="s">
        <v>14</v>
      </c>
      <c r="H152" s="24">
        <v>1</v>
      </c>
      <c r="I152" s="7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s="18">
        <f t="shared" si="4"/>
        <v>43450.25</v>
      </c>
      <c r="O152" s="18">
        <v>43450.25</v>
      </c>
      <c r="P152" s="18">
        <f t="shared" si="5"/>
        <v>43451.25</v>
      </c>
      <c r="Q152" s="18">
        <v>43451.25</v>
      </c>
      <c r="R152" t="b">
        <v>0</v>
      </c>
      <c r="S152" t="b">
        <v>0</v>
      </c>
      <c r="T152" t="s">
        <v>23</v>
      </c>
      <c r="U152" t="str">
        <f>_xlfn.TEXTBEFORE(Table1[[#This Row],[category &amp; sub-category]], "/")</f>
        <v>music</v>
      </c>
      <c r="V152" t="str">
        <f>_xlfn.TEXTAFTER(Table1[[#This Row],[category &amp; sub-category]], "/")</f>
        <v>rock</v>
      </c>
    </row>
    <row r="153" spans="1:22" x14ac:dyDescent="0.25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19">
        <f>Table1[[#This Row],[pledged]]/Table1[[#This Row],[goal]]</f>
        <v>0.64166909620991253</v>
      </c>
      <c r="G153" t="s">
        <v>14</v>
      </c>
      <c r="H153" s="24">
        <v>1467</v>
      </c>
      <c r="I153" s="7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8">
        <f t="shared" si="4"/>
        <v>41799.208333333336</v>
      </c>
      <c r="O153" s="18">
        <v>41799.208333333336</v>
      </c>
      <c r="P153" s="18">
        <f t="shared" si="5"/>
        <v>41850.208333333336</v>
      </c>
      <c r="Q153" s="18">
        <v>41850.208333333336</v>
      </c>
      <c r="R153" t="b">
        <v>0</v>
      </c>
      <c r="S153" t="b">
        <v>0</v>
      </c>
      <c r="T153" t="s">
        <v>50</v>
      </c>
      <c r="U153" t="str">
        <f>_xlfn.TEXTBEFORE(Table1[[#This Row],[category &amp; sub-category]], "/")</f>
        <v>music</v>
      </c>
      <c r="V153" t="str">
        <f>_xlfn.TEXTAFTER(Table1[[#This Row],[category &amp; sub-category]], "/")</f>
        <v>electric music</v>
      </c>
    </row>
    <row r="154" spans="1:22" x14ac:dyDescent="0.25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19">
        <f>Table1[[#This Row],[pledged]]/Table1[[#This Row],[goal]]</f>
        <v>4.2306746987951804</v>
      </c>
      <c r="G154" t="s">
        <v>20</v>
      </c>
      <c r="H154" s="24">
        <v>3376</v>
      </c>
      <c r="I154" s="7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8">
        <f t="shared" si="4"/>
        <v>42783.25</v>
      </c>
      <c r="O154" s="18">
        <v>42783.25</v>
      </c>
      <c r="P154" s="18">
        <f t="shared" si="5"/>
        <v>42790.25</v>
      </c>
      <c r="Q154" s="18">
        <v>42790.25</v>
      </c>
      <c r="R154" t="b">
        <v>0</v>
      </c>
      <c r="S154" t="b">
        <v>0</v>
      </c>
      <c r="T154" t="s">
        <v>60</v>
      </c>
      <c r="U154" t="str">
        <f>_xlfn.TEXTBEFORE(Table1[[#This Row],[category &amp; sub-category]], "/")</f>
        <v>music</v>
      </c>
      <c r="V154" t="str">
        <f>_xlfn.TEXTAFTER(Table1[[#This Row],[category &amp; sub-category]], "/")</f>
        <v>indie rock</v>
      </c>
    </row>
    <row r="155" spans="1:22" x14ac:dyDescent="0.25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19">
        <f>Table1[[#This Row],[pledged]]/Table1[[#This Row],[goal]]</f>
        <v>0.92984160506863778</v>
      </c>
      <c r="G155" t="s">
        <v>14</v>
      </c>
      <c r="H155" s="24">
        <v>5681</v>
      </c>
      <c r="I155" s="7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8">
        <f t="shared" si="4"/>
        <v>41201.208333333336</v>
      </c>
      <c r="O155" s="18">
        <v>41201.208333333336</v>
      </c>
      <c r="P155" s="18">
        <f t="shared" si="5"/>
        <v>41207.208333333336</v>
      </c>
      <c r="Q155" s="18">
        <v>41207.208333333336</v>
      </c>
      <c r="R155" t="b">
        <v>0</v>
      </c>
      <c r="S155" t="b">
        <v>0</v>
      </c>
      <c r="T155" t="s">
        <v>33</v>
      </c>
      <c r="U155" t="str">
        <f>_xlfn.TEXTBEFORE(Table1[[#This Row],[category &amp; sub-category]], "/")</f>
        <v>theater</v>
      </c>
      <c r="V155" t="str">
        <f>_xlfn.TEXTAFTER(Table1[[#This Row],[category &amp; sub-category]], "/")</f>
        <v>plays</v>
      </c>
    </row>
    <row r="156" spans="1:22" x14ac:dyDescent="0.25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19">
        <f>Table1[[#This Row],[pledged]]/Table1[[#This Row],[goal]]</f>
        <v>0.58756567425569173</v>
      </c>
      <c r="G156" t="s">
        <v>14</v>
      </c>
      <c r="H156" s="24">
        <v>1059</v>
      </c>
      <c r="I156" s="7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8">
        <f t="shared" si="4"/>
        <v>42502.208333333328</v>
      </c>
      <c r="O156" s="18">
        <v>42502.208333333328</v>
      </c>
      <c r="P156" s="18">
        <f t="shared" si="5"/>
        <v>42525.208333333328</v>
      </c>
      <c r="Q156" s="18">
        <v>42525.208333333328</v>
      </c>
      <c r="R156" t="b">
        <v>0</v>
      </c>
      <c r="S156" t="b">
        <v>1</v>
      </c>
      <c r="T156" t="s">
        <v>60</v>
      </c>
      <c r="U156" t="str">
        <f>_xlfn.TEXTBEFORE(Table1[[#This Row],[category &amp; sub-category]], "/")</f>
        <v>music</v>
      </c>
      <c r="V156" t="str">
        <f>_xlfn.TEXTAFTER(Table1[[#This Row],[category &amp; sub-category]], "/")</f>
        <v>indie rock</v>
      </c>
    </row>
    <row r="157" spans="1:22" x14ac:dyDescent="0.25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19">
        <f>Table1[[#This Row],[pledged]]/Table1[[#This Row],[goal]]</f>
        <v>0.65022222222222226</v>
      </c>
      <c r="G157" t="s">
        <v>14</v>
      </c>
      <c r="H157" s="24">
        <v>1194</v>
      </c>
      <c r="I157" s="7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8">
        <f t="shared" si="4"/>
        <v>40262.208333333336</v>
      </c>
      <c r="O157" s="18">
        <v>40262.208333333336</v>
      </c>
      <c r="P157" s="18">
        <f t="shared" si="5"/>
        <v>40277.208333333336</v>
      </c>
      <c r="Q157" s="18">
        <v>40277.208333333336</v>
      </c>
      <c r="R157" t="b">
        <v>0</v>
      </c>
      <c r="S157" t="b">
        <v>0</v>
      </c>
      <c r="T157" t="s">
        <v>33</v>
      </c>
      <c r="U157" t="str">
        <f>_xlfn.TEXTBEFORE(Table1[[#This Row],[category &amp; sub-category]], "/")</f>
        <v>theater</v>
      </c>
      <c r="V157" t="str">
        <f>_xlfn.TEXTAFTER(Table1[[#This Row],[category &amp; sub-category]], "/")</f>
        <v>plays</v>
      </c>
    </row>
    <row r="158" spans="1:22" x14ac:dyDescent="0.25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19">
        <f>Table1[[#This Row],[pledged]]/Table1[[#This Row],[goal]]</f>
        <v>0.73939560439560437</v>
      </c>
      <c r="G158" t="s">
        <v>74</v>
      </c>
      <c r="H158" s="24">
        <v>379</v>
      </c>
      <c r="I158" s="7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8">
        <f t="shared" si="4"/>
        <v>43743.208333333328</v>
      </c>
      <c r="O158" s="18">
        <v>43743.208333333328</v>
      </c>
      <c r="P158" s="18">
        <f t="shared" si="5"/>
        <v>43767.208333333328</v>
      </c>
      <c r="Q158" s="18">
        <v>43767.208333333328</v>
      </c>
      <c r="R158" t="b">
        <v>0</v>
      </c>
      <c r="S158" t="b">
        <v>0</v>
      </c>
      <c r="T158" t="s">
        <v>23</v>
      </c>
      <c r="U158" t="str">
        <f>_xlfn.TEXTBEFORE(Table1[[#This Row],[category &amp; sub-category]], "/")</f>
        <v>music</v>
      </c>
      <c r="V158" t="str">
        <f>_xlfn.TEXTAFTER(Table1[[#This Row],[category &amp; sub-category]], "/")</f>
        <v>rock</v>
      </c>
    </row>
    <row r="159" spans="1:22" x14ac:dyDescent="0.25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19">
        <f>Table1[[#This Row],[pledged]]/Table1[[#This Row],[goal]]</f>
        <v>0.52666666666666662</v>
      </c>
      <c r="G159" t="s">
        <v>14</v>
      </c>
      <c r="H159" s="24">
        <v>30</v>
      </c>
      <c r="I159" s="7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8">
        <f t="shared" si="4"/>
        <v>41638.25</v>
      </c>
      <c r="O159" s="18">
        <v>41638.25</v>
      </c>
      <c r="P159" s="18">
        <f t="shared" si="5"/>
        <v>41650.25</v>
      </c>
      <c r="Q159" s="18">
        <v>41650.25</v>
      </c>
      <c r="R159" t="b">
        <v>0</v>
      </c>
      <c r="S159" t="b">
        <v>0</v>
      </c>
      <c r="T159" t="s">
        <v>122</v>
      </c>
      <c r="U159" t="str">
        <f>_xlfn.TEXTBEFORE(Table1[[#This Row],[category &amp; sub-category]], "/")</f>
        <v>photography</v>
      </c>
      <c r="V159" t="str">
        <f>_xlfn.TEXTAFTER(Table1[[#This Row],[category &amp; sub-category]], "/")</f>
        <v>photography books</v>
      </c>
    </row>
    <row r="160" spans="1:22" x14ac:dyDescent="0.25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19">
        <f>Table1[[#This Row],[pledged]]/Table1[[#This Row],[goal]]</f>
        <v>2.2095238095238097</v>
      </c>
      <c r="G160" t="s">
        <v>20</v>
      </c>
      <c r="H160" s="24">
        <v>41</v>
      </c>
      <c r="I160" s="7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8">
        <f t="shared" si="4"/>
        <v>42346.25</v>
      </c>
      <c r="O160" s="18">
        <v>42346.25</v>
      </c>
      <c r="P160" s="18">
        <f t="shared" si="5"/>
        <v>42347.25</v>
      </c>
      <c r="Q160" s="18">
        <v>42347.25</v>
      </c>
      <c r="R160" t="b">
        <v>0</v>
      </c>
      <c r="S160" t="b">
        <v>0</v>
      </c>
      <c r="T160" t="s">
        <v>23</v>
      </c>
      <c r="U160" t="str">
        <f>_xlfn.TEXTBEFORE(Table1[[#This Row],[category &amp; sub-category]], "/")</f>
        <v>music</v>
      </c>
      <c r="V160" t="str">
        <f>_xlfn.TEXTAFTER(Table1[[#This Row],[category &amp; sub-category]], "/")</f>
        <v>rock</v>
      </c>
    </row>
    <row r="161" spans="1:22" x14ac:dyDescent="0.25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19">
        <f>Table1[[#This Row],[pledged]]/Table1[[#This Row],[goal]]</f>
        <v>1.0001150627615063</v>
      </c>
      <c r="G161" t="s">
        <v>20</v>
      </c>
      <c r="H161" s="24">
        <v>1821</v>
      </c>
      <c r="I161" s="7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8">
        <f t="shared" si="4"/>
        <v>43551.208333333328</v>
      </c>
      <c r="O161" s="18">
        <v>43551.208333333328</v>
      </c>
      <c r="P161" s="18">
        <f t="shared" si="5"/>
        <v>43569.208333333328</v>
      </c>
      <c r="Q161" s="18">
        <v>43569.208333333328</v>
      </c>
      <c r="R161" t="b">
        <v>0</v>
      </c>
      <c r="S161" t="b">
        <v>1</v>
      </c>
      <c r="T161" t="s">
        <v>33</v>
      </c>
      <c r="U161" t="str">
        <f>_xlfn.TEXTBEFORE(Table1[[#This Row],[category &amp; sub-category]], "/")</f>
        <v>theater</v>
      </c>
      <c r="V161" t="str">
        <f>_xlfn.TEXTAFTER(Table1[[#This Row],[category &amp; sub-category]], "/")</f>
        <v>plays</v>
      </c>
    </row>
    <row r="162" spans="1:22" x14ac:dyDescent="0.25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19">
        <f>Table1[[#This Row],[pledged]]/Table1[[#This Row],[goal]]</f>
        <v>1.6231249999999999</v>
      </c>
      <c r="G162" t="s">
        <v>20</v>
      </c>
      <c r="H162" s="24">
        <v>164</v>
      </c>
      <c r="I162" s="7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8">
        <f t="shared" si="4"/>
        <v>43582.208333333328</v>
      </c>
      <c r="O162" s="18">
        <v>43582.208333333328</v>
      </c>
      <c r="P162" s="18">
        <f t="shared" si="5"/>
        <v>43598.208333333328</v>
      </c>
      <c r="Q162" s="18">
        <v>43598.208333333328</v>
      </c>
      <c r="R162" t="b">
        <v>0</v>
      </c>
      <c r="S162" t="b">
        <v>0</v>
      </c>
      <c r="T162" t="s">
        <v>65</v>
      </c>
      <c r="U162" t="str">
        <f>_xlfn.TEXTBEFORE(Table1[[#This Row],[category &amp; sub-category]], "/")</f>
        <v>technology</v>
      </c>
      <c r="V162" t="str">
        <f>_xlfn.TEXTAFTER(Table1[[#This Row],[category &amp; sub-category]], "/")</f>
        <v>wearables</v>
      </c>
    </row>
    <row r="163" spans="1:22" x14ac:dyDescent="0.25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19">
        <f>Table1[[#This Row],[pledged]]/Table1[[#This Row],[goal]]</f>
        <v>0.78181818181818186</v>
      </c>
      <c r="G163" t="s">
        <v>14</v>
      </c>
      <c r="H163" s="24">
        <v>75</v>
      </c>
      <c r="I163" s="7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8">
        <f t="shared" si="4"/>
        <v>42270.208333333328</v>
      </c>
      <c r="O163" s="18">
        <v>42270.208333333328</v>
      </c>
      <c r="P163" s="18">
        <f t="shared" si="5"/>
        <v>42276.208333333328</v>
      </c>
      <c r="Q163" s="18">
        <v>42276.208333333328</v>
      </c>
      <c r="R163" t="b">
        <v>0</v>
      </c>
      <c r="S163" t="b">
        <v>1</v>
      </c>
      <c r="T163" t="s">
        <v>28</v>
      </c>
      <c r="U163" t="str">
        <f>_xlfn.TEXTBEFORE(Table1[[#This Row],[category &amp; sub-category]], "/")</f>
        <v>technology</v>
      </c>
      <c r="V163" t="str">
        <f>_xlfn.TEXTAFTER(Table1[[#This Row],[category &amp; sub-category]], "/")</f>
        <v>web</v>
      </c>
    </row>
    <row r="164" spans="1:22" x14ac:dyDescent="0.25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19">
        <f>Table1[[#This Row],[pledged]]/Table1[[#This Row],[goal]]</f>
        <v>1.4973770491803278</v>
      </c>
      <c r="G164" t="s">
        <v>20</v>
      </c>
      <c r="H164" s="24">
        <v>157</v>
      </c>
      <c r="I164" s="7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8">
        <f t="shared" si="4"/>
        <v>43442.25</v>
      </c>
      <c r="O164" s="18">
        <v>43442.25</v>
      </c>
      <c r="P164" s="18">
        <f t="shared" si="5"/>
        <v>43472.25</v>
      </c>
      <c r="Q164" s="18">
        <v>43472.25</v>
      </c>
      <c r="R164" t="b">
        <v>0</v>
      </c>
      <c r="S164" t="b">
        <v>0</v>
      </c>
      <c r="T164" t="s">
        <v>23</v>
      </c>
      <c r="U164" t="str">
        <f>_xlfn.TEXTBEFORE(Table1[[#This Row],[category &amp; sub-category]], "/")</f>
        <v>music</v>
      </c>
      <c r="V164" t="str">
        <f>_xlfn.TEXTAFTER(Table1[[#This Row],[category &amp; sub-category]], "/")</f>
        <v>rock</v>
      </c>
    </row>
    <row r="165" spans="1:22" x14ac:dyDescent="0.25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19">
        <f>Table1[[#This Row],[pledged]]/Table1[[#This Row],[goal]]</f>
        <v>2.5325714285714285</v>
      </c>
      <c r="G165" t="s">
        <v>20</v>
      </c>
      <c r="H165" s="24">
        <v>246</v>
      </c>
      <c r="I165" s="7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8">
        <f t="shared" si="4"/>
        <v>43028.208333333328</v>
      </c>
      <c r="O165" s="18">
        <v>43028.208333333328</v>
      </c>
      <c r="P165" s="18">
        <f t="shared" si="5"/>
        <v>43077.25</v>
      </c>
      <c r="Q165" s="18">
        <v>43077.25</v>
      </c>
      <c r="R165" t="b">
        <v>0</v>
      </c>
      <c r="S165" t="b">
        <v>1</v>
      </c>
      <c r="T165" t="s">
        <v>122</v>
      </c>
      <c r="U165" t="str">
        <f>_xlfn.TEXTBEFORE(Table1[[#This Row],[category &amp; sub-category]], "/")</f>
        <v>photography</v>
      </c>
      <c r="V165" t="str">
        <f>_xlfn.TEXTAFTER(Table1[[#This Row],[category &amp; sub-category]], "/")</f>
        <v>photography books</v>
      </c>
    </row>
    <row r="166" spans="1:22" x14ac:dyDescent="0.25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19">
        <f>Table1[[#This Row],[pledged]]/Table1[[#This Row],[goal]]</f>
        <v>1.0016943521594683</v>
      </c>
      <c r="G166" t="s">
        <v>20</v>
      </c>
      <c r="H166" s="24">
        <v>1396</v>
      </c>
      <c r="I166" s="7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8">
        <f t="shared" si="4"/>
        <v>43016.208333333328</v>
      </c>
      <c r="O166" s="18">
        <v>43016.208333333328</v>
      </c>
      <c r="P166" s="18">
        <f t="shared" si="5"/>
        <v>43017.208333333328</v>
      </c>
      <c r="Q166" s="18">
        <v>43017.208333333328</v>
      </c>
      <c r="R166" t="b">
        <v>0</v>
      </c>
      <c r="S166" t="b">
        <v>0</v>
      </c>
      <c r="T166" t="s">
        <v>33</v>
      </c>
      <c r="U166" t="str">
        <f>_xlfn.TEXTBEFORE(Table1[[#This Row],[category &amp; sub-category]], "/")</f>
        <v>theater</v>
      </c>
      <c r="V166" t="str">
        <f>_xlfn.TEXTAFTER(Table1[[#This Row],[category &amp; sub-category]], "/")</f>
        <v>plays</v>
      </c>
    </row>
    <row r="167" spans="1:22" x14ac:dyDescent="0.25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19">
        <f>Table1[[#This Row],[pledged]]/Table1[[#This Row],[goal]]</f>
        <v>1.2199004424778761</v>
      </c>
      <c r="G167" t="s">
        <v>20</v>
      </c>
      <c r="H167" s="24">
        <v>2506</v>
      </c>
      <c r="I167" s="7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8">
        <f t="shared" si="4"/>
        <v>42948.208333333328</v>
      </c>
      <c r="O167" s="18">
        <v>42948.208333333328</v>
      </c>
      <c r="P167" s="18">
        <f t="shared" si="5"/>
        <v>42980.208333333328</v>
      </c>
      <c r="Q167" s="18">
        <v>42980.208333333328</v>
      </c>
      <c r="R167" t="b">
        <v>0</v>
      </c>
      <c r="S167" t="b">
        <v>0</v>
      </c>
      <c r="T167" t="s">
        <v>28</v>
      </c>
      <c r="U167" t="str">
        <f>_xlfn.TEXTBEFORE(Table1[[#This Row],[category &amp; sub-category]], "/")</f>
        <v>technology</v>
      </c>
      <c r="V167" t="str">
        <f>_xlfn.TEXTAFTER(Table1[[#This Row],[category &amp; sub-category]], "/")</f>
        <v>web</v>
      </c>
    </row>
    <row r="168" spans="1:22" x14ac:dyDescent="0.25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19">
        <f>Table1[[#This Row],[pledged]]/Table1[[#This Row],[goal]]</f>
        <v>1.3713265306122449</v>
      </c>
      <c r="G168" t="s">
        <v>20</v>
      </c>
      <c r="H168" s="24">
        <v>244</v>
      </c>
      <c r="I168" s="7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8">
        <f t="shared" si="4"/>
        <v>40534.25</v>
      </c>
      <c r="O168" s="18">
        <v>40534.25</v>
      </c>
      <c r="P168" s="18">
        <f t="shared" si="5"/>
        <v>40538.25</v>
      </c>
      <c r="Q168" s="18">
        <v>40538.25</v>
      </c>
      <c r="R168" t="b">
        <v>0</v>
      </c>
      <c r="S168" t="b">
        <v>0</v>
      </c>
      <c r="T168" t="s">
        <v>122</v>
      </c>
      <c r="U168" t="str">
        <f>_xlfn.TEXTBEFORE(Table1[[#This Row],[category &amp; sub-category]], "/")</f>
        <v>photography</v>
      </c>
      <c r="V168" t="str">
        <f>_xlfn.TEXTAFTER(Table1[[#This Row],[category &amp; sub-category]], "/")</f>
        <v>photography books</v>
      </c>
    </row>
    <row r="169" spans="1:22" x14ac:dyDescent="0.25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19">
        <f>Table1[[#This Row],[pledged]]/Table1[[#This Row],[goal]]</f>
        <v>4.155384615384615</v>
      </c>
      <c r="G169" t="s">
        <v>20</v>
      </c>
      <c r="H169" s="24">
        <v>146</v>
      </c>
      <c r="I169" s="7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s="18">
        <f t="shared" si="4"/>
        <v>41435.208333333336</v>
      </c>
      <c r="O169" s="18">
        <v>41435.208333333336</v>
      </c>
      <c r="P169" s="18">
        <f t="shared" si="5"/>
        <v>41445.208333333336</v>
      </c>
      <c r="Q169" s="18">
        <v>41445.208333333336</v>
      </c>
      <c r="R169" t="b">
        <v>0</v>
      </c>
      <c r="S169" t="b">
        <v>0</v>
      </c>
      <c r="T169" t="s">
        <v>33</v>
      </c>
      <c r="U169" t="str">
        <f>_xlfn.TEXTBEFORE(Table1[[#This Row],[category &amp; sub-category]], "/")</f>
        <v>theater</v>
      </c>
      <c r="V169" t="str">
        <f>_xlfn.TEXTAFTER(Table1[[#This Row],[category &amp; sub-category]], "/")</f>
        <v>plays</v>
      </c>
    </row>
    <row r="170" spans="1:22" x14ac:dyDescent="0.25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19">
        <f>Table1[[#This Row],[pledged]]/Table1[[#This Row],[goal]]</f>
        <v>0.3130913348946136</v>
      </c>
      <c r="G170" t="s">
        <v>14</v>
      </c>
      <c r="H170" s="24">
        <v>955</v>
      </c>
      <c r="I170" s="7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8">
        <f t="shared" si="4"/>
        <v>43518.25</v>
      </c>
      <c r="O170" s="18">
        <v>43518.25</v>
      </c>
      <c r="P170" s="18">
        <f t="shared" si="5"/>
        <v>43541.208333333328</v>
      </c>
      <c r="Q170" s="18">
        <v>43541.208333333328</v>
      </c>
      <c r="R170" t="b">
        <v>0</v>
      </c>
      <c r="S170" t="b">
        <v>1</v>
      </c>
      <c r="T170" t="s">
        <v>60</v>
      </c>
      <c r="U170" t="str">
        <f>_xlfn.TEXTBEFORE(Table1[[#This Row],[category &amp; sub-category]], "/")</f>
        <v>music</v>
      </c>
      <c r="V170" t="str">
        <f>_xlfn.TEXTAFTER(Table1[[#This Row],[category &amp; sub-category]], "/")</f>
        <v>indie rock</v>
      </c>
    </row>
    <row r="171" spans="1:22" x14ac:dyDescent="0.25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19">
        <f>Table1[[#This Row],[pledged]]/Table1[[#This Row],[goal]]</f>
        <v>4.240815450643777</v>
      </c>
      <c r="G171" t="s">
        <v>20</v>
      </c>
      <c r="H171" s="24">
        <v>1267</v>
      </c>
      <c r="I171" s="7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8">
        <f t="shared" si="4"/>
        <v>41077.208333333336</v>
      </c>
      <c r="O171" s="18">
        <v>41077.208333333336</v>
      </c>
      <c r="P171" s="18">
        <f t="shared" si="5"/>
        <v>41105.208333333336</v>
      </c>
      <c r="Q171" s="18">
        <v>41105.208333333336</v>
      </c>
      <c r="R171" t="b">
        <v>0</v>
      </c>
      <c r="S171" t="b">
        <v>1</v>
      </c>
      <c r="T171" t="s">
        <v>100</v>
      </c>
      <c r="U171" t="str">
        <f>_xlfn.TEXTBEFORE(Table1[[#This Row],[category &amp; sub-category]], "/")</f>
        <v>film &amp; video</v>
      </c>
      <c r="V171" t="str">
        <f>_xlfn.TEXTAFTER(Table1[[#This Row],[category &amp; sub-category]], "/")</f>
        <v>shorts</v>
      </c>
    </row>
    <row r="172" spans="1:22" x14ac:dyDescent="0.25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19">
        <f>Table1[[#This Row],[pledged]]/Table1[[#This Row],[goal]]</f>
        <v>2.9388623072833599E-2</v>
      </c>
      <c r="G172" t="s">
        <v>14</v>
      </c>
      <c r="H172" s="24">
        <v>67</v>
      </c>
      <c r="I172" s="7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8">
        <f t="shared" si="4"/>
        <v>42950.208333333328</v>
      </c>
      <c r="O172" s="18">
        <v>42950.208333333328</v>
      </c>
      <c r="P172" s="18">
        <f t="shared" si="5"/>
        <v>42957.208333333328</v>
      </c>
      <c r="Q172" s="18">
        <v>42957.208333333328</v>
      </c>
      <c r="R172" t="b">
        <v>0</v>
      </c>
      <c r="S172" t="b">
        <v>0</v>
      </c>
      <c r="T172" t="s">
        <v>60</v>
      </c>
      <c r="U172" t="str">
        <f>_xlfn.TEXTBEFORE(Table1[[#This Row],[category &amp; sub-category]], "/")</f>
        <v>music</v>
      </c>
      <c r="V172" t="str">
        <f>_xlfn.TEXTAFTER(Table1[[#This Row],[category &amp; sub-category]], "/")</f>
        <v>indie rock</v>
      </c>
    </row>
    <row r="173" spans="1:22" x14ac:dyDescent="0.25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19">
        <f>Table1[[#This Row],[pledged]]/Table1[[#This Row],[goal]]</f>
        <v>0.1063265306122449</v>
      </c>
      <c r="G173" t="s">
        <v>14</v>
      </c>
      <c r="H173" s="24">
        <v>5</v>
      </c>
      <c r="I173" s="7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8">
        <f t="shared" si="4"/>
        <v>41718.208333333336</v>
      </c>
      <c r="O173" s="18">
        <v>41718.208333333336</v>
      </c>
      <c r="P173" s="18">
        <f t="shared" si="5"/>
        <v>41740.208333333336</v>
      </c>
      <c r="Q173" s="18">
        <v>41740.208333333336</v>
      </c>
      <c r="R173" t="b">
        <v>0</v>
      </c>
      <c r="S173" t="b">
        <v>0</v>
      </c>
      <c r="T173" t="s">
        <v>206</v>
      </c>
      <c r="U173" t="str">
        <f>_xlfn.TEXTBEFORE(Table1[[#This Row],[category &amp; sub-category]], "/")</f>
        <v>publishing</v>
      </c>
      <c r="V173" t="str">
        <f>_xlfn.TEXTAFTER(Table1[[#This Row],[category &amp; sub-category]], "/")</f>
        <v>translations</v>
      </c>
    </row>
    <row r="174" spans="1:22" x14ac:dyDescent="0.25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19">
        <f>Table1[[#This Row],[pledged]]/Table1[[#This Row],[goal]]</f>
        <v>0.82874999999999999</v>
      </c>
      <c r="G174" t="s">
        <v>14</v>
      </c>
      <c r="H174" s="24">
        <v>26</v>
      </c>
      <c r="I174" s="7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8">
        <f t="shared" si="4"/>
        <v>41839.208333333336</v>
      </c>
      <c r="O174" s="18">
        <v>41839.208333333336</v>
      </c>
      <c r="P174" s="18">
        <f t="shared" si="5"/>
        <v>41854.208333333336</v>
      </c>
      <c r="Q174" s="18">
        <v>41854.208333333336</v>
      </c>
      <c r="R174" t="b">
        <v>0</v>
      </c>
      <c r="S174" t="b">
        <v>1</v>
      </c>
      <c r="T174" t="s">
        <v>42</v>
      </c>
      <c r="U174" t="str">
        <f>_xlfn.TEXTBEFORE(Table1[[#This Row],[category &amp; sub-category]], "/")</f>
        <v>film &amp; video</v>
      </c>
      <c r="V174" t="str">
        <f>_xlfn.TEXTAFTER(Table1[[#This Row],[category &amp; sub-category]], "/")</f>
        <v>documentary</v>
      </c>
    </row>
    <row r="175" spans="1:22" x14ac:dyDescent="0.25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19">
        <f>Table1[[#This Row],[pledged]]/Table1[[#This Row],[goal]]</f>
        <v>1.6301447776628748</v>
      </c>
      <c r="G175" t="s">
        <v>20</v>
      </c>
      <c r="H175" s="24">
        <v>1561</v>
      </c>
      <c r="I175" s="7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8">
        <f t="shared" si="4"/>
        <v>41412.208333333336</v>
      </c>
      <c r="O175" s="18">
        <v>41412.208333333336</v>
      </c>
      <c r="P175" s="18">
        <f t="shared" si="5"/>
        <v>41418.208333333336</v>
      </c>
      <c r="Q175" s="18">
        <v>41418.208333333336</v>
      </c>
      <c r="R175" t="b">
        <v>0</v>
      </c>
      <c r="S175" t="b">
        <v>0</v>
      </c>
      <c r="T175" t="s">
        <v>33</v>
      </c>
      <c r="U175" t="str">
        <f>_xlfn.TEXTBEFORE(Table1[[#This Row],[category &amp; sub-category]], "/")</f>
        <v>theater</v>
      </c>
      <c r="V175" t="str">
        <f>_xlfn.TEXTAFTER(Table1[[#This Row],[category &amp; sub-category]], "/")</f>
        <v>plays</v>
      </c>
    </row>
    <row r="176" spans="1:22" x14ac:dyDescent="0.25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19">
        <f>Table1[[#This Row],[pledged]]/Table1[[#This Row],[goal]]</f>
        <v>8.9466666666666672</v>
      </c>
      <c r="G176" t="s">
        <v>20</v>
      </c>
      <c r="H176" s="24">
        <v>48</v>
      </c>
      <c r="I176" s="7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8">
        <f t="shared" si="4"/>
        <v>42282.208333333328</v>
      </c>
      <c r="O176" s="18">
        <v>42282.208333333328</v>
      </c>
      <c r="P176" s="18">
        <f t="shared" si="5"/>
        <v>42283.208333333328</v>
      </c>
      <c r="Q176" s="18">
        <v>42283.208333333328</v>
      </c>
      <c r="R176" t="b">
        <v>0</v>
      </c>
      <c r="S176" t="b">
        <v>1</v>
      </c>
      <c r="T176" t="s">
        <v>65</v>
      </c>
      <c r="U176" t="str">
        <f>_xlfn.TEXTBEFORE(Table1[[#This Row],[category &amp; sub-category]], "/")</f>
        <v>technology</v>
      </c>
      <c r="V176" t="str">
        <f>_xlfn.TEXTAFTER(Table1[[#This Row],[category &amp; sub-category]], "/")</f>
        <v>wearables</v>
      </c>
    </row>
    <row r="177" spans="1:22" x14ac:dyDescent="0.25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19">
        <f>Table1[[#This Row],[pledged]]/Table1[[#This Row],[goal]]</f>
        <v>0.26191501103752757</v>
      </c>
      <c r="G177" t="s">
        <v>14</v>
      </c>
      <c r="H177" s="24">
        <v>1130</v>
      </c>
      <c r="I177" s="7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8">
        <f t="shared" si="4"/>
        <v>42613.208333333328</v>
      </c>
      <c r="O177" s="18">
        <v>42613.208333333328</v>
      </c>
      <c r="P177" s="18">
        <f t="shared" si="5"/>
        <v>42632.208333333328</v>
      </c>
      <c r="Q177" s="18">
        <v>42632.208333333328</v>
      </c>
      <c r="R177" t="b">
        <v>0</v>
      </c>
      <c r="S177" t="b">
        <v>0</v>
      </c>
      <c r="T177" t="s">
        <v>33</v>
      </c>
      <c r="U177" t="str">
        <f>_xlfn.TEXTBEFORE(Table1[[#This Row],[category &amp; sub-category]], "/")</f>
        <v>theater</v>
      </c>
      <c r="V177" t="str">
        <f>_xlfn.TEXTAFTER(Table1[[#This Row],[category &amp; sub-category]], "/")</f>
        <v>plays</v>
      </c>
    </row>
    <row r="178" spans="1:22" x14ac:dyDescent="0.25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19">
        <f>Table1[[#This Row],[pledged]]/Table1[[#This Row],[goal]]</f>
        <v>0.74834782608695649</v>
      </c>
      <c r="G178" t="s">
        <v>14</v>
      </c>
      <c r="H178" s="24">
        <v>782</v>
      </c>
      <c r="I178" s="7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8">
        <f t="shared" si="4"/>
        <v>42616.208333333328</v>
      </c>
      <c r="O178" s="18">
        <v>42616.208333333328</v>
      </c>
      <c r="P178" s="18">
        <f t="shared" si="5"/>
        <v>42625.208333333328</v>
      </c>
      <c r="Q178" s="18">
        <v>42625.208333333328</v>
      </c>
      <c r="R178" t="b">
        <v>0</v>
      </c>
      <c r="S178" t="b">
        <v>0</v>
      </c>
      <c r="T178" t="s">
        <v>33</v>
      </c>
      <c r="U178" t="str">
        <f>_xlfn.TEXTBEFORE(Table1[[#This Row],[category &amp; sub-category]], "/")</f>
        <v>theater</v>
      </c>
      <c r="V178" t="str">
        <f>_xlfn.TEXTAFTER(Table1[[#This Row],[category &amp; sub-category]], "/")</f>
        <v>plays</v>
      </c>
    </row>
    <row r="179" spans="1:22" x14ac:dyDescent="0.25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19">
        <f>Table1[[#This Row],[pledged]]/Table1[[#This Row],[goal]]</f>
        <v>4.1647680412371137</v>
      </c>
      <c r="G179" t="s">
        <v>20</v>
      </c>
      <c r="H179" s="24">
        <v>2739</v>
      </c>
      <c r="I179" s="7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8">
        <f t="shared" si="4"/>
        <v>40497.25</v>
      </c>
      <c r="O179" s="18">
        <v>40497.25</v>
      </c>
      <c r="P179" s="18">
        <f t="shared" si="5"/>
        <v>40522.25</v>
      </c>
      <c r="Q179" s="18">
        <v>40522.25</v>
      </c>
      <c r="R179" t="b">
        <v>0</v>
      </c>
      <c r="S179" t="b">
        <v>0</v>
      </c>
      <c r="T179" t="s">
        <v>33</v>
      </c>
      <c r="U179" t="str">
        <f>_xlfn.TEXTBEFORE(Table1[[#This Row],[category &amp; sub-category]], "/")</f>
        <v>theater</v>
      </c>
      <c r="V179" t="str">
        <f>_xlfn.TEXTAFTER(Table1[[#This Row],[category &amp; sub-category]], "/")</f>
        <v>plays</v>
      </c>
    </row>
    <row r="180" spans="1:22" x14ac:dyDescent="0.25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19">
        <f>Table1[[#This Row],[pledged]]/Table1[[#This Row],[goal]]</f>
        <v>0.96208333333333329</v>
      </c>
      <c r="G180" t="s">
        <v>14</v>
      </c>
      <c r="H180" s="24">
        <v>210</v>
      </c>
      <c r="I180" s="7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8">
        <f t="shared" si="4"/>
        <v>42999.208333333328</v>
      </c>
      <c r="O180" s="18">
        <v>42999.208333333328</v>
      </c>
      <c r="P180" s="18">
        <f t="shared" si="5"/>
        <v>43008.208333333328</v>
      </c>
      <c r="Q180" s="18">
        <v>43008.208333333328</v>
      </c>
      <c r="R180" t="b">
        <v>0</v>
      </c>
      <c r="S180" t="b">
        <v>0</v>
      </c>
      <c r="T180" t="s">
        <v>17</v>
      </c>
      <c r="U180" t="str">
        <f>_xlfn.TEXTBEFORE(Table1[[#This Row],[category &amp; sub-category]], "/")</f>
        <v>food</v>
      </c>
      <c r="V180" t="str">
        <f>_xlfn.TEXTAFTER(Table1[[#This Row],[category &amp; sub-category]], "/")</f>
        <v>food trucks</v>
      </c>
    </row>
    <row r="181" spans="1:22" x14ac:dyDescent="0.25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19">
        <f>Table1[[#This Row],[pledged]]/Table1[[#This Row],[goal]]</f>
        <v>3.5771910112359548</v>
      </c>
      <c r="G181" t="s">
        <v>20</v>
      </c>
      <c r="H181" s="24">
        <v>3537</v>
      </c>
      <c r="I181" s="7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8">
        <f t="shared" si="4"/>
        <v>41350.208333333336</v>
      </c>
      <c r="O181" s="18">
        <v>41350.208333333336</v>
      </c>
      <c r="P181" s="18">
        <f t="shared" si="5"/>
        <v>41351.208333333336</v>
      </c>
      <c r="Q181" s="18">
        <v>41351.208333333336</v>
      </c>
      <c r="R181" t="b">
        <v>0</v>
      </c>
      <c r="S181" t="b">
        <v>1</v>
      </c>
      <c r="T181" t="s">
        <v>33</v>
      </c>
      <c r="U181" t="str">
        <f>_xlfn.TEXTBEFORE(Table1[[#This Row],[category &amp; sub-category]], "/")</f>
        <v>theater</v>
      </c>
      <c r="V181" t="str">
        <f>_xlfn.TEXTAFTER(Table1[[#This Row],[category &amp; sub-category]], "/")</f>
        <v>plays</v>
      </c>
    </row>
    <row r="182" spans="1:22" x14ac:dyDescent="0.25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19">
        <f>Table1[[#This Row],[pledged]]/Table1[[#This Row],[goal]]</f>
        <v>3.0845714285714285</v>
      </c>
      <c r="G182" t="s">
        <v>20</v>
      </c>
      <c r="H182" s="24">
        <v>2107</v>
      </c>
      <c r="I182" s="7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8">
        <f t="shared" si="4"/>
        <v>40259.208333333336</v>
      </c>
      <c r="O182" s="18">
        <v>40259.208333333336</v>
      </c>
      <c r="P182" s="18">
        <f t="shared" si="5"/>
        <v>40264.208333333336</v>
      </c>
      <c r="Q182" s="18">
        <v>40264.208333333336</v>
      </c>
      <c r="R182" t="b">
        <v>0</v>
      </c>
      <c r="S182" t="b">
        <v>0</v>
      </c>
      <c r="T182" t="s">
        <v>65</v>
      </c>
      <c r="U182" t="str">
        <f>_xlfn.TEXTBEFORE(Table1[[#This Row],[category &amp; sub-category]], "/")</f>
        <v>technology</v>
      </c>
      <c r="V182" t="str">
        <f>_xlfn.TEXTAFTER(Table1[[#This Row],[category &amp; sub-category]], "/")</f>
        <v>wearables</v>
      </c>
    </row>
    <row r="183" spans="1:22" x14ac:dyDescent="0.25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19">
        <f>Table1[[#This Row],[pledged]]/Table1[[#This Row],[goal]]</f>
        <v>0.61802325581395345</v>
      </c>
      <c r="G183" t="s">
        <v>14</v>
      </c>
      <c r="H183" s="24">
        <v>136</v>
      </c>
      <c r="I183" s="7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8">
        <f t="shared" si="4"/>
        <v>43012.208333333328</v>
      </c>
      <c r="O183" s="18">
        <v>43012.208333333328</v>
      </c>
      <c r="P183" s="18">
        <f t="shared" si="5"/>
        <v>43030.208333333328</v>
      </c>
      <c r="Q183" s="18">
        <v>43030.208333333328</v>
      </c>
      <c r="R183" t="b">
        <v>0</v>
      </c>
      <c r="S183" t="b">
        <v>0</v>
      </c>
      <c r="T183" t="s">
        <v>28</v>
      </c>
      <c r="U183" t="str">
        <f>_xlfn.TEXTBEFORE(Table1[[#This Row],[category &amp; sub-category]], "/")</f>
        <v>technology</v>
      </c>
      <c r="V183" t="str">
        <f>_xlfn.TEXTAFTER(Table1[[#This Row],[category &amp; sub-category]], "/")</f>
        <v>web</v>
      </c>
    </row>
    <row r="184" spans="1:22" x14ac:dyDescent="0.25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19">
        <f>Table1[[#This Row],[pledged]]/Table1[[#This Row],[goal]]</f>
        <v>7.2232472324723247</v>
      </c>
      <c r="G184" t="s">
        <v>20</v>
      </c>
      <c r="H184" s="24">
        <v>3318</v>
      </c>
      <c r="I184" s="7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8">
        <f t="shared" si="4"/>
        <v>43631.208333333328</v>
      </c>
      <c r="O184" s="18">
        <v>43631.208333333328</v>
      </c>
      <c r="P184" s="18">
        <f t="shared" si="5"/>
        <v>43647.208333333328</v>
      </c>
      <c r="Q184" s="18">
        <v>43647.208333333328</v>
      </c>
      <c r="R184" t="b">
        <v>0</v>
      </c>
      <c r="S184" t="b">
        <v>0</v>
      </c>
      <c r="T184" t="s">
        <v>33</v>
      </c>
      <c r="U184" t="str">
        <f>_xlfn.TEXTBEFORE(Table1[[#This Row],[category &amp; sub-category]], "/")</f>
        <v>theater</v>
      </c>
      <c r="V184" t="str">
        <f>_xlfn.TEXTAFTER(Table1[[#This Row],[category &amp; sub-category]], "/")</f>
        <v>plays</v>
      </c>
    </row>
    <row r="185" spans="1:22" x14ac:dyDescent="0.25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19">
        <f>Table1[[#This Row],[pledged]]/Table1[[#This Row],[goal]]</f>
        <v>0.69117647058823528</v>
      </c>
      <c r="G185" t="s">
        <v>14</v>
      </c>
      <c r="H185" s="24">
        <v>86</v>
      </c>
      <c r="I185" s="7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8">
        <f t="shared" si="4"/>
        <v>40430.208333333336</v>
      </c>
      <c r="O185" s="18">
        <v>40430.208333333336</v>
      </c>
      <c r="P185" s="18">
        <f t="shared" si="5"/>
        <v>40443.208333333336</v>
      </c>
      <c r="Q185" s="18">
        <v>40443.208333333336</v>
      </c>
      <c r="R185" t="b">
        <v>0</v>
      </c>
      <c r="S185" t="b">
        <v>0</v>
      </c>
      <c r="T185" t="s">
        <v>23</v>
      </c>
      <c r="U185" t="str">
        <f>_xlfn.TEXTBEFORE(Table1[[#This Row],[category &amp; sub-category]], "/")</f>
        <v>music</v>
      </c>
      <c r="V185" t="str">
        <f>_xlfn.TEXTAFTER(Table1[[#This Row],[category &amp; sub-category]], "/")</f>
        <v>rock</v>
      </c>
    </row>
    <row r="186" spans="1:22" x14ac:dyDescent="0.25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19">
        <f>Table1[[#This Row],[pledged]]/Table1[[#This Row],[goal]]</f>
        <v>2.9305555555555554</v>
      </c>
      <c r="G186" t="s">
        <v>20</v>
      </c>
      <c r="H186" s="24">
        <v>340</v>
      </c>
      <c r="I186" s="7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8">
        <f t="shared" si="4"/>
        <v>43588.208333333328</v>
      </c>
      <c r="O186" s="18">
        <v>43588.208333333328</v>
      </c>
      <c r="P186" s="18">
        <f t="shared" si="5"/>
        <v>43589.208333333328</v>
      </c>
      <c r="Q186" s="18">
        <v>43589.208333333328</v>
      </c>
      <c r="R186" t="b">
        <v>0</v>
      </c>
      <c r="S186" t="b">
        <v>0</v>
      </c>
      <c r="T186" t="s">
        <v>33</v>
      </c>
      <c r="U186" t="str">
        <f>_xlfn.TEXTBEFORE(Table1[[#This Row],[category &amp; sub-category]], "/")</f>
        <v>theater</v>
      </c>
      <c r="V186" t="str">
        <f>_xlfn.TEXTAFTER(Table1[[#This Row],[category &amp; sub-category]], "/")</f>
        <v>plays</v>
      </c>
    </row>
    <row r="187" spans="1:22" x14ac:dyDescent="0.25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19">
        <f>Table1[[#This Row],[pledged]]/Table1[[#This Row],[goal]]</f>
        <v>0.71799999999999997</v>
      </c>
      <c r="G187" t="s">
        <v>14</v>
      </c>
      <c r="H187" s="24">
        <v>19</v>
      </c>
      <c r="I187" s="7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8">
        <f t="shared" si="4"/>
        <v>43233.208333333328</v>
      </c>
      <c r="O187" s="18">
        <v>43233.208333333328</v>
      </c>
      <c r="P187" s="18">
        <f t="shared" si="5"/>
        <v>43244.208333333328</v>
      </c>
      <c r="Q187" s="18">
        <v>43244.208333333328</v>
      </c>
      <c r="R187" t="b">
        <v>0</v>
      </c>
      <c r="S187" t="b">
        <v>0</v>
      </c>
      <c r="T187" t="s">
        <v>269</v>
      </c>
      <c r="U187" t="str">
        <f>_xlfn.TEXTBEFORE(Table1[[#This Row],[category &amp; sub-category]], "/")</f>
        <v>film &amp; video</v>
      </c>
      <c r="V187" t="str">
        <f>_xlfn.TEXTAFTER(Table1[[#This Row],[category &amp; sub-category]], "/")</f>
        <v>television</v>
      </c>
    </row>
    <row r="188" spans="1:22" x14ac:dyDescent="0.25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19">
        <f>Table1[[#This Row],[pledged]]/Table1[[#This Row],[goal]]</f>
        <v>0.31934684684684683</v>
      </c>
      <c r="G188" t="s">
        <v>14</v>
      </c>
      <c r="H188" s="24">
        <v>886</v>
      </c>
      <c r="I188" s="7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8">
        <f t="shared" si="4"/>
        <v>41782.208333333336</v>
      </c>
      <c r="O188" s="18">
        <v>41782.208333333336</v>
      </c>
      <c r="P188" s="18">
        <f t="shared" si="5"/>
        <v>41797.208333333336</v>
      </c>
      <c r="Q188" s="18">
        <v>41797.208333333336</v>
      </c>
      <c r="R188" t="b">
        <v>0</v>
      </c>
      <c r="S188" t="b">
        <v>0</v>
      </c>
      <c r="T188" t="s">
        <v>33</v>
      </c>
      <c r="U188" t="str">
        <f>_xlfn.TEXTBEFORE(Table1[[#This Row],[category &amp; sub-category]], "/")</f>
        <v>theater</v>
      </c>
      <c r="V188" t="str">
        <f>_xlfn.TEXTAFTER(Table1[[#This Row],[category &amp; sub-category]], "/")</f>
        <v>plays</v>
      </c>
    </row>
    <row r="189" spans="1:22" x14ac:dyDescent="0.25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19">
        <f>Table1[[#This Row],[pledged]]/Table1[[#This Row],[goal]]</f>
        <v>2.2987375415282392</v>
      </c>
      <c r="G189" t="s">
        <v>20</v>
      </c>
      <c r="H189" s="24">
        <v>1442</v>
      </c>
      <c r="I189" s="7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8">
        <f t="shared" si="4"/>
        <v>41328.25</v>
      </c>
      <c r="O189" s="18">
        <v>41328.25</v>
      </c>
      <c r="P189" s="18">
        <f t="shared" si="5"/>
        <v>41356.208333333336</v>
      </c>
      <c r="Q189" s="18">
        <v>41356.208333333336</v>
      </c>
      <c r="R189" t="b">
        <v>0</v>
      </c>
      <c r="S189" t="b">
        <v>1</v>
      </c>
      <c r="T189" t="s">
        <v>100</v>
      </c>
      <c r="U189" t="str">
        <f>_xlfn.TEXTBEFORE(Table1[[#This Row],[category &amp; sub-category]], "/")</f>
        <v>film &amp; video</v>
      </c>
      <c r="V189" t="str">
        <f>_xlfn.TEXTAFTER(Table1[[#This Row],[category &amp; sub-category]], "/")</f>
        <v>shorts</v>
      </c>
    </row>
    <row r="190" spans="1:22" x14ac:dyDescent="0.25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19">
        <f>Table1[[#This Row],[pledged]]/Table1[[#This Row],[goal]]</f>
        <v>0.3201219512195122</v>
      </c>
      <c r="G190" t="s">
        <v>14</v>
      </c>
      <c r="H190" s="24">
        <v>35</v>
      </c>
      <c r="I190" s="7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8">
        <f t="shared" si="4"/>
        <v>41975.25</v>
      </c>
      <c r="O190" s="18">
        <v>41975.25</v>
      </c>
      <c r="P190" s="18">
        <f t="shared" si="5"/>
        <v>41976.25</v>
      </c>
      <c r="Q190" s="18">
        <v>41976.25</v>
      </c>
      <c r="R190" t="b">
        <v>0</v>
      </c>
      <c r="S190" t="b">
        <v>0</v>
      </c>
      <c r="T190" t="s">
        <v>33</v>
      </c>
      <c r="U190" t="str">
        <f>_xlfn.TEXTBEFORE(Table1[[#This Row],[category &amp; sub-category]], "/")</f>
        <v>theater</v>
      </c>
      <c r="V190" t="str">
        <f>_xlfn.TEXTAFTER(Table1[[#This Row],[category &amp; sub-category]], "/")</f>
        <v>plays</v>
      </c>
    </row>
    <row r="191" spans="1:22" x14ac:dyDescent="0.25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19">
        <f>Table1[[#This Row],[pledged]]/Table1[[#This Row],[goal]]</f>
        <v>0.23525352848928385</v>
      </c>
      <c r="G191" t="s">
        <v>74</v>
      </c>
      <c r="H191" s="24">
        <v>441</v>
      </c>
      <c r="I191" s="7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8">
        <f t="shared" si="4"/>
        <v>42433.25</v>
      </c>
      <c r="O191" s="18">
        <v>42433.25</v>
      </c>
      <c r="P191" s="18">
        <f t="shared" si="5"/>
        <v>42433.25</v>
      </c>
      <c r="Q191" s="18">
        <v>42433.25</v>
      </c>
      <c r="R191" t="b">
        <v>0</v>
      </c>
      <c r="S191" t="b">
        <v>0</v>
      </c>
      <c r="T191" t="s">
        <v>33</v>
      </c>
      <c r="U191" t="str">
        <f>_xlfn.TEXTBEFORE(Table1[[#This Row],[category &amp; sub-category]], "/")</f>
        <v>theater</v>
      </c>
      <c r="V191" t="str">
        <f>_xlfn.TEXTAFTER(Table1[[#This Row],[category &amp; sub-category]], "/")</f>
        <v>plays</v>
      </c>
    </row>
    <row r="192" spans="1:22" x14ac:dyDescent="0.25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19">
        <f>Table1[[#This Row],[pledged]]/Table1[[#This Row],[goal]]</f>
        <v>0.68594594594594593</v>
      </c>
      <c r="G192" t="s">
        <v>14</v>
      </c>
      <c r="H192" s="24">
        <v>24</v>
      </c>
      <c r="I192" s="7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8">
        <f t="shared" si="4"/>
        <v>41429.208333333336</v>
      </c>
      <c r="O192" s="18">
        <v>41429.208333333336</v>
      </c>
      <c r="P192" s="18">
        <f t="shared" si="5"/>
        <v>41430.208333333336</v>
      </c>
      <c r="Q192" s="18">
        <v>41430.208333333336</v>
      </c>
      <c r="R192" t="b">
        <v>0</v>
      </c>
      <c r="S192" t="b">
        <v>1</v>
      </c>
      <c r="T192" t="s">
        <v>33</v>
      </c>
      <c r="U192" t="str">
        <f>_xlfn.TEXTBEFORE(Table1[[#This Row],[category &amp; sub-category]], "/")</f>
        <v>theater</v>
      </c>
      <c r="V192" t="str">
        <f>_xlfn.TEXTAFTER(Table1[[#This Row],[category &amp; sub-category]], "/")</f>
        <v>plays</v>
      </c>
    </row>
    <row r="193" spans="1:22" x14ac:dyDescent="0.25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19">
        <f>Table1[[#This Row],[pledged]]/Table1[[#This Row],[goal]]</f>
        <v>0.37952380952380954</v>
      </c>
      <c r="G193" t="s">
        <v>14</v>
      </c>
      <c r="H193" s="24">
        <v>86</v>
      </c>
      <c r="I193" s="7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8">
        <f t="shared" si="4"/>
        <v>43536.208333333328</v>
      </c>
      <c r="O193" s="18">
        <v>43536.208333333328</v>
      </c>
      <c r="P193" s="18">
        <f t="shared" si="5"/>
        <v>43539.208333333328</v>
      </c>
      <c r="Q193" s="18">
        <v>43539.208333333328</v>
      </c>
      <c r="R193" t="b">
        <v>0</v>
      </c>
      <c r="S193" t="b">
        <v>0</v>
      </c>
      <c r="T193" t="s">
        <v>33</v>
      </c>
      <c r="U193" t="str">
        <f>_xlfn.TEXTBEFORE(Table1[[#This Row],[category &amp; sub-category]], "/")</f>
        <v>theater</v>
      </c>
      <c r="V193" t="str">
        <f>_xlfn.TEXTAFTER(Table1[[#This Row],[category &amp; sub-category]], "/")</f>
        <v>plays</v>
      </c>
    </row>
    <row r="194" spans="1:22" x14ac:dyDescent="0.25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19">
        <f>Table1[[#This Row],[pledged]]/Table1[[#This Row],[goal]]</f>
        <v>0.19992957746478873</v>
      </c>
      <c r="G194" t="s">
        <v>14</v>
      </c>
      <c r="H194" s="24">
        <v>243</v>
      </c>
      <c r="I194" s="7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8">
        <f t="shared" ref="N194:N257" si="6">(((L194/60)/60)/24)+DATE(1970,1,1)</f>
        <v>41817.208333333336</v>
      </c>
      <c r="O194" s="18">
        <v>41817.208333333336</v>
      </c>
      <c r="P194" s="18">
        <f t="shared" ref="P194:P257" si="7">(((M194/60)/60)/24)+DATE(1970,1,1)</f>
        <v>41821.208333333336</v>
      </c>
      <c r="Q194" s="18">
        <v>41821.208333333336</v>
      </c>
      <c r="R194" t="b">
        <v>0</v>
      </c>
      <c r="S194" t="b">
        <v>0</v>
      </c>
      <c r="T194" t="s">
        <v>23</v>
      </c>
      <c r="U194" t="str">
        <f>_xlfn.TEXTBEFORE(Table1[[#This Row],[category &amp; sub-category]], "/")</f>
        <v>music</v>
      </c>
      <c r="V194" t="str">
        <f>_xlfn.TEXTAFTER(Table1[[#This Row],[category &amp; sub-category]], "/")</f>
        <v>rock</v>
      </c>
    </row>
    <row r="195" spans="1:22" x14ac:dyDescent="0.25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19">
        <f>Table1[[#This Row],[pledged]]/Table1[[#This Row],[goal]]</f>
        <v>0.45636363636363636</v>
      </c>
      <c r="G195" t="s">
        <v>14</v>
      </c>
      <c r="H195" s="24">
        <v>65</v>
      </c>
      <c r="I195" s="7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8">
        <f t="shared" si="6"/>
        <v>43198.208333333328</v>
      </c>
      <c r="O195" s="18">
        <v>43198.208333333328</v>
      </c>
      <c r="P195" s="18">
        <f t="shared" si="7"/>
        <v>43202.208333333328</v>
      </c>
      <c r="Q195" s="18">
        <v>43202.208333333328</v>
      </c>
      <c r="R195" t="b">
        <v>1</v>
      </c>
      <c r="S195" t="b">
        <v>0</v>
      </c>
      <c r="T195" t="s">
        <v>60</v>
      </c>
      <c r="U195" t="str">
        <f>_xlfn.TEXTBEFORE(Table1[[#This Row],[category &amp; sub-category]], "/")</f>
        <v>music</v>
      </c>
      <c r="V195" t="str">
        <f>_xlfn.TEXTAFTER(Table1[[#This Row],[category &amp; sub-category]], "/")</f>
        <v>indie rock</v>
      </c>
    </row>
    <row r="196" spans="1:22" x14ac:dyDescent="0.25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19">
        <f>Table1[[#This Row],[pledged]]/Table1[[#This Row],[goal]]</f>
        <v>1.227605633802817</v>
      </c>
      <c r="G196" t="s">
        <v>20</v>
      </c>
      <c r="H196" s="24">
        <v>126</v>
      </c>
      <c r="I196" s="7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8">
        <f t="shared" si="6"/>
        <v>42261.208333333328</v>
      </c>
      <c r="O196" s="18">
        <v>42261.208333333328</v>
      </c>
      <c r="P196" s="18">
        <f t="shared" si="7"/>
        <v>42277.208333333328</v>
      </c>
      <c r="Q196" s="18">
        <v>42277.208333333328</v>
      </c>
      <c r="R196" t="b">
        <v>0</v>
      </c>
      <c r="S196" t="b">
        <v>0</v>
      </c>
      <c r="T196" t="s">
        <v>148</v>
      </c>
      <c r="U196" t="str">
        <f>_xlfn.TEXTBEFORE(Table1[[#This Row],[category &amp; sub-category]], "/")</f>
        <v>music</v>
      </c>
      <c r="V196" t="str">
        <f>_xlfn.TEXTAFTER(Table1[[#This Row],[category &amp; sub-category]], "/")</f>
        <v>metal</v>
      </c>
    </row>
    <row r="197" spans="1:22" x14ac:dyDescent="0.25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19">
        <f>Table1[[#This Row],[pledged]]/Table1[[#This Row],[goal]]</f>
        <v>3.61753164556962</v>
      </c>
      <c r="G197" t="s">
        <v>20</v>
      </c>
      <c r="H197" s="24">
        <v>524</v>
      </c>
      <c r="I197" s="7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8">
        <f t="shared" si="6"/>
        <v>43310.208333333328</v>
      </c>
      <c r="O197" s="18">
        <v>43310.208333333328</v>
      </c>
      <c r="P197" s="18">
        <f t="shared" si="7"/>
        <v>43317.208333333328</v>
      </c>
      <c r="Q197" s="18">
        <v>43317.208333333328</v>
      </c>
      <c r="R197" t="b">
        <v>0</v>
      </c>
      <c r="S197" t="b">
        <v>0</v>
      </c>
      <c r="T197" t="s">
        <v>50</v>
      </c>
      <c r="U197" t="str">
        <f>_xlfn.TEXTBEFORE(Table1[[#This Row],[category &amp; sub-category]], "/")</f>
        <v>music</v>
      </c>
      <c r="V197" t="str">
        <f>_xlfn.TEXTAFTER(Table1[[#This Row],[category &amp; sub-category]], "/")</f>
        <v>electric music</v>
      </c>
    </row>
    <row r="198" spans="1:22" x14ac:dyDescent="0.25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19">
        <f>Table1[[#This Row],[pledged]]/Table1[[#This Row],[goal]]</f>
        <v>0.63146341463414635</v>
      </c>
      <c r="G198" t="s">
        <v>14</v>
      </c>
      <c r="H198" s="24">
        <v>100</v>
      </c>
      <c r="I198" s="7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8">
        <f t="shared" si="6"/>
        <v>42616.208333333328</v>
      </c>
      <c r="O198" s="18">
        <v>42616.208333333328</v>
      </c>
      <c r="P198" s="18">
        <f t="shared" si="7"/>
        <v>42635.208333333328</v>
      </c>
      <c r="Q198" s="18">
        <v>42635.208333333328</v>
      </c>
      <c r="R198" t="b">
        <v>0</v>
      </c>
      <c r="S198" t="b">
        <v>0</v>
      </c>
      <c r="T198" t="s">
        <v>65</v>
      </c>
      <c r="U198" t="str">
        <f>_xlfn.TEXTBEFORE(Table1[[#This Row],[category &amp; sub-category]], "/")</f>
        <v>technology</v>
      </c>
      <c r="V198" t="str">
        <f>_xlfn.TEXTAFTER(Table1[[#This Row],[category &amp; sub-category]], "/")</f>
        <v>wearables</v>
      </c>
    </row>
    <row r="199" spans="1:22" x14ac:dyDescent="0.25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19">
        <f>Table1[[#This Row],[pledged]]/Table1[[#This Row],[goal]]</f>
        <v>2.9820475319926874</v>
      </c>
      <c r="G199" t="s">
        <v>20</v>
      </c>
      <c r="H199" s="24">
        <v>1989</v>
      </c>
      <c r="I199" s="7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8">
        <f t="shared" si="6"/>
        <v>42909.208333333328</v>
      </c>
      <c r="O199" s="18">
        <v>42909.208333333328</v>
      </c>
      <c r="P199" s="18">
        <f t="shared" si="7"/>
        <v>42923.208333333328</v>
      </c>
      <c r="Q199" s="18">
        <v>42923.208333333328</v>
      </c>
      <c r="R199" t="b">
        <v>0</v>
      </c>
      <c r="S199" t="b">
        <v>0</v>
      </c>
      <c r="T199" t="s">
        <v>53</v>
      </c>
      <c r="U199" t="str">
        <f>_xlfn.TEXTBEFORE(Table1[[#This Row],[category &amp; sub-category]], "/")</f>
        <v>film &amp; video</v>
      </c>
      <c r="V199" t="str">
        <f>_xlfn.TEXTAFTER(Table1[[#This Row],[category &amp; sub-category]], "/")</f>
        <v>drama</v>
      </c>
    </row>
    <row r="200" spans="1:22" x14ac:dyDescent="0.25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19">
        <f>Table1[[#This Row],[pledged]]/Table1[[#This Row],[goal]]</f>
        <v>9.5585443037974685E-2</v>
      </c>
      <c r="G200" t="s">
        <v>14</v>
      </c>
      <c r="H200" s="24">
        <v>168</v>
      </c>
      <c r="I200" s="7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8">
        <f t="shared" si="6"/>
        <v>40396.208333333336</v>
      </c>
      <c r="O200" s="18">
        <v>40396.208333333336</v>
      </c>
      <c r="P200" s="18">
        <f t="shared" si="7"/>
        <v>40425.208333333336</v>
      </c>
      <c r="Q200" s="18">
        <v>40425.208333333336</v>
      </c>
      <c r="R200" t="b">
        <v>0</v>
      </c>
      <c r="S200" t="b">
        <v>0</v>
      </c>
      <c r="T200" t="s">
        <v>50</v>
      </c>
      <c r="U200" t="str">
        <f>_xlfn.TEXTBEFORE(Table1[[#This Row],[category &amp; sub-category]], "/")</f>
        <v>music</v>
      </c>
      <c r="V200" t="str">
        <f>_xlfn.TEXTAFTER(Table1[[#This Row],[category &amp; sub-category]], "/")</f>
        <v>electric music</v>
      </c>
    </row>
    <row r="201" spans="1:22" x14ac:dyDescent="0.25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19">
        <f>Table1[[#This Row],[pledged]]/Table1[[#This Row],[goal]]</f>
        <v>0.5377777777777778</v>
      </c>
      <c r="G201" t="s">
        <v>14</v>
      </c>
      <c r="H201" s="24">
        <v>13</v>
      </c>
      <c r="I201" s="7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8">
        <f t="shared" si="6"/>
        <v>42192.208333333328</v>
      </c>
      <c r="O201" s="18">
        <v>42192.208333333328</v>
      </c>
      <c r="P201" s="18">
        <f t="shared" si="7"/>
        <v>42196.208333333328</v>
      </c>
      <c r="Q201" s="18">
        <v>42196.208333333328</v>
      </c>
      <c r="R201" t="b">
        <v>0</v>
      </c>
      <c r="S201" t="b">
        <v>0</v>
      </c>
      <c r="T201" t="s">
        <v>23</v>
      </c>
      <c r="U201" t="str">
        <f>_xlfn.TEXTBEFORE(Table1[[#This Row],[category &amp; sub-category]], "/")</f>
        <v>music</v>
      </c>
      <c r="V201" t="str">
        <f>_xlfn.TEXTAFTER(Table1[[#This Row],[category &amp; sub-category]], "/")</f>
        <v>rock</v>
      </c>
    </row>
    <row r="202" spans="1:22" x14ac:dyDescent="0.25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19">
        <f>Table1[[#This Row],[pledged]]/Table1[[#This Row],[goal]]</f>
        <v>0.02</v>
      </c>
      <c r="G202" t="s">
        <v>14</v>
      </c>
      <c r="H202" s="24">
        <v>1</v>
      </c>
      <c r="I202" s="7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s="18">
        <f t="shared" si="6"/>
        <v>40262.208333333336</v>
      </c>
      <c r="O202" s="18">
        <v>40262.208333333336</v>
      </c>
      <c r="P202" s="18">
        <f t="shared" si="7"/>
        <v>40273.208333333336</v>
      </c>
      <c r="Q202" s="18">
        <v>40273.208333333336</v>
      </c>
      <c r="R202" t="b">
        <v>0</v>
      </c>
      <c r="S202" t="b">
        <v>0</v>
      </c>
      <c r="T202" t="s">
        <v>33</v>
      </c>
      <c r="U202" t="str">
        <f>_xlfn.TEXTBEFORE(Table1[[#This Row],[category &amp; sub-category]], "/")</f>
        <v>theater</v>
      </c>
      <c r="V202" t="str">
        <f>_xlfn.TEXTAFTER(Table1[[#This Row],[category &amp; sub-category]], "/")</f>
        <v>plays</v>
      </c>
    </row>
    <row r="203" spans="1:22" x14ac:dyDescent="0.25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19">
        <f>Table1[[#This Row],[pledged]]/Table1[[#This Row],[goal]]</f>
        <v>6.8119047619047617</v>
      </c>
      <c r="G203" t="s">
        <v>20</v>
      </c>
      <c r="H203" s="24">
        <v>157</v>
      </c>
      <c r="I203" s="7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8">
        <f t="shared" si="6"/>
        <v>41845.208333333336</v>
      </c>
      <c r="O203" s="18">
        <v>41845.208333333336</v>
      </c>
      <c r="P203" s="18">
        <f t="shared" si="7"/>
        <v>41863.208333333336</v>
      </c>
      <c r="Q203" s="18">
        <v>41863.208333333336</v>
      </c>
      <c r="R203" t="b">
        <v>0</v>
      </c>
      <c r="S203" t="b">
        <v>0</v>
      </c>
      <c r="T203" t="s">
        <v>28</v>
      </c>
      <c r="U203" t="str">
        <f>_xlfn.TEXTBEFORE(Table1[[#This Row],[category &amp; sub-category]], "/")</f>
        <v>technology</v>
      </c>
      <c r="V203" t="str">
        <f>_xlfn.TEXTAFTER(Table1[[#This Row],[category &amp; sub-category]], "/")</f>
        <v>web</v>
      </c>
    </row>
    <row r="204" spans="1:22" x14ac:dyDescent="0.25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19">
        <f>Table1[[#This Row],[pledged]]/Table1[[#This Row],[goal]]</f>
        <v>0.78831325301204824</v>
      </c>
      <c r="G204" t="s">
        <v>74</v>
      </c>
      <c r="H204" s="24">
        <v>82</v>
      </c>
      <c r="I204" s="7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8">
        <f t="shared" si="6"/>
        <v>40818.208333333336</v>
      </c>
      <c r="O204" s="18">
        <v>40818.208333333336</v>
      </c>
      <c r="P204" s="18">
        <f t="shared" si="7"/>
        <v>40822.208333333336</v>
      </c>
      <c r="Q204" s="18">
        <v>40822.208333333336</v>
      </c>
      <c r="R204" t="b">
        <v>0</v>
      </c>
      <c r="S204" t="b">
        <v>0</v>
      </c>
      <c r="T204" t="s">
        <v>17</v>
      </c>
      <c r="U204" t="str">
        <f>_xlfn.TEXTBEFORE(Table1[[#This Row],[category &amp; sub-category]], "/")</f>
        <v>food</v>
      </c>
      <c r="V204" t="str">
        <f>_xlfn.TEXTAFTER(Table1[[#This Row],[category &amp; sub-category]], "/")</f>
        <v>food trucks</v>
      </c>
    </row>
    <row r="205" spans="1:22" x14ac:dyDescent="0.25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19">
        <f>Table1[[#This Row],[pledged]]/Table1[[#This Row],[goal]]</f>
        <v>1.3440792216817234</v>
      </c>
      <c r="G205" t="s">
        <v>20</v>
      </c>
      <c r="H205" s="24">
        <v>4498</v>
      </c>
      <c r="I205" s="7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8">
        <f t="shared" si="6"/>
        <v>42752.25</v>
      </c>
      <c r="O205" s="18">
        <v>42752.25</v>
      </c>
      <c r="P205" s="18">
        <f t="shared" si="7"/>
        <v>42754.25</v>
      </c>
      <c r="Q205" s="18">
        <v>42754.25</v>
      </c>
      <c r="R205" t="b">
        <v>0</v>
      </c>
      <c r="S205" t="b">
        <v>0</v>
      </c>
      <c r="T205" t="s">
        <v>33</v>
      </c>
      <c r="U205" t="str">
        <f>_xlfn.TEXTBEFORE(Table1[[#This Row],[category &amp; sub-category]], "/")</f>
        <v>theater</v>
      </c>
      <c r="V205" t="str">
        <f>_xlfn.TEXTAFTER(Table1[[#This Row],[category &amp; sub-category]], "/")</f>
        <v>plays</v>
      </c>
    </row>
    <row r="206" spans="1:22" x14ac:dyDescent="0.25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19">
        <f>Table1[[#This Row],[pledged]]/Table1[[#This Row],[goal]]</f>
        <v>3.372E-2</v>
      </c>
      <c r="G206" t="s">
        <v>14</v>
      </c>
      <c r="H206" s="24">
        <v>40</v>
      </c>
      <c r="I206" s="7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8">
        <f t="shared" si="6"/>
        <v>40636.208333333336</v>
      </c>
      <c r="O206" s="18">
        <v>40636.208333333336</v>
      </c>
      <c r="P206" s="18">
        <f t="shared" si="7"/>
        <v>40646.208333333336</v>
      </c>
      <c r="Q206" s="18">
        <v>40646.208333333336</v>
      </c>
      <c r="R206" t="b">
        <v>0</v>
      </c>
      <c r="S206" t="b">
        <v>0</v>
      </c>
      <c r="T206" t="s">
        <v>159</v>
      </c>
      <c r="U206" t="str">
        <f>_xlfn.TEXTBEFORE(Table1[[#This Row],[category &amp; sub-category]], "/")</f>
        <v>music</v>
      </c>
      <c r="V206" t="str">
        <f>_xlfn.TEXTAFTER(Table1[[#This Row],[category &amp; sub-category]], "/")</f>
        <v>jazz</v>
      </c>
    </row>
    <row r="207" spans="1:22" x14ac:dyDescent="0.25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19">
        <f>Table1[[#This Row],[pledged]]/Table1[[#This Row],[goal]]</f>
        <v>4.3184615384615386</v>
      </c>
      <c r="G207" t="s">
        <v>20</v>
      </c>
      <c r="H207" s="24">
        <v>80</v>
      </c>
      <c r="I207" s="7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8">
        <f t="shared" si="6"/>
        <v>43390.208333333328</v>
      </c>
      <c r="O207" s="18">
        <v>43390.208333333328</v>
      </c>
      <c r="P207" s="18">
        <f t="shared" si="7"/>
        <v>43402.208333333328</v>
      </c>
      <c r="Q207" s="18">
        <v>43402.208333333328</v>
      </c>
      <c r="R207" t="b">
        <v>1</v>
      </c>
      <c r="S207" t="b">
        <v>0</v>
      </c>
      <c r="T207" t="s">
        <v>33</v>
      </c>
      <c r="U207" t="str">
        <f>_xlfn.TEXTBEFORE(Table1[[#This Row],[category &amp; sub-category]], "/")</f>
        <v>theater</v>
      </c>
      <c r="V207" t="str">
        <f>_xlfn.TEXTAFTER(Table1[[#This Row],[category &amp; sub-category]], "/")</f>
        <v>plays</v>
      </c>
    </row>
    <row r="208" spans="1:22" x14ac:dyDescent="0.25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19">
        <f>Table1[[#This Row],[pledged]]/Table1[[#This Row],[goal]]</f>
        <v>0.38844444444444443</v>
      </c>
      <c r="G208" t="s">
        <v>74</v>
      </c>
      <c r="H208" s="24">
        <v>57</v>
      </c>
      <c r="I208" s="7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8">
        <f t="shared" si="6"/>
        <v>40236.25</v>
      </c>
      <c r="O208" s="18">
        <v>40236.25</v>
      </c>
      <c r="P208" s="18">
        <f t="shared" si="7"/>
        <v>40245.25</v>
      </c>
      <c r="Q208" s="18">
        <v>40245.25</v>
      </c>
      <c r="R208" t="b">
        <v>0</v>
      </c>
      <c r="S208" t="b">
        <v>0</v>
      </c>
      <c r="T208" t="s">
        <v>119</v>
      </c>
      <c r="U208" t="str">
        <f>_xlfn.TEXTBEFORE(Table1[[#This Row],[category &amp; sub-category]], "/")</f>
        <v>publishing</v>
      </c>
      <c r="V208" t="str">
        <f>_xlfn.TEXTAFTER(Table1[[#This Row],[category &amp; sub-category]], "/")</f>
        <v>fiction</v>
      </c>
    </row>
    <row r="209" spans="1:22" x14ac:dyDescent="0.25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19">
        <f>Table1[[#This Row],[pledged]]/Table1[[#This Row],[goal]]</f>
        <v>4.2569999999999997</v>
      </c>
      <c r="G209" t="s">
        <v>20</v>
      </c>
      <c r="H209" s="24">
        <v>43</v>
      </c>
      <c r="I209" s="7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s="18">
        <f t="shared" si="6"/>
        <v>43340.208333333328</v>
      </c>
      <c r="O209" s="18">
        <v>43340.208333333328</v>
      </c>
      <c r="P209" s="18">
        <f t="shared" si="7"/>
        <v>43360.208333333328</v>
      </c>
      <c r="Q209" s="18">
        <v>43360.208333333328</v>
      </c>
      <c r="R209" t="b">
        <v>0</v>
      </c>
      <c r="S209" t="b">
        <v>1</v>
      </c>
      <c r="T209" t="s">
        <v>23</v>
      </c>
      <c r="U209" t="str">
        <f>_xlfn.TEXTBEFORE(Table1[[#This Row],[category &amp; sub-category]], "/")</f>
        <v>music</v>
      </c>
      <c r="V209" t="str">
        <f>_xlfn.TEXTAFTER(Table1[[#This Row],[category &amp; sub-category]], "/")</f>
        <v>rock</v>
      </c>
    </row>
    <row r="210" spans="1:22" x14ac:dyDescent="0.25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19">
        <f>Table1[[#This Row],[pledged]]/Table1[[#This Row],[goal]]</f>
        <v>1.0112239715591671</v>
      </c>
      <c r="G210" t="s">
        <v>20</v>
      </c>
      <c r="H210" s="24">
        <v>2053</v>
      </c>
      <c r="I210" s="7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8">
        <f t="shared" si="6"/>
        <v>43048.25</v>
      </c>
      <c r="O210" s="18">
        <v>43048.25</v>
      </c>
      <c r="P210" s="18">
        <f t="shared" si="7"/>
        <v>43072.25</v>
      </c>
      <c r="Q210" s="18">
        <v>43072.25</v>
      </c>
      <c r="R210" t="b">
        <v>0</v>
      </c>
      <c r="S210" t="b">
        <v>0</v>
      </c>
      <c r="T210" t="s">
        <v>42</v>
      </c>
      <c r="U210" t="str">
        <f>_xlfn.TEXTBEFORE(Table1[[#This Row],[category &amp; sub-category]], "/")</f>
        <v>film &amp; video</v>
      </c>
      <c r="V210" t="str">
        <f>_xlfn.TEXTAFTER(Table1[[#This Row],[category &amp; sub-category]], "/")</f>
        <v>documentary</v>
      </c>
    </row>
    <row r="211" spans="1:22" x14ac:dyDescent="0.25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19">
        <f>Table1[[#This Row],[pledged]]/Table1[[#This Row],[goal]]</f>
        <v>0.21188688946015424</v>
      </c>
      <c r="G211" t="s">
        <v>47</v>
      </c>
      <c r="H211" s="24">
        <v>808</v>
      </c>
      <c r="I211" s="7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8">
        <f t="shared" si="6"/>
        <v>42496.208333333328</v>
      </c>
      <c r="O211" s="18">
        <v>42496.208333333328</v>
      </c>
      <c r="P211" s="18">
        <f t="shared" si="7"/>
        <v>42503.208333333328</v>
      </c>
      <c r="Q211" s="18">
        <v>42503.208333333328</v>
      </c>
      <c r="R211" t="b">
        <v>0</v>
      </c>
      <c r="S211" t="b">
        <v>0</v>
      </c>
      <c r="T211" t="s">
        <v>42</v>
      </c>
      <c r="U211" t="str">
        <f>_xlfn.TEXTBEFORE(Table1[[#This Row],[category &amp; sub-category]], "/")</f>
        <v>film &amp; video</v>
      </c>
      <c r="V211" t="str">
        <f>_xlfn.TEXTAFTER(Table1[[#This Row],[category &amp; sub-category]], "/")</f>
        <v>documentary</v>
      </c>
    </row>
    <row r="212" spans="1:22" x14ac:dyDescent="0.25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19">
        <f>Table1[[#This Row],[pledged]]/Table1[[#This Row],[goal]]</f>
        <v>0.67425531914893622</v>
      </c>
      <c r="G212" t="s">
        <v>14</v>
      </c>
      <c r="H212" s="24">
        <v>226</v>
      </c>
      <c r="I212" s="7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8">
        <f t="shared" si="6"/>
        <v>42797.25</v>
      </c>
      <c r="O212" s="18">
        <v>42797.25</v>
      </c>
      <c r="P212" s="18">
        <f t="shared" si="7"/>
        <v>42824.208333333328</v>
      </c>
      <c r="Q212" s="18">
        <v>42824.208333333328</v>
      </c>
      <c r="R212" t="b">
        <v>0</v>
      </c>
      <c r="S212" t="b">
        <v>0</v>
      </c>
      <c r="T212" t="s">
        <v>474</v>
      </c>
      <c r="U212" t="str">
        <f>_xlfn.TEXTBEFORE(Table1[[#This Row],[category &amp; sub-category]], "/")</f>
        <v>film &amp; video</v>
      </c>
      <c r="V212" t="str">
        <f>_xlfn.TEXTAFTER(Table1[[#This Row],[category &amp; sub-category]], "/")</f>
        <v>science fiction</v>
      </c>
    </row>
    <row r="213" spans="1:22" x14ac:dyDescent="0.25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19">
        <f>Table1[[#This Row],[pledged]]/Table1[[#This Row],[goal]]</f>
        <v>0.9492337164750958</v>
      </c>
      <c r="G213" t="s">
        <v>14</v>
      </c>
      <c r="H213" s="24">
        <v>1625</v>
      </c>
      <c r="I213" s="7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8">
        <f t="shared" si="6"/>
        <v>41513.208333333336</v>
      </c>
      <c r="O213" s="18">
        <v>41513.208333333336</v>
      </c>
      <c r="P213" s="18">
        <f t="shared" si="7"/>
        <v>41537.208333333336</v>
      </c>
      <c r="Q213" s="18">
        <v>41537.208333333336</v>
      </c>
      <c r="R213" t="b">
        <v>0</v>
      </c>
      <c r="S213" t="b">
        <v>0</v>
      </c>
      <c r="T213" t="s">
        <v>33</v>
      </c>
      <c r="U213" t="str">
        <f>_xlfn.TEXTBEFORE(Table1[[#This Row],[category &amp; sub-category]], "/")</f>
        <v>theater</v>
      </c>
      <c r="V213" t="str">
        <f>_xlfn.TEXTAFTER(Table1[[#This Row],[category &amp; sub-category]], "/")</f>
        <v>plays</v>
      </c>
    </row>
    <row r="214" spans="1:22" x14ac:dyDescent="0.25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19">
        <f>Table1[[#This Row],[pledged]]/Table1[[#This Row],[goal]]</f>
        <v>1.5185185185185186</v>
      </c>
      <c r="G214" t="s">
        <v>20</v>
      </c>
      <c r="H214" s="24">
        <v>168</v>
      </c>
      <c r="I214" s="7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8">
        <f t="shared" si="6"/>
        <v>43814.25</v>
      </c>
      <c r="O214" s="18">
        <v>43814.25</v>
      </c>
      <c r="P214" s="18">
        <f t="shared" si="7"/>
        <v>43860.25</v>
      </c>
      <c r="Q214" s="18">
        <v>43860.25</v>
      </c>
      <c r="R214" t="b">
        <v>0</v>
      </c>
      <c r="S214" t="b">
        <v>0</v>
      </c>
      <c r="T214" t="s">
        <v>33</v>
      </c>
      <c r="U214" t="str">
        <f>_xlfn.TEXTBEFORE(Table1[[#This Row],[category &amp; sub-category]], "/")</f>
        <v>theater</v>
      </c>
      <c r="V214" t="str">
        <f>_xlfn.TEXTAFTER(Table1[[#This Row],[category &amp; sub-category]], "/")</f>
        <v>plays</v>
      </c>
    </row>
    <row r="215" spans="1:22" x14ac:dyDescent="0.25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19">
        <f>Table1[[#This Row],[pledged]]/Table1[[#This Row],[goal]]</f>
        <v>1.9516382252559727</v>
      </c>
      <c r="G215" t="s">
        <v>20</v>
      </c>
      <c r="H215" s="24">
        <v>4289</v>
      </c>
      <c r="I215" s="7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8">
        <f t="shared" si="6"/>
        <v>40488.208333333336</v>
      </c>
      <c r="O215" s="18">
        <v>40488.208333333336</v>
      </c>
      <c r="P215" s="18">
        <f t="shared" si="7"/>
        <v>40496.25</v>
      </c>
      <c r="Q215" s="18">
        <v>40496.25</v>
      </c>
      <c r="R215" t="b">
        <v>0</v>
      </c>
      <c r="S215" t="b">
        <v>1</v>
      </c>
      <c r="T215" t="s">
        <v>60</v>
      </c>
      <c r="U215" t="str">
        <f>_xlfn.TEXTBEFORE(Table1[[#This Row],[category &amp; sub-category]], "/")</f>
        <v>music</v>
      </c>
      <c r="V215" t="str">
        <f>_xlfn.TEXTAFTER(Table1[[#This Row],[category &amp; sub-category]], "/")</f>
        <v>indie rock</v>
      </c>
    </row>
    <row r="216" spans="1:22" x14ac:dyDescent="0.25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19">
        <f>Table1[[#This Row],[pledged]]/Table1[[#This Row],[goal]]</f>
        <v>10.231428571428571</v>
      </c>
      <c r="G216" t="s">
        <v>20</v>
      </c>
      <c r="H216" s="24">
        <v>165</v>
      </c>
      <c r="I216" s="7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8">
        <f t="shared" si="6"/>
        <v>40409.208333333336</v>
      </c>
      <c r="O216" s="18">
        <v>40409.208333333336</v>
      </c>
      <c r="P216" s="18">
        <f t="shared" si="7"/>
        <v>40415.208333333336</v>
      </c>
      <c r="Q216" s="18">
        <v>40415.208333333336</v>
      </c>
      <c r="R216" t="b">
        <v>0</v>
      </c>
      <c r="S216" t="b">
        <v>0</v>
      </c>
      <c r="T216" t="s">
        <v>23</v>
      </c>
      <c r="U216" t="str">
        <f>_xlfn.TEXTBEFORE(Table1[[#This Row],[category &amp; sub-category]], "/")</f>
        <v>music</v>
      </c>
      <c r="V216" t="str">
        <f>_xlfn.TEXTAFTER(Table1[[#This Row],[category &amp; sub-category]], "/")</f>
        <v>rock</v>
      </c>
    </row>
    <row r="217" spans="1:22" x14ac:dyDescent="0.25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19">
        <f>Table1[[#This Row],[pledged]]/Table1[[#This Row],[goal]]</f>
        <v>3.8418367346938778E-2</v>
      </c>
      <c r="G217" t="s">
        <v>14</v>
      </c>
      <c r="H217" s="24">
        <v>143</v>
      </c>
      <c r="I217" s="7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8">
        <f t="shared" si="6"/>
        <v>43509.25</v>
      </c>
      <c r="O217" s="18">
        <v>43509.25</v>
      </c>
      <c r="P217" s="18">
        <f t="shared" si="7"/>
        <v>43511.25</v>
      </c>
      <c r="Q217" s="18">
        <v>43511.25</v>
      </c>
      <c r="R217" t="b">
        <v>0</v>
      </c>
      <c r="S217" t="b">
        <v>0</v>
      </c>
      <c r="T217" t="s">
        <v>33</v>
      </c>
      <c r="U217" t="str">
        <f>_xlfn.TEXTBEFORE(Table1[[#This Row],[category &amp; sub-category]], "/")</f>
        <v>theater</v>
      </c>
      <c r="V217" t="str">
        <f>_xlfn.TEXTAFTER(Table1[[#This Row],[category &amp; sub-category]], "/")</f>
        <v>plays</v>
      </c>
    </row>
    <row r="218" spans="1:22" x14ac:dyDescent="0.25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19">
        <f>Table1[[#This Row],[pledged]]/Table1[[#This Row],[goal]]</f>
        <v>1.5507066557107643</v>
      </c>
      <c r="G218" t="s">
        <v>20</v>
      </c>
      <c r="H218" s="24">
        <v>1815</v>
      </c>
      <c r="I218" s="7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8">
        <f t="shared" si="6"/>
        <v>40869.25</v>
      </c>
      <c r="O218" s="18">
        <v>40869.25</v>
      </c>
      <c r="P218" s="18">
        <f t="shared" si="7"/>
        <v>40871.25</v>
      </c>
      <c r="Q218" s="18">
        <v>40871.25</v>
      </c>
      <c r="R218" t="b">
        <v>0</v>
      </c>
      <c r="S218" t="b">
        <v>0</v>
      </c>
      <c r="T218" t="s">
        <v>33</v>
      </c>
      <c r="U218" t="str">
        <f>_xlfn.TEXTBEFORE(Table1[[#This Row],[category &amp; sub-category]], "/")</f>
        <v>theater</v>
      </c>
      <c r="V218" t="str">
        <f>_xlfn.TEXTAFTER(Table1[[#This Row],[category &amp; sub-category]], "/")</f>
        <v>plays</v>
      </c>
    </row>
    <row r="219" spans="1:22" x14ac:dyDescent="0.25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19">
        <f>Table1[[#This Row],[pledged]]/Table1[[#This Row],[goal]]</f>
        <v>0.44753477588871715</v>
      </c>
      <c r="G219" t="s">
        <v>14</v>
      </c>
      <c r="H219" s="24">
        <v>934</v>
      </c>
      <c r="I219" s="7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8">
        <f t="shared" si="6"/>
        <v>43583.208333333328</v>
      </c>
      <c r="O219" s="18">
        <v>43583.208333333328</v>
      </c>
      <c r="P219" s="18">
        <f t="shared" si="7"/>
        <v>43592.208333333328</v>
      </c>
      <c r="Q219" s="18">
        <v>43592.208333333328</v>
      </c>
      <c r="R219" t="b">
        <v>0</v>
      </c>
      <c r="S219" t="b">
        <v>0</v>
      </c>
      <c r="T219" t="s">
        <v>474</v>
      </c>
      <c r="U219" t="str">
        <f>_xlfn.TEXTBEFORE(Table1[[#This Row],[category &amp; sub-category]], "/")</f>
        <v>film &amp; video</v>
      </c>
      <c r="V219" t="str">
        <f>_xlfn.TEXTAFTER(Table1[[#This Row],[category &amp; sub-category]], "/")</f>
        <v>science fiction</v>
      </c>
    </row>
    <row r="220" spans="1:22" x14ac:dyDescent="0.25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19">
        <f>Table1[[#This Row],[pledged]]/Table1[[#This Row],[goal]]</f>
        <v>2.1594736842105262</v>
      </c>
      <c r="G220" t="s">
        <v>20</v>
      </c>
      <c r="H220" s="24">
        <v>397</v>
      </c>
      <c r="I220" s="7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8">
        <f t="shared" si="6"/>
        <v>40858.25</v>
      </c>
      <c r="O220" s="18">
        <v>40858.25</v>
      </c>
      <c r="P220" s="18">
        <f t="shared" si="7"/>
        <v>40892.25</v>
      </c>
      <c r="Q220" s="18">
        <v>40892.25</v>
      </c>
      <c r="R220" t="b">
        <v>0</v>
      </c>
      <c r="S220" t="b">
        <v>1</v>
      </c>
      <c r="T220" t="s">
        <v>100</v>
      </c>
      <c r="U220" t="str">
        <f>_xlfn.TEXTBEFORE(Table1[[#This Row],[category &amp; sub-category]], "/")</f>
        <v>film &amp; video</v>
      </c>
      <c r="V220" t="str">
        <f>_xlfn.TEXTAFTER(Table1[[#This Row],[category &amp; sub-category]], "/")</f>
        <v>shorts</v>
      </c>
    </row>
    <row r="221" spans="1:22" x14ac:dyDescent="0.25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19">
        <f>Table1[[#This Row],[pledged]]/Table1[[#This Row],[goal]]</f>
        <v>3.3212709832134291</v>
      </c>
      <c r="G221" t="s">
        <v>20</v>
      </c>
      <c r="H221" s="24">
        <v>1539</v>
      </c>
      <c r="I221" s="7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8">
        <f t="shared" si="6"/>
        <v>41137.208333333336</v>
      </c>
      <c r="O221" s="18">
        <v>41137.208333333336</v>
      </c>
      <c r="P221" s="18">
        <f t="shared" si="7"/>
        <v>41149.208333333336</v>
      </c>
      <c r="Q221" s="18">
        <v>41149.208333333336</v>
      </c>
      <c r="R221" t="b">
        <v>0</v>
      </c>
      <c r="S221" t="b">
        <v>0</v>
      </c>
      <c r="T221" t="s">
        <v>71</v>
      </c>
      <c r="U221" t="str">
        <f>_xlfn.TEXTBEFORE(Table1[[#This Row],[category &amp; sub-category]], "/")</f>
        <v>film &amp; video</v>
      </c>
      <c r="V221" t="str">
        <f>_xlfn.TEXTAFTER(Table1[[#This Row],[category &amp; sub-category]], "/")</f>
        <v>animation</v>
      </c>
    </row>
    <row r="222" spans="1:22" x14ac:dyDescent="0.25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19">
        <f>Table1[[#This Row],[pledged]]/Table1[[#This Row],[goal]]</f>
        <v>8.4430379746835441E-2</v>
      </c>
      <c r="G222" t="s">
        <v>14</v>
      </c>
      <c r="H222" s="24">
        <v>17</v>
      </c>
      <c r="I222" s="7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8">
        <f t="shared" si="6"/>
        <v>40725.208333333336</v>
      </c>
      <c r="O222" s="18">
        <v>40725.208333333336</v>
      </c>
      <c r="P222" s="18">
        <f t="shared" si="7"/>
        <v>40743.208333333336</v>
      </c>
      <c r="Q222" s="18">
        <v>40743.208333333336</v>
      </c>
      <c r="R222" t="b">
        <v>1</v>
      </c>
      <c r="S222" t="b">
        <v>0</v>
      </c>
      <c r="T222" t="s">
        <v>33</v>
      </c>
      <c r="U222" t="str">
        <f>_xlfn.TEXTBEFORE(Table1[[#This Row],[category &amp; sub-category]], "/")</f>
        <v>theater</v>
      </c>
      <c r="V222" t="str">
        <f>_xlfn.TEXTAFTER(Table1[[#This Row],[category &amp; sub-category]], "/")</f>
        <v>plays</v>
      </c>
    </row>
    <row r="223" spans="1:22" x14ac:dyDescent="0.25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19">
        <f>Table1[[#This Row],[pledged]]/Table1[[#This Row],[goal]]</f>
        <v>0.9862551440329218</v>
      </c>
      <c r="G223" t="s">
        <v>14</v>
      </c>
      <c r="H223" s="24">
        <v>2179</v>
      </c>
      <c r="I223" s="7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8">
        <f t="shared" si="6"/>
        <v>41081.208333333336</v>
      </c>
      <c r="O223" s="18">
        <v>41081.208333333336</v>
      </c>
      <c r="P223" s="18">
        <f t="shared" si="7"/>
        <v>41083.208333333336</v>
      </c>
      <c r="Q223" s="18">
        <v>41083.208333333336</v>
      </c>
      <c r="R223" t="b">
        <v>1</v>
      </c>
      <c r="S223" t="b">
        <v>0</v>
      </c>
      <c r="T223" t="s">
        <v>17</v>
      </c>
      <c r="U223" t="str">
        <f>_xlfn.TEXTBEFORE(Table1[[#This Row],[category &amp; sub-category]], "/")</f>
        <v>food</v>
      </c>
      <c r="V223" t="str">
        <f>_xlfn.TEXTAFTER(Table1[[#This Row],[category &amp; sub-category]], "/")</f>
        <v>food trucks</v>
      </c>
    </row>
    <row r="224" spans="1:22" x14ac:dyDescent="0.25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19">
        <f>Table1[[#This Row],[pledged]]/Table1[[#This Row],[goal]]</f>
        <v>1.3797916666666667</v>
      </c>
      <c r="G224" t="s">
        <v>20</v>
      </c>
      <c r="H224" s="24">
        <v>138</v>
      </c>
      <c r="I224" s="7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8">
        <f t="shared" si="6"/>
        <v>41914.208333333336</v>
      </c>
      <c r="O224" s="18">
        <v>41914.208333333336</v>
      </c>
      <c r="P224" s="18">
        <f t="shared" si="7"/>
        <v>41915.208333333336</v>
      </c>
      <c r="Q224" s="18">
        <v>41915.208333333336</v>
      </c>
      <c r="R224" t="b">
        <v>0</v>
      </c>
      <c r="S224" t="b">
        <v>0</v>
      </c>
      <c r="T224" t="s">
        <v>122</v>
      </c>
      <c r="U224" t="str">
        <f>_xlfn.TEXTBEFORE(Table1[[#This Row],[category &amp; sub-category]], "/")</f>
        <v>photography</v>
      </c>
      <c r="V224" t="str">
        <f>_xlfn.TEXTAFTER(Table1[[#This Row],[category &amp; sub-category]], "/")</f>
        <v>photography books</v>
      </c>
    </row>
    <row r="225" spans="1:22" x14ac:dyDescent="0.25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19">
        <f>Table1[[#This Row],[pledged]]/Table1[[#This Row],[goal]]</f>
        <v>0.93810996563573879</v>
      </c>
      <c r="G225" t="s">
        <v>14</v>
      </c>
      <c r="H225" s="24">
        <v>931</v>
      </c>
      <c r="I225" s="7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8">
        <f t="shared" si="6"/>
        <v>42445.208333333328</v>
      </c>
      <c r="O225" s="18">
        <v>42445.208333333328</v>
      </c>
      <c r="P225" s="18">
        <f t="shared" si="7"/>
        <v>42459.208333333328</v>
      </c>
      <c r="Q225" s="18">
        <v>42459.208333333328</v>
      </c>
      <c r="R225" t="b">
        <v>0</v>
      </c>
      <c r="S225" t="b">
        <v>0</v>
      </c>
      <c r="T225" t="s">
        <v>33</v>
      </c>
      <c r="U225" t="str">
        <f>_xlfn.TEXTBEFORE(Table1[[#This Row],[category &amp; sub-category]], "/")</f>
        <v>theater</v>
      </c>
      <c r="V225" t="str">
        <f>_xlfn.TEXTAFTER(Table1[[#This Row],[category &amp; sub-category]], "/")</f>
        <v>plays</v>
      </c>
    </row>
    <row r="226" spans="1:22" x14ac:dyDescent="0.25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19">
        <f>Table1[[#This Row],[pledged]]/Table1[[#This Row],[goal]]</f>
        <v>4.0363930885529156</v>
      </c>
      <c r="G226" t="s">
        <v>20</v>
      </c>
      <c r="H226" s="24">
        <v>3594</v>
      </c>
      <c r="I226" s="7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8">
        <f t="shared" si="6"/>
        <v>41906.208333333336</v>
      </c>
      <c r="O226" s="18">
        <v>41906.208333333336</v>
      </c>
      <c r="P226" s="18">
        <f t="shared" si="7"/>
        <v>41951.25</v>
      </c>
      <c r="Q226" s="18">
        <v>41951.25</v>
      </c>
      <c r="R226" t="b">
        <v>0</v>
      </c>
      <c r="S226" t="b">
        <v>0</v>
      </c>
      <c r="T226" t="s">
        <v>474</v>
      </c>
      <c r="U226" t="str">
        <f>_xlfn.TEXTBEFORE(Table1[[#This Row],[category &amp; sub-category]], "/")</f>
        <v>film &amp; video</v>
      </c>
      <c r="V226" t="str">
        <f>_xlfn.TEXTAFTER(Table1[[#This Row],[category &amp; sub-category]], "/")</f>
        <v>science fiction</v>
      </c>
    </row>
    <row r="227" spans="1:22" x14ac:dyDescent="0.25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19">
        <f>Table1[[#This Row],[pledged]]/Table1[[#This Row],[goal]]</f>
        <v>2.6017404129793511</v>
      </c>
      <c r="G227" t="s">
        <v>20</v>
      </c>
      <c r="H227" s="24">
        <v>5880</v>
      </c>
      <c r="I227" s="7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8">
        <f t="shared" si="6"/>
        <v>41762.208333333336</v>
      </c>
      <c r="O227" s="18">
        <v>41762.208333333336</v>
      </c>
      <c r="P227" s="18">
        <f t="shared" si="7"/>
        <v>41762.208333333336</v>
      </c>
      <c r="Q227" s="18">
        <v>41762.208333333336</v>
      </c>
      <c r="R227" t="b">
        <v>1</v>
      </c>
      <c r="S227" t="b">
        <v>0</v>
      </c>
      <c r="T227" t="s">
        <v>23</v>
      </c>
      <c r="U227" t="str">
        <f>_xlfn.TEXTBEFORE(Table1[[#This Row],[category &amp; sub-category]], "/")</f>
        <v>music</v>
      </c>
      <c r="V227" t="str">
        <f>_xlfn.TEXTAFTER(Table1[[#This Row],[category &amp; sub-category]], "/")</f>
        <v>rock</v>
      </c>
    </row>
    <row r="228" spans="1:22" x14ac:dyDescent="0.25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19">
        <f>Table1[[#This Row],[pledged]]/Table1[[#This Row],[goal]]</f>
        <v>3.6663333333333332</v>
      </c>
      <c r="G228" t="s">
        <v>20</v>
      </c>
      <c r="H228" s="24">
        <v>112</v>
      </c>
      <c r="I228" s="7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8">
        <f t="shared" si="6"/>
        <v>40276.208333333336</v>
      </c>
      <c r="O228" s="18">
        <v>40276.208333333336</v>
      </c>
      <c r="P228" s="18">
        <f t="shared" si="7"/>
        <v>40313.208333333336</v>
      </c>
      <c r="Q228" s="18">
        <v>40313.208333333336</v>
      </c>
      <c r="R228" t="b">
        <v>0</v>
      </c>
      <c r="S228" t="b">
        <v>0</v>
      </c>
      <c r="T228" t="s">
        <v>122</v>
      </c>
      <c r="U228" t="str">
        <f>_xlfn.TEXTBEFORE(Table1[[#This Row],[category &amp; sub-category]], "/")</f>
        <v>photography</v>
      </c>
      <c r="V228" t="str">
        <f>_xlfn.TEXTAFTER(Table1[[#This Row],[category &amp; sub-category]], "/")</f>
        <v>photography books</v>
      </c>
    </row>
    <row r="229" spans="1:22" x14ac:dyDescent="0.25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19">
        <f>Table1[[#This Row],[pledged]]/Table1[[#This Row],[goal]]</f>
        <v>1.687208538587849</v>
      </c>
      <c r="G229" t="s">
        <v>20</v>
      </c>
      <c r="H229" s="24">
        <v>943</v>
      </c>
      <c r="I229" s="7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8">
        <f t="shared" si="6"/>
        <v>42139.208333333328</v>
      </c>
      <c r="O229" s="18">
        <v>42139.208333333328</v>
      </c>
      <c r="P229" s="18">
        <f t="shared" si="7"/>
        <v>42145.208333333328</v>
      </c>
      <c r="Q229" s="18">
        <v>42145.208333333328</v>
      </c>
      <c r="R229" t="b">
        <v>0</v>
      </c>
      <c r="S229" t="b">
        <v>0</v>
      </c>
      <c r="T229" t="s">
        <v>292</v>
      </c>
      <c r="U229" t="str">
        <f>_xlfn.TEXTBEFORE(Table1[[#This Row],[category &amp; sub-category]], "/")</f>
        <v>games</v>
      </c>
      <c r="V229" t="str">
        <f>_xlfn.TEXTAFTER(Table1[[#This Row],[category &amp; sub-category]], "/")</f>
        <v>mobile games</v>
      </c>
    </row>
    <row r="230" spans="1:22" x14ac:dyDescent="0.25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19">
        <f>Table1[[#This Row],[pledged]]/Table1[[#This Row],[goal]]</f>
        <v>1.1990717911530093</v>
      </c>
      <c r="G230" t="s">
        <v>20</v>
      </c>
      <c r="H230" s="24">
        <v>2468</v>
      </c>
      <c r="I230" s="7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8">
        <f t="shared" si="6"/>
        <v>42613.208333333328</v>
      </c>
      <c r="O230" s="18">
        <v>42613.208333333328</v>
      </c>
      <c r="P230" s="18">
        <f t="shared" si="7"/>
        <v>42638.208333333328</v>
      </c>
      <c r="Q230" s="18">
        <v>42638.208333333328</v>
      </c>
      <c r="R230" t="b">
        <v>0</v>
      </c>
      <c r="S230" t="b">
        <v>0</v>
      </c>
      <c r="T230" t="s">
        <v>71</v>
      </c>
      <c r="U230" t="str">
        <f>_xlfn.TEXTBEFORE(Table1[[#This Row],[category &amp; sub-category]], "/")</f>
        <v>film &amp; video</v>
      </c>
      <c r="V230" t="str">
        <f>_xlfn.TEXTAFTER(Table1[[#This Row],[category &amp; sub-category]], "/")</f>
        <v>animation</v>
      </c>
    </row>
    <row r="231" spans="1:22" x14ac:dyDescent="0.25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19">
        <f>Table1[[#This Row],[pledged]]/Table1[[#This Row],[goal]]</f>
        <v>1.936892523364486</v>
      </c>
      <c r="G231" t="s">
        <v>20</v>
      </c>
      <c r="H231" s="24">
        <v>2551</v>
      </c>
      <c r="I231" s="7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8">
        <f t="shared" si="6"/>
        <v>42887.208333333328</v>
      </c>
      <c r="O231" s="18">
        <v>42887.208333333328</v>
      </c>
      <c r="P231" s="18">
        <f t="shared" si="7"/>
        <v>42935.208333333328</v>
      </c>
      <c r="Q231" s="18">
        <v>42935.208333333328</v>
      </c>
      <c r="R231" t="b">
        <v>0</v>
      </c>
      <c r="S231" t="b">
        <v>1</v>
      </c>
      <c r="T231" t="s">
        <v>292</v>
      </c>
      <c r="U231" t="str">
        <f>_xlfn.TEXTBEFORE(Table1[[#This Row],[category &amp; sub-category]], "/")</f>
        <v>games</v>
      </c>
      <c r="V231" t="str">
        <f>_xlfn.TEXTAFTER(Table1[[#This Row],[category &amp; sub-category]], "/")</f>
        <v>mobile games</v>
      </c>
    </row>
    <row r="232" spans="1:22" x14ac:dyDescent="0.25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19">
        <f>Table1[[#This Row],[pledged]]/Table1[[#This Row],[goal]]</f>
        <v>4.2016666666666671</v>
      </c>
      <c r="G232" t="s">
        <v>20</v>
      </c>
      <c r="H232" s="24">
        <v>101</v>
      </c>
      <c r="I232" s="7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8">
        <f t="shared" si="6"/>
        <v>43805.25</v>
      </c>
      <c r="O232" s="18">
        <v>43805.25</v>
      </c>
      <c r="P232" s="18">
        <f t="shared" si="7"/>
        <v>43805.25</v>
      </c>
      <c r="Q232" s="18">
        <v>43805.25</v>
      </c>
      <c r="R232" t="b">
        <v>0</v>
      </c>
      <c r="S232" t="b">
        <v>0</v>
      </c>
      <c r="T232" t="s">
        <v>89</v>
      </c>
      <c r="U232" t="str">
        <f>_xlfn.TEXTBEFORE(Table1[[#This Row],[category &amp; sub-category]], "/")</f>
        <v>games</v>
      </c>
      <c r="V232" t="str">
        <f>_xlfn.TEXTAFTER(Table1[[#This Row],[category &amp; sub-category]], "/")</f>
        <v>video games</v>
      </c>
    </row>
    <row r="233" spans="1:22" x14ac:dyDescent="0.25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19">
        <f>Table1[[#This Row],[pledged]]/Table1[[#This Row],[goal]]</f>
        <v>0.76708333333333334</v>
      </c>
      <c r="G233" t="s">
        <v>74</v>
      </c>
      <c r="H233" s="24">
        <v>67</v>
      </c>
      <c r="I233" s="7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8">
        <f t="shared" si="6"/>
        <v>41415.208333333336</v>
      </c>
      <c r="O233" s="18">
        <v>41415.208333333336</v>
      </c>
      <c r="P233" s="18">
        <f t="shared" si="7"/>
        <v>41473.208333333336</v>
      </c>
      <c r="Q233" s="18">
        <v>41473.208333333336</v>
      </c>
      <c r="R233" t="b">
        <v>0</v>
      </c>
      <c r="S233" t="b">
        <v>0</v>
      </c>
      <c r="T233" t="s">
        <v>33</v>
      </c>
      <c r="U233" t="str">
        <f>_xlfn.TEXTBEFORE(Table1[[#This Row],[category &amp; sub-category]], "/")</f>
        <v>theater</v>
      </c>
      <c r="V233" t="str">
        <f>_xlfn.TEXTAFTER(Table1[[#This Row],[category &amp; sub-category]], "/")</f>
        <v>plays</v>
      </c>
    </row>
    <row r="234" spans="1:22" x14ac:dyDescent="0.25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19">
        <f>Table1[[#This Row],[pledged]]/Table1[[#This Row],[goal]]</f>
        <v>1.7126470588235294</v>
      </c>
      <c r="G234" t="s">
        <v>20</v>
      </c>
      <c r="H234" s="24">
        <v>92</v>
      </c>
      <c r="I234" s="7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8">
        <f t="shared" si="6"/>
        <v>42576.208333333328</v>
      </c>
      <c r="O234" s="18">
        <v>42576.208333333328</v>
      </c>
      <c r="P234" s="18">
        <f t="shared" si="7"/>
        <v>42577.208333333328</v>
      </c>
      <c r="Q234" s="18">
        <v>42577.208333333328</v>
      </c>
      <c r="R234" t="b">
        <v>0</v>
      </c>
      <c r="S234" t="b">
        <v>0</v>
      </c>
      <c r="T234" t="s">
        <v>33</v>
      </c>
      <c r="U234" t="str">
        <f>_xlfn.TEXTBEFORE(Table1[[#This Row],[category &amp; sub-category]], "/")</f>
        <v>theater</v>
      </c>
      <c r="V234" t="str">
        <f>_xlfn.TEXTAFTER(Table1[[#This Row],[category &amp; sub-category]], "/")</f>
        <v>plays</v>
      </c>
    </row>
    <row r="235" spans="1:22" x14ac:dyDescent="0.25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19">
        <f>Table1[[#This Row],[pledged]]/Table1[[#This Row],[goal]]</f>
        <v>1.5789473684210527</v>
      </c>
      <c r="G235" t="s">
        <v>20</v>
      </c>
      <c r="H235" s="24">
        <v>62</v>
      </c>
      <c r="I235" s="7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8">
        <f t="shared" si="6"/>
        <v>40706.208333333336</v>
      </c>
      <c r="O235" s="18">
        <v>40706.208333333336</v>
      </c>
      <c r="P235" s="18">
        <f t="shared" si="7"/>
        <v>40722.208333333336</v>
      </c>
      <c r="Q235" s="18">
        <v>40722.208333333336</v>
      </c>
      <c r="R235" t="b">
        <v>0</v>
      </c>
      <c r="S235" t="b">
        <v>0</v>
      </c>
      <c r="T235" t="s">
        <v>71</v>
      </c>
      <c r="U235" t="str">
        <f>_xlfn.TEXTBEFORE(Table1[[#This Row],[category &amp; sub-category]], "/")</f>
        <v>film &amp; video</v>
      </c>
      <c r="V235" t="str">
        <f>_xlfn.TEXTAFTER(Table1[[#This Row],[category &amp; sub-category]], "/")</f>
        <v>animation</v>
      </c>
    </row>
    <row r="236" spans="1:22" x14ac:dyDescent="0.25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19">
        <f>Table1[[#This Row],[pledged]]/Table1[[#This Row],[goal]]</f>
        <v>1.0908</v>
      </c>
      <c r="G236" t="s">
        <v>20</v>
      </c>
      <c r="H236" s="24">
        <v>149</v>
      </c>
      <c r="I236" s="7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8">
        <f t="shared" si="6"/>
        <v>42969.208333333328</v>
      </c>
      <c r="O236" s="18">
        <v>42969.208333333328</v>
      </c>
      <c r="P236" s="18">
        <f t="shared" si="7"/>
        <v>42976.208333333328</v>
      </c>
      <c r="Q236" s="18">
        <v>42976.208333333328</v>
      </c>
      <c r="R236" t="b">
        <v>0</v>
      </c>
      <c r="S236" t="b">
        <v>1</v>
      </c>
      <c r="T236" t="s">
        <v>89</v>
      </c>
      <c r="U236" t="str">
        <f>_xlfn.TEXTBEFORE(Table1[[#This Row],[category &amp; sub-category]], "/")</f>
        <v>games</v>
      </c>
      <c r="V236" t="str">
        <f>_xlfn.TEXTAFTER(Table1[[#This Row],[category &amp; sub-category]], "/")</f>
        <v>video games</v>
      </c>
    </row>
    <row r="237" spans="1:22" x14ac:dyDescent="0.25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19">
        <f>Table1[[#This Row],[pledged]]/Table1[[#This Row],[goal]]</f>
        <v>0.41732558139534881</v>
      </c>
      <c r="G237" t="s">
        <v>14</v>
      </c>
      <c r="H237" s="24">
        <v>92</v>
      </c>
      <c r="I237" s="7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8">
        <f t="shared" si="6"/>
        <v>42779.25</v>
      </c>
      <c r="O237" s="18">
        <v>42779.25</v>
      </c>
      <c r="P237" s="18">
        <f t="shared" si="7"/>
        <v>42784.25</v>
      </c>
      <c r="Q237" s="18">
        <v>42784.25</v>
      </c>
      <c r="R237" t="b">
        <v>0</v>
      </c>
      <c r="S237" t="b">
        <v>0</v>
      </c>
      <c r="T237" t="s">
        <v>71</v>
      </c>
      <c r="U237" t="str">
        <f>_xlfn.TEXTBEFORE(Table1[[#This Row],[category &amp; sub-category]], "/")</f>
        <v>film &amp; video</v>
      </c>
      <c r="V237" t="str">
        <f>_xlfn.TEXTAFTER(Table1[[#This Row],[category &amp; sub-category]], "/")</f>
        <v>animation</v>
      </c>
    </row>
    <row r="238" spans="1:22" x14ac:dyDescent="0.25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19">
        <f>Table1[[#This Row],[pledged]]/Table1[[#This Row],[goal]]</f>
        <v>0.10944303797468355</v>
      </c>
      <c r="G238" t="s">
        <v>14</v>
      </c>
      <c r="H238" s="24">
        <v>57</v>
      </c>
      <c r="I238" s="7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8">
        <f t="shared" si="6"/>
        <v>43641.208333333328</v>
      </c>
      <c r="O238" s="18">
        <v>43641.208333333328</v>
      </c>
      <c r="P238" s="18">
        <f t="shared" si="7"/>
        <v>43648.208333333328</v>
      </c>
      <c r="Q238" s="18">
        <v>43648.208333333328</v>
      </c>
      <c r="R238" t="b">
        <v>0</v>
      </c>
      <c r="S238" t="b">
        <v>1</v>
      </c>
      <c r="T238" t="s">
        <v>23</v>
      </c>
      <c r="U238" t="str">
        <f>_xlfn.TEXTBEFORE(Table1[[#This Row],[category &amp; sub-category]], "/")</f>
        <v>music</v>
      </c>
      <c r="V238" t="str">
        <f>_xlfn.TEXTAFTER(Table1[[#This Row],[category &amp; sub-category]], "/")</f>
        <v>rock</v>
      </c>
    </row>
    <row r="239" spans="1:22" x14ac:dyDescent="0.25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19">
        <f>Table1[[#This Row],[pledged]]/Table1[[#This Row],[goal]]</f>
        <v>1.593763440860215</v>
      </c>
      <c r="G239" t="s">
        <v>20</v>
      </c>
      <c r="H239" s="24">
        <v>329</v>
      </c>
      <c r="I239" s="7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8">
        <f t="shared" si="6"/>
        <v>41754.208333333336</v>
      </c>
      <c r="O239" s="18">
        <v>41754.208333333336</v>
      </c>
      <c r="P239" s="18">
        <f t="shared" si="7"/>
        <v>41756.208333333336</v>
      </c>
      <c r="Q239" s="18">
        <v>41756.208333333336</v>
      </c>
      <c r="R239" t="b">
        <v>0</v>
      </c>
      <c r="S239" t="b">
        <v>0</v>
      </c>
      <c r="T239" t="s">
        <v>71</v>
      </c>
      <c r="U239" t="str">
        <f>_xlfn.TEXTBEFORE(Table1[[#This Row],[category &amp; sub-category]], "/")</f>
        <v>film &amp; video</v>
      </c>
      <c r="V239" t="str">
        <f>_xlfn.TEXTAFTER(Table1[[#This Row],[category &amp; sub-category]], "/")</f>
        <v>animation</v>
      </c>
    </row>
    <row r="240" spans="1:22" x14ac:dyDescent="0.25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19">
        <f>Table1[[#This Row],[pledged]]/Table1[[#This Row],[goal]]</f>
        <v>4.2241666666666671</v>
      </c>
      <c r="G240" t="s">
        <v>20</v>
      </c>
      <c r="H240" s="24">
        <v>97</v>
      </c>
      <c r="I240" s="7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8">
        <f t="shared" si="6"/>
        <v>43083.25</v>
      </c>
      <c r="O240" s="18">
        <v>43083.25</v>
      </c>
      <c r="P240" s="18">
        <f t="shared" si="7"/>
        <v>43108.25</v>
      </c>
      <c r="Q240" s="18">
        <v>43108.25</v>
      </c>
      <c r="R240" t="b">
        <v>0</v>
      </c>
      <c r="S240" t="b">
        <v>1</v>
      </c>
      <c r="T240" t="s">
        <v>33</v>
      </c>
      <c r="U240" t="str">
        <f>_xlfn.TEXTBEFORE(Table1[[#This Row],[category &amp; sub-category]], "/")</f>
        <v>theater</v>
      </c>
      <c r="V240" t="str">
        <f>_xlfn.TEXTAFTER(Table1[[#This Row],[category &amp; sub-category]], "/")</f>
        <v>plays</v>
      </c>
    </row>
    <row r="241" spans="1:22" x14ac:dyDescent="0.25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19">
        <f>Table1[[#This Row],[pledged]]/Table1[[#This Row],[goal]]</f>
        <v>0.97718749999999999</v>
      </c>
      <c r="G241" t="s">
        <v>14</v>
      </c>
      <c r="H241" s="24">
        <v>41</v>
      </c>
      <c r="I241" s="7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8">
        <f t="shared" si="6"/>
        <v>42245.208333333328</v>
      </c>
      <c r="O241" s="18">
        <v>42245.208333333328</v>
      </c>
      <c r="P241" s="18">
        <f t="shared" si="7"/>
        <v>42249.208333333328</v>
      </c>
      <c r="Q241" s="18">
        <v>42249.208333333328</v>
      </c>
      <c r="R241" t="b">
        <v>0</v>
      </c>
      <c r="S241" t="b">
        <v>0</v>
      </c>
      <c r="T241" t="s">
        <v>65</v>
      </c>
      <c r="U241" t="str">
        <f>_xlfn.TEXTBEFORE(Table1[[#This Row],[category &amp; sub-category]], "/")</f>
        <v>technology</v>
      </c>
      <c r="V241" t="str">
        <f>_xlfn.TEXTAFTER(Table1[[#This Row],[category &amp; sub-category]], "/")</f>
        <v>wearables</v>
      </c>
    </row>
    <row r="242" spans="1:22" x14ac:dyDescent="0.25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19">
        <f>Table1[[#This Row],[pledged]]/Table1[[#This Row],[goal]]</f>
        <v>4.1878911564625847</v>
      </c>
      <c r="G242" t="s">
        <v>20</v>
      </c>
      <c r="H242" s="24">
        <v>1784</v>
      </c>
      <c r="I242" s="7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8">
        <f t="shared" si="6"/>
        <v>40396.208333333336</v>
      </c>
      <c r="O242" s="18">
        <v>40396.208333333336</v>
      </c>
      <c r="P242" s="18">
        <f t="shared" si="7"/>
        <v>40397.208333333336</v>
      </c>
      <c r="Q242" s="18">
        <v>40397.208333333336</v>
      </c>
      <c r="R242" t="b">
        <v>0</v>
      </c>
      <c r="S242" t="b">
        <v>0</v>
      </c>
      <c r="T242" t="s">
        <v>33</v>
      </c>
      <c r="U242" t="str">
        <f>_xlfn.TEXTBEFORE(Table1[[#This Row],[category &amp; sub-category]], "/")</f>
        <v>theater</v>
      </c>
      <c r="V242" t="str">
        <f>_xlfn.TEXTAFTER(Table1[[#This Row],[category &amp; sub-category]], "/")</f>
        <v>plays</v>
      </c>
    </row>
    <row r="243" spans="1:22" x14ac:dyDescent="0.25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19">
        <f>Table1[[#This Row],[pledged]]/Table1[[#This Row],[goal]]</f>
        <v>1.0191632047477746</v>
      </c>
      <c r="G243" t="s">
        <v>20</v>
      </c>
      <c r="H243" s="24">
        <v>1684</v>
      </c>
      <c r="I243" s="7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8">
        <f t="shared" si="6"/>
        <v>41742.208333333336</v>
      </c>
      <c r="O243" s="18">
        <v>41742.208333333336</v>
      </c>
      <c r="P243" s="18">
        <f t="shared" si="7"/>
        <v>41752.208333333336</v>
      </c>
      <c r="Q243" s="18">
        <v>41752.208333333336</v>
      </c>
      <c r="R243" t="b">
        <v>0</v>
      </c>
      <c r="S243" t="b">
        <v>1</v>
      </c>
      <c r="T243" t="s">
        <v>68</v>
      </c>
      <c r="U243" t="str">
        <f>_xlfn.TEXTBEFORE(Table1[[#This Row],[category &amp; sub-category]], "/")</f>
        <v>publishing</v>
      </c>
      <c r="V243" t="str">
        <f>_xlfn.TEXTAFTER(Table1[[#This Row],[category &amp; sub-category]], "/")</f>
        <v>nonfiction</v>
      </c>
    </row>
    <row r="244" spans="1:22" x14ac:dyDescent="0.25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19">
        <f>Table1[[#This Row],[pledged]]/Table1[[#This Row],[goal]]</f>
        <v>1.2772619047619047</v>
      </c>
      <c r="G244" t="s">
        <v>20</v>
      </c>
      <c r="H244" s="24">
        <v>250</v>
      </c>
      <c r="I244" s="7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8">
        <f t="shared" si="6"/>
        <v>42865.208333333328</v>
      </c>
      <c r="O244" s="18">
        <v>42865.208333333328</v>
      </c>
      <c r="P244" s="18">
        <f t="shared" si="7"/>
        <v>42875.208333333328</v>
      </c>
      <c r="Q244" s="18">
        <v>42875.208333333328</v>
      </c>
      <c r="R244" t="b">
        <v>0</v>
      </c>
      <c r="S244" t="b">
        <v>1</v>
      </c>
      <c r="T244" t="s">
        <v>23</v>
      </c>
      <c r="U244" t="str">
        <f>_xlfn.TEXTBEFORE(Table1[[#This Row],[category &amp; sub-category]], "/")</f>
        <v>music</v>
      </c>
      <c r="V244" t="str">
        <f>_xlfn.TEXTAFTER(Table1[[#This Row],[category &amp; sub-category]], "/")</f>
        <v>rock</v>
      </c>
    </row>
    <row r="245" spans="1:22" x14ac:dyDescent="0.25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19">
        <f>Table1[[#This Row],[pledged]]/Table1[[#This Row],[goal]]</f>
        <v>4.4521739130434783</v>
      </c>
      <c r="G245" t="s">
        <v>20</v>
      </c>
      <c r="H245" s="24">
        <v>238</v>
      </c>
      <c r="I245" s="7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8">
        <f t="shared" si="6"/>
        <v>43163.25</v>
      </c>
      <c r="O245" s="18">
        <v>43163.25</v>
      </c>
      <c r="P245" s="18">
        <f t="shared" si="7"/>
        <v>43166.25</v>
      </c>
      <c r="Q245" s="18">
        <v>43166.25</v>
      </c>
      <c r="R245" t="b">
        <v>0</v>
      </c>
      <c r="S245" t="b">
        <v>0</v>
      </c>
      <c r="T245" t="s">
        <v>33</v>
      </c>
      <c r="U245" t="str">
        <f>_xlfn.TEXTBEFORE(Table1[[#This Row],[category &amp; sub-category]], "/")</f>
        <v>theater</v>
      </c>
      <c r="V245" t="str">
        <f>_xlfn.TEXTAFTER(Table1[[#This Row],[category &amp; sub-category]], "/")</f>
        <v>plays</v>
      </c>
    </row>
    <row r="246" spans="1:22" x14ac:dyDescent="0.25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19">
        <f>Table1[[#This Row],[pledged]]/Table1[[#This Row],[goal]]</f>
        <v>5.6971428571428575</v>
      </c>
      <c r="G246" t="s">
        <v>20</v>
      </c>
      <c r="H246" s="24">
        <v>53</v>
      </c>
      <c r="I246" s="7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8">
        <f t="shared" si="6"/>
        <v>41834.208333333336</v>
      </c>
      <c r="O246" s="18">
        <v>41834.208333333336</v>
      </c>
      <c r="P246" s="18">
        <f t="shared" si="7"/>
        <v>41886.208333333336</v>
      </c>
      <c r="Q246" s="18">
        <v>41886.208333333336</v>
      </c>
      <c r="R246" t="b">
        <v>0</v>
      </c>
      <c r="S246" t="b">
        <v>0</v>
      </c>
      <c r="T246" t="s">
        <v>33</v>
      </c>
      <c r="U246" t="str">
        <f>_xlfn.TEXTBEFORE(Table1[[#This Row],[category &amp; sub-category]], "/")</f>
        <v>theater</v>
      </c>
      <c r="V246" t="str">
        <f>_xlfn.TEXTAFTER(Table1[[#This Row],[category &amp; sub-category]], "/")</f>
        <v>plays</v>
      </c>
    </row>
    <row r="247" spans="1:22" x14ac:dyDescent="0.25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19">
        <f>Table1[[#This Row],[pledged]]/Table1[[#This Row],[goal]]</f>
        <v>5.0934482758620687</v>
      </c>
      <c r="G247" t="s">
        <v>20</v>
      </c>
      <c r="H247" s="24">
        <v>214</v>
      </c>
      <c r="I247" s="7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8">
        <f t="shared" si="6"/>
        <v>41736.208333333336</v>
      </c>
      <c r="O247" s="18">
        <v>41736.208333333336</v>
      </c>
      <c r="P247" s="18">
        <f t="shared" si="7"/>
        <v>41737.208333333336</v>
      </c>
      <c r="Q247" s="18">
        <v>41737.208333333336</v>
      </c>
      <c r="R247" t="b">
        <v>0</v>
      </c>
      <c r="S247" t="b">
        <v>0</v>
      </c>
      <c r="T247" t="s">
        <v>33</v>
      </c>
      <c r="U247" t="str">
        <f>_xlfn.TEXTBEFORE(Table1[[#This Row],[category &amp; sub-category]], "/")</f>
        <v>theater</v>
      </c>
      <c r="V247" t="str">
        <f>_xlfn.TEXTAFTER(Table1[[#This Row],[category &amp; sub-category]], "/")</f>
        <v>plays</v>
      </c>
    </row>
    <row r="248" spans="1:22" x14ac:dyDescent="0.25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19">
        <f>Table1[[#This Row],[pledged]]/Table1[[#This Row],[goal]]</f>
        <v>3.2553333333333332</v>
      </c>
      <c r="G248" t="s">
        <v>20</v>
      </c>
      <c r="H248" s="24">
        <v>222</v>
      </c>
      <c r="I248" s="7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8">
        <f t="shared" si="6"/>
        <v>41491.208333333336</v>
      </c>
      <c r="O248" s="18">
        <v>41491.208333333336</v>
      </c>
      <c r="P248" s="18">
        <f t="shared" si="7"/>
        <v>41495.208333333336</v>
      </c>
      <c r="Q248" s="18">
        <v>41495.208333333336</v>
      </c>
      <c r="R248" t="b">
        <v>0</v>
      </c>
      <c r="S248" t="b">
        <v>0</v>
      </c>
      <c r="T248" t="s">
        <v>28</v>
      </c>
      <c r="U248" t="str">
        <f>_xlfn.TEXTBEFORE(Table1[[#This Row],[category &amp; sub-category]], "/")</f>
        <v>technology</v>
      </c>
      <c r="V248" t="str">
        <f>_xlfn.TEXTAFTER(Table1[[#This Row],[category &amp; sub-category]], "/")</f>
        <v>web</v>
      </c>
    </row>
    <row r="249" spans="1:22" x14ac:dyDescent="0.25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19">
        <f>Table1[[#This Row],[pledged]]/Table1[[#This Row],[goal]]</f>
        <v>9.3261616161616168</v>
      </c>
      <c r="G249" t="s">
        <v>20</v>
      </c>
      <c r="H249" s="24">
        <v>1884</v>
      </c>
      <c r="I249" s="7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8">
        <f t="shared" si="6"/>
        <v>42726.25</v>
      </c>
      <c r="O249" s="18">
        <v>42726.25</v>
      </c>
      <c r="P249" s="18">
        <f t="shared" si="7"/>
        <v>42741.25</v>
      </c>
      <c r="Q249" s="18">
        <v>42741.25</v>
      </c>
      <c r="R249" t="b">
        <v>0</v>
      </c>
      <c r="S249" t="b">
        <v>1</v>
      </c>
      <c r="T249" t="s">
        <v>119</v>
      </c>
      <c r="U249" t="str">
        <f>_xlfn.TEXTBEFORE(Table1[[#This Row],[category &amp; sub-category]], "/")</f>
        <v>publishing</v>
      </c>
      <c r="V249" t="str">
        <f>_xlfn.TEXTAFTER(Table1[[#This Row],[category &amp; sub-category]], "/")</f>
        <v>fiction</v>
      </c>
    </row>
    <row r="250" spans="1:22" x14ac:dyDescent="0.25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19">
        <f>Table1[[#This Row],[pledged]]/Table1[[#This Row],[goal]]</f>
        <v>2.1133870967741935</v>
      </c>
      <c r="G250" t="s">
        <v>20</v>
      </c>
      <c r="H250" s="24">
        <v>218</v>
      </c>
      <c r="I250" s="7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8">
        <f t="shared" si="6"/>
        <v>42004.25</v>
      </c>
      <c r="O250" s="18">
        <v>42004.25</v>
      </c>
      <c r="P250" s="18">
        <f t="shared" si="7"/>
        <v>42009.25</v>
      </c>
      <c r="Q250" s="18">
        <v>42009.25</v>
      </c>
      <c r="R250" t="b">
        <v>0</v>
      </c>
      <c r="S250" t="b">
        <v>0</v>
      </c>
      <c r="T250" t="s">
        <v>292</v>
      </c>
      <c r="U250" t="str">
        <f>_xlfn.TEXTBEFORE(Table1[[#This Row],[category &amp; sub-category]], "/")</f>
        <v>games</v>
      </c>
      <c r="V250" t="str">
        <f>_xlfn.TEXTAFTER(Table1[[#This Row],[category &amp; sub-category]], "/")</f>
        <v>mobile games</v>
      </c>
    </row>
    <row r="251" spans="1:22" x14ac:dyDescent="0.25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19">
        <f>Table1[[#This Row],[pledged]]/Table1[[#This Row],[goal]]</f>
        <v>2.7332520325203253</v>
      </c>
      <c r="G251" t="s">
        <v>20</v>
      </c>
      <c r="H251" s="24">
        <v>6465</v>
      </c>
      <c r="I251" s="7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8">
        <f t="shared" si="6"/>
        <v>42006.25</v>
      </c>
      <c r="O251" s="18">
        <v>42006.25</v>
      </c>
      <c r="P251" s="18">
        <f t="shared" si="7"/>
        <v>42013.25</v>
      </c>
      <c r="Q251" s="18">
        <v>42013.25</v>
      </c>
      <c r="R251" t="b">
        <v>0</v>
      </c>
      <c r="S251" t="b">
        <v>0</v>
      </c>
      <c r="T251" t="s">
        <v>206</v>
      </c>
      <c r="U251" t="str">
        <f>_xlfn.TEXTBEFORE(Table1[[#This Row],[category &amp; sub-category]], "/")</f>
        <v>publishing</v>
      </c>
      <c r="V251" t="str">
        <f>_xlfn.TEXTAFTER(Table1[[#This Row],[category &amp; sub-category]], "/")</f>
        <v>translations</v>
      </c>
    </row>
    <row r="252" spans="1:22" x14ac:dyDescent="0.25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19">
        <f>Table1[[#This Row],[pledged]]/Table1[[#This Row],[goal]]</f>
        <v>0.03</v>
      </c>
      <c r="G252" t="s">
        <v>14</v>
      </c>
      <c r="H252" s="24">
        <v>1</v>
      </c>
      <c r="I252" s="7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s="18">
        <f t="shared" si="6"/>
        <v>40203.25</v>
      </c>
      <c r="O252" s="18">
        <v>40203.25</v>
      </c>
      <c r="P252" s="18">
        <f t="shared" si="7"/>
        <v>40238.25</v>
      </c>
      <c r="Q252" s="18">
        <v>40238.25</v>
      </c>
      <c r="R252" t="b">
        <v>0</v>
      </c>
      <c r="S252" t="b">
        <v>0</v>
      </c>
      <c r="T252" t="s">
        <v>23</v>
      </c>
      <c r="U252" t="str">
        <f>_xlfn.TEXTBEFORE(Table1[[#This Row],[category &amp; sub-category]], "/")</f>
        <v>music</v>
      </c>
      <c r="V252" t="str">
        <f>_xlfn.TEXTAFTER(Table1[[#This Row],[category &amp; sub-category]], "/")</f>
        <v>rock</v>
      </c>
    </row>
    <row r="253" spans="1:22" x14ac:dyDescent="0.25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19">
        <f>Table1[[#This Row],[pledged]]/Table1[[#This Row],[goal]]</f>
        <v>0.54084507042253516</v>
      </c>
      <c r="G253" t="s">
        <v>14</v>
      </c>
      <c r="H253" s="24">
        <v>101</v>
      </c>
      <c r="I253" s="7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8">
        <f t="shared" si="6"/>
        <v>41252.25</v>
      </c>
      <c r="O253" s="18">
        <v>41252.25</v>
      </c>
      <c r="P253" s="18">
        <f t="shared" si="7"/>
        <v>41254.25</v>
      </c>
      <c r="Q253" s="18">
        <v>41254.25</v>
      </c>
      <c r="R253" t="b">
        <v>0</v>
      </c>
      <c r="S253" t="b">
        <v>0</v>
      </c>
      <c r="T253" t="s">
        <v>33</v>
      </c>
      <c r="U253" t="str">
        <f>_xlfn.TEXTBEFORE(Table1[[#This Row],[category &amp; sub-category]], "/")</f>
        <v>theater</v>
      </c>
      <c r="V253" t="str">
        <f>_xlfn.TEXTAFTER(Table1[[#This Row],[category &amp; sub-category]], "/")</f>
        <v>plays</v>
      </c>
    </row>
    <row r="254" spans="1:22" x14ac:dyDescent="0.25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19">
        <f>Table1[[#This Row],[pledged]]/Table1[[#This Row],[goal]]</f>
        <v>6.2629999999999999</v>
      </c>
      <c r="G254" t="s">
        <v>20</v>
      </c>
      <c r="H254" s="24">
        <v>59</v>
      </c>
      <c r="I254" s="7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8">
        <f t="shared" si="6"/>
        <v>41572.208333333336</v>
      </c>
      <c r="O254" s="18">
        <v>41572.208333333336</v>
      </c>
      <c r="P254" s="18">
        <f t="shared" si="7"/>
        <v>41577.208333333336</v>
      </c>
      <c r="Q254" s="18">
        <v>41577.208333333336</v>
      </c>
      <c r="R254" t="b">
        <v>0</v>
      </c>
      <c r="S254" t="b">
        <v>0</v>
      </c>
      <c r="T254" t="s">
        <v>33</v>
      </c>
      <c r="U254" t="str">
        <f>_xlfn.TEXTBEFORE(Table1[[#This Row],[category &amp; sub-category]], "/")</f>
        <v>theater</v>
      </c>
      <c r="V254" t="str">
        <f>_xlfn.TEXTAFTER(Table1[[#This Row],[category &amp; sub-category]], "/")</f>
        <v>plays</v>
      </c>
    </row>
    <row r="255" spans="1:22" x14ac:dyDescent="0.25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19">
        <f>Table1[[#This Row],[pledged]]/Table1[[#This Row],[goal]]</f>
        <v>0.8902139917695473</v>
      </c>
      <c r="G255" t="s">
        <v>14</v>
      </c>
      <c r="H255" s="24">
        <v>1335</v>
      </c>
      <c r="I255" s="7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8">
        <f t="shared" si="6"/>
        <v>40641.208333333336</v>
      </c>
      <c r="O255" s="18">
        <v>40641.208333333336</v>
      </c>
      <c r="P255" s="18">
        <f t="shared" si="7"/>
        <v>40653.208333333336</v>
      </c>
      <c r="Q255" s="18">
        <v>40653.208333333336</v>
      </c>
      <c r="R255" t="b">
        <v>0</v>
      </c>
      <c r="S255" t="b">
        <v>0</v>
      </c>
      <c r="T255" t="s">
        <v>53</v>
      </c>
      <c r="U255" t="str">
        <f>_xlfn.TEXTBEFORE(Table1[[#This Row],[category &amp; sub-category]], "/")</f>
        <v>film &amp; video</v>
      </c>
      <c r="V255" t="str">
        <f>_xlfn.TEXTAFTER(Table1[[#This Row],[category &amp; sub-category]], "/")</f>
        <v>drama</v>
      </c>
    </row>
    <row r="256" spans="1:22" x14ac:dyDescent="0.25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19">
        <f>Table1[[#This Row],[pledged]]/Table1[[#This Row],[goal]]</f>
        <v>1.8489130434782608</v>
      </c>
      <c r="G256" t="s">
        <v>20</v>
      </c>
      <c r="H256" s="24">
        <v>88</v>
      </c>
      <c r="I256" s="7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8">
        <f t="shared" si="6"/>
        <v>42787.25</v>
      </c>
      <c r="O256" s="18">
        <v>42787.25</v>
      </c>
      <c r="P256" s="18">
        <f t="shared" si="7"/>
        <v>42789.25</v>
      </c>
      <c r="Q256" s="18">
        <v>42789.25</v>
      </c>
      <c r="R256" t="b">
        <v>0</v>
      </c>
      <c r="S256" t="b">
        <v>0</v>
      </c>
      <c r="T256" t="s">
        <v>68</v>
      </c>
      <c r="U256" t="str">
        <f>_xlfn.TEXTBEFORE(Table1[[#This Row],[category &amp; sub-category]], "/")</f>
        <v>publishing</v>
      </c>
      <c r="V256" t="str">
        <f>_xlfn.TEXTAFTER(Table1[[#This Row],[category &amp; sub-category]], "/")</f>
        <v>nonfiction</v>
      </c>
    </row>
    <row r="257" spans="1:22" x14ac:dyDescent="0.25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19">
        <f>Table1[[#This Row],[pledged]]/Table1[[#This Row],[goal]]</f>
        <v>1.2016770186335404</v>
      </c>
      <c r="G257" t="s">
        <v>20</v>
      </c>
      <c r="H257" s="24">
        <v>1697</v>
      </c>
      <c r="I257" s="7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8">
        <f t="shared" si="6"/>
        <v>40590.25</v>
      </c>
      <c r="O257" s="18">
        <v>40590.25</v>
      </c>
      <c r="P257" s="18">
        <f t="shared" si="7"/>
        <v>40595.25</v>
      </c>
      <c r="Q257" s="18">
        <v>40595.25</v>
      </c>
      <c r="R257" t="b">
        <v>0</v>
      </c>
      <c r="S257" t="b">
        <v>1</v>
      </c>
      <c r="T257" t="s">
        <v>23</v>
      </c>
      <c r="U257" t="str">
        <f>_xlfn.TEXTBEFORE(Table1[[#This Row],[category &amp; sub-category]], "/")</f>
        <v>music</v>
      </c>
      <c r="V257" t="str">
        <f>_xlfn.TEXTAFTER(Table1[[#This Row],[category &amp; sub-category]], "/")</f>
        <v>rock</v>
      </c>
    </row>
    <row r="258" spans="1:22" x14ac:dyDescent="0.25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19">
        <f>Table1[[#This Row],[pledged]]/Table1[[#This Row],[goal]]</f>
        <v>0.23390243902439026</v>
      </c>
      <c r="G258" t="s">
        <v>14</v>
      </c>
      <c r="H258" s="24">
        <v>15</v>
      </c>
      <c r="I258" s="7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8">
        <f t="shared" ref="N258:N321" si="8">(((L258/60)/60)/24)+DATE(1970,1,1)</f>
        <v>42393.25</v>
      </c>
      <c r="O258" s="18">
        <v>42393.25</v>
      </c>
      <c r="P258" s="18">
        <f t="shared" ref="P258:P321" si="9">(((M258/60)/60)/24)+DATE(1970,1,1)</f>
        <v>42430.25</v>
      </c>
      <c r="Q258" s="18">
        <v>42430.25</v>
      </c>
      <c r="R258" t="b">
        <v>0</v>
      </c>
      <c r="S258" t="b">
        <v>0</v>
      </c>
      <c r="T258" t="s">
        <v>23</v>
      </c>
      <c r="U258" t="str">
        <f>_xlfn.TEXTBEFORE(Table1[[#This Row],[category &amp; sub-category]], "/")</f>
        <v>music</v>
      </c>
      <c r="V258" t="str">
        <f>_xlfn.TEXTAFTER(Table1[[#This Row],[category &amp; sub-category]], "/")</f>
        <v>rock</v>
      </c>
    </row>
    <row r="259" spans="1:22" x14ac:dyDescent="0.25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19">
        <f>Table1[[#This Row],[pledged]]/Table1[[#This Row],[goal]]</f>
        <v>1.46</v>
      </c>
      <c r="G259" t="s">
        <v>20</v>
      </c>
      <c r="H259" s="24">
        <v>92</v>
      </c>
      <c r="I259" s="7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8">
        <f t="shared" si="8"/>
        <v>41338.25</v>
      </c>
      <c r="O259" s="18">
        <v>41338.25</v>
      </c>
      <c r="P259" s="18">
        <f t="shared" si="9"/>
        <v>41352.208333333336</v>
      </c>
      <c r="Q259" s="18">
        <v>41352.208333333336</v>
      </c>
      <c r="R259" t="b">
        <v>0</v>
      </c>
      <c r="S259" t="b">
        <v>0</v>
      </c>
      <c r="T259" t="s">
        <v>33</v>
      </c>
      <c r="U259" t="str">
        <f>_xlfn.TEXTBEFORE(Table1[[#This Row],[category &amp; sub-category]], "/")</f>
        <v>theater</v>
      </c>
      <c r="V259" t="str">
        <f>_xlfn.TEXTAFTER(Table1[[#This Row],[category &amp; sub-category]], "/")</f>
        <v>plays</v>
      </c>
    </row>
    <row r="260" spans="1:22" x14ac:dyDescent="0.25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19">
        <f>Table1[[#This Row],[pledged]]/Table1[[#This Row],[goal]]</f>
        <v>2.6848000000000001</v>
      </c>
      <c r="G260" t="s">
        <v>20</v>
      </c>
      <c r="H260" s="24">
        <v>186</v>
      </c>
      <c r="I260" s="7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8">
        <f t="shared" si="8"/>
        <v>42712.25</v>
      </c>
      <c r="O260" s="18">
        <v>42712.25</v>
      </c>
      <c r="P260" s="18">
        <f t="shared" si="9"/>
        <v>42732.25</v>
      </c>
      <c r="Q260" s="18">
        <v>42732.25</v>
      </c>
      <c r="R260" t="b">
        <v>0</v>
      </c>
      <c r="S260" t="b">
        <v>1</v>
      </c>
      <c r="T260" t="s">
        <v>33</v>
      </c>
      <c r="U260" t="str">
        <f>_xlfn.TEXTBEFORE(Table1[[#This Row],[category &amp; sub-category]], "/")</f>
        <v>theater</v>
      </c>
      <c r="V260" t="str">
        <f>_xlfn.TEXTAFTER(Table1[[#This Row],[category &amp; sub-category]], "/")</f>
        <v>plays</v>
      </c>
    </row>
    <row r="261" spans="1:22" x14ac:dyDescent="0.25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19">
        <f>Table1[[#This Row],[pledged]]/Table1[[#This Row],[goal]]</f>
        <v>5.9749999999999996</v>
      </c>
      <c r="G261" t="s">
        <v>20</v>
      </c>
      <c r="H261" s="24">
        <v>138</v>
      </c>
      <c r="I261" s="7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8">
        <f t="shared" si="8"/>
        <v>41251.25</v>
      </c>
      <c r="O261" s="18">
        <v>41251.25</v>
      </c>
      <c r="P261" s="18">
        <f t="shared" si="9"/>
        <v>41270.25</v>
      </c>
      <c r="Q261" s="18">
        <v>41270.25</v>
      </c>
      <c r="R261" t="b">
        <v>1</v>
      </c>
      <c r="S261" t="b">
        <v>0</v>
      </c>
      <c r="T261" t="s">
        <v>122</v>
      </c>
      <c r="U261" t="str">
        <f>_xlfn.TEXTBEFORE(Table1[[#This Row],[category &amp; sub-category]], "/")</f>
        <v>photography</v>
      </c>
      <c r="V261" t="str">
        <f>_xlfn.TEXTAFTER(Table1[[#This Row],[category &amp; sub-category]], "/")</f>
        <v>photography books</v>
      </c>
    </row>
    <row r="262" spans="1:22" x14ac:dyDescent="0.25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19">
        <f>Table1[[#This Row],[pledged]]/Table1[[#This Row],[goal]]</f>
        <v>1.5769841269841269</v>
      </c>
      <c r="G262" t="s">
        <v>20</v>
      </c>
      <c r="H262" s="24">
        <v>261</v>
      </c>
      <c r="I262" s="7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8">
        <f t="shared" si="8"/>
        <v>41180.208333333336</v>
      </c>
      <c r="O262" s="18">
        <v>41180.208333333336</v>
      </c>
      <c r="P262" s="18">
        <f t="shared" si="9"/>
        <v>41192.208333333336</v>
      </c>
      <c r="Q262" s="18">
        <v>41192.208333333336</v>
      </c>
      <c r="R262" t="b">
        <v>0</v>
      </c>
      <c r="S262" t="b">
        <v>0</v>
      </c>
      <c r="T262" t="s">
        <v>23</v>
      </c>
      <c r="U262" t="str">
        <f>_xlfn.TEXTBEFORE(Table1[[#This Row],[category &amp; sub-category]], "/")</f>
        <v>music</v>
      </c>
      <c r="V262" t="str">
        <f>_xlfn.TEXTAFTER(Table1[[#This Row],[category &amp; sub-category]], "/")</f>
        <v>rock</v>
      </c>
    </row>
    <row r="263" spans="1:22" x14ac:dyDescent="0.25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19">
        <f>Table1[[#This Row],[pledged]]/Table1[[#This Row],[goal]]</f>
        <v>0.31201660735468567</v>
      </c>
      <c r="G263" t="s">
        <v>14</v>
      </c>
      <c r="H263" s="24">
        <v>454</v>
      </c>
      <c r="I263" s="7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8">
        <f t="shared" si="8"/>
        <v>40415.208333333336</v>
      </c>
      <c r="O263" s="18">
        <v>40415.208333333336</v>
      </c>
      <c r="P263" s="18">
        <f t="shared" si="9"/>
        <v>40419.208333333336</v>
      </c>
      <c r="Q263" s="18">
        <v>40419.208333333336</v>
      </c>
      <c r="R263" t="b">
        <v>0</v>
      </c>
      <c r="S263" t="b">
        <v>1</v>
      </c>
      <c r="T263" t="s">
        <v>23</v>
      </c>
      <c r="U263" t="str">
        <f>_xlfn.TEXTBEFORE(Table1[[#This Row],[category &amp; sub-category]], "/")</f>
        <v>music</v>
      </c>
      <c r="V263" t="str">
        <f>_xlfn.TEXTAFTER(Table1[[#This Row],[category &amp; sub-category]], "/")</f>
        <v>rock</v>
      </c>
    </row>
    <row r="264" spans="1:22" x14ac:dyDescent="0.25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19">
        <f>Table1[[#This Row],[pledged]]/Table1[[#This Row],[goal]]</f>
        <v>3.1341176470588237</v>
      </c>
      <c r="G264" t="s">
        <v>20</v>
      </c>
      <c r="H264" s="24">
        <v>107</v>
      </c>
      <c r="I264" s="7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8">
        <f t="shared" si="8"/>
        <v>40638.208333333336</v>
      </c>
      <c r="O264" s="18">
        <v>40638.208333333336</v>
      </c>
      <c r="P264" s="18">
        <f t="shared" si="9"/>
        <v>40664.208333333336</v>
      </c>
      <c r="Q264" s="18">
        <v>40664.208333333336</v>
      </c>
      <c r="R264" t="b">
        <v>0</v>
      </c>
      <c r="S264" t="b">
        <v>1</v>
      </c>
      <c r="T264" t="s">
        <v>60</v>
      </c>
      <c r="U264" t="str">
        <f>_xlfn.TEXTBEFORE(Table1[[#This Row],[category &amp; sub-category]], "/")</f>
        <v>music</v>
      </c>
      <c r="V264" t="str">
        <f>_xlfn.TEXTAFTER(Table1[[#This Row],[category &amp; sub-category]], "/")</f>
        <v>indie rock</v>
      </c>
    </row>
    <row r="265" spans="1:22" x14ac:dyDescent="0.25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19">
        <f>Table1[[#This Row],[pledged]]/Table1[[#This Row],[goal]]</f>
        <v>3.7089655172413791</v>
      </c>
      <c r="G265" t="s">
        <v>20</v>
      </c>
      <c r="H265" s="24">
        <v>199</v>
      </c>
      <c r="I265" s="7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8">
        <f t="shared" si="8"/>
        <v>40187.25</v>
      </c>
      <c r="O265" s="18">
        <v>40187.25</v>
      </c>
      <c r="P265" s="18">
        <f t="shared" si="9"/>
        <v>40187.25</v>
      </c>
      <c r="Q265" s="18">
        <v>40187.25</v>
      </c>
      <c r="R265" t="b">
        <v>0</v>
      </c>
      <c r="S265" t="b">
        <v>0</v>
      </c>
      <c r="T265" t="s">
        <v>122</v>
      </c>
      <c r="U265" t="str">
        <f>_xlfn.TEXTBEFORE(Table1[[#This Row],[category &amp; sub-category]], "/")</f>
        <v>photography</v>
      </c>
      <c r="V265" t="str">
        <f>_xlfn.TEXTAFTER(Table1[[#This Row],[category &amp; sub-category]], "/")</f>
        <v>photography books</v>
      </c>
    </row>
    <row r="266" spans="1:22" x14ac:dyDescent="0.25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19">
        <f>Table1[[#This Row],[pledged]]/Table1[[#This Row],[goal]]</f>
        <v>3.6266447368421053</v>
      </c>
      <c r="G266" t="s">
        <v>20</v>
      </c>
      <c r="H266" s="24">
        <v>5512</v>
      </c>
      <c r="I266" s="7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8">
        <f t="shared" si="8"/>
        <v>41317.25</v>
      </c>
      <c r="O266" s="18">
        <v>41317.25</v>
      </c>
      <c r="P266" s="18">
        <f t="shared" si="9"/>
        <v>41333.25</v>
      </c>
      <c r="Q266" s="18">
        <v>41333.25</v>
      </c>
      <c r="R266" t="b">
        <v>0</v>
      </c>
      <c r="S266" t="b">
        <v>0</v>
      </c>
      <c r="T266" t="s">
        <v>33</v>
      </c>
      <c r="U266" t="str">
        <f>_xlfn.TEXTBEFORE(Table1[[#This Row],[category &amp; sub-category]], "/")</f>
        <v>theater</v>
      </c>
      <c r="V266" t="str">
        <f>_xlfn.TEXTAFTER(Table1[[#This Row],[category &amp; sub-category]], "/")</f>
        <v>plays</v>
      </c>
    </row>
    <row r="267" spans="1:22" x14ac:dyDescent="0.25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19">
        <f>Table1[[#This Row],[pledged]]/Table1[[#This Row],[goal]]</f>
        <v>1.2308163265306122</v>
      </c>
      <c r="G267" t="s">
        <v>20</v>
      </c>
      <c r="H267" s="24">
        <v>86</v>
      </c>
      <c r="I267" s="7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8">
        <f t="shared" si="8"/>
        <v>42372.25</v>
      </c>
      <c r="O267" s="18">
        <v>42372.25</v>
      </c>
      <c r="P267" s="18">
        <f t="shared" si="9"/>
        <v>42416.25</v>
      </c>
      <c r="Q267" s="18">
        <v>42416.25</v>
      </c>
      <c r="R267" t="b">
        <v>0</v>
      </c>
      <c r="S267" t="b">
        <v>0</v>
      </c>
      <c r="T267" t="s">
        <v>33</v>
      </c>
      <c r="U267" t="str">
        <f>_xlfn.TEXTBEFORE(Table1[[#This Row],[category &amp; sub-category]], "/")</f>
        <v>theater</v>
      </c>
      <c r="V267" t="str">
        <f>_xlfn.TEXTAFTER(Table1[[#This Row],[category &amp; sub-category]], "/")</f>
        <v>plays</v>
      </c>
    </row>
    <row r="268" spans="1:22" x14ac:dyDescent="0.25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19">
        <f>Table1[[#This Row],[pledged]]/Table1[[#This Row],[goal]]</f>
        <v>0.76766756032171579</v>
      </c>
      <c r="G268" t="s">
        <v>14</v>
      </c>
      <c r="H268" s="24">
        <v>3182</v>
      </c>
      <c r="I268" s="7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8">
        <f t="shared" si="8"/>
        <v>41950.25</v>
      </c>
      <c r="O268" s="18">
        <v>41950.25</v>
      </c>
      <c r="P268" s="18">
        <f t="shared" si="9"/>
        <v>41983.25</v>
      </c>
      <c r="Q268" s="18">
        <v>41983.25</v>
      </c>
      <c r="R268" t="b">
        <v>0</v>
      </c>
      <c r="S268" t="b">
        <v>1</v>
      </c>
      <c r="T268" t="s">
        <v>159</v>
      </c>
      <c r="U268" t="str">
        <f>_xlfn.TEXTBEFORE(Table1[[#This Row],[category &amp; sub-category]], "/")</f>
        <v>music</v>
      </c>
      <c r="V268" t="str">
        <f>_xlfn.TEXTAFTER(Table1[[#This Row],[category &amp; sub-category]], "/")</f>
        <v>jazz</v>
      </c>
    </row>
    <row r="269" spans="1:22" x14ac:dyDescent="0.25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19">
        <f>Table1[[#This Row],[pledged]]/Table1[[#This Row],[goal]]</f>
        <v>2.3362012987012988</v>
      </c>
      <c r="G269" t="s">
        <v>20</v>
      </c>
      <c r="H269" s="24">
        <v>2768</v>
      </c>
      <c r="I269" s="7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8">
        <f t="shared" si="8"/>
        <v>41206.208333333336</v>
      </c>
      <c r="O269" s="18">
        <v>41206.208333333336</v>
      </c>
      <c r="P269" s="18">
        <f t="shared" si="9"/>
        <v>41222.25</v>
      </c>
      <c r="Q269" s="18">
        <v>41222.25</v>
      </c>
      <c r="R269" t="b">
        <v>0</v>
      </c>
      <c r="S269" t="b">
        <v>0</v>
      </c>
      <c r="T269" t="s">
        <v>33</v>
      </c>
      <c r="U269" t="str">
        <f>_xlfn.TEXTBEFORE(Table1[[#This Row],[category &amp; sub-category]], "/")</f>
        <v>theater</v>
      </c>
      <c r="V269" t="str">
        <f>_xlfn.TEXTAFTER(Table1[[#This Row],[category &amp; sub-category]], "/")</f>
        <v>plays</v>
      </c>
    </row>
    <row r="270" spans="1:22" x14ac:dyDescent="0.25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19">
        <f>Table1[[#This Row],[pledged]]/Table1[[#This Row],[goal]]</f>
        <v>1.8053333333333332</v>
      </c>
      <c r="G270" t="s">
        <v>20</v>
      </c>
      <c r="H270" s="24">
        <v>48</v>
      </c>
      <c r="I270" s="7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8">
        <f t="shared" si="8"/>
        <v>41186.208333333336</v>
      </c>
      <c r="O270" s="18">
        <v>41186.208333333336</v>
      </c>
      <c r="P270" s="18">
        <f t="shared" si="9"/>
        <v>41232.25</v>
      </c>
      <c r="Q270" s="18">
        <v>41232.25</v>
      </c>
      <c r="R270" t="b">
        <v>0</v>
      </c>
      <c r="S270" t="b">
        <v>0</v>
      </c>
      <c r="T270" t="s">
        <v>42</v>
      </c>
      <c r="U270" t="str">
        <f>_xlfn.TEXTBEFORE(Table1[[#This Row],[category &amp; sub-category]], "/")</f>
        <v>film &amp; video</v>
      </c>
      <c r="V270" t="str">
        <f>_xlfn.TEXTAFTER(Table1[[#This Row],[category &amp; sub-category]], "/")</f>
        <v>documentary</v>
      </c>
    </row>
    <row r="271" spans="1:22" x14ac:dyDescent="0.25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19">
        <f>Table1[[#This Row],[pledged]]/Table1[[#This Row],[goal]]</f>
        <v>2.5262857142857142</v>
      </c>
      <c r="G271" t="s">
        <v>20</v>
      </c>
      <c r="H271" s="24">
        <v>87</v>
      </c>
      <c r="I271" s="7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8">
        <f t="shared" si="8"/>
        <v>43496.25</v>
      </c>
      <c r="O271" s="18">
        <v>43496.25</v>
      </c>
      <c r="P271" s="18">
        <f t="shared" si="9"/>
        <v>43517.25</v>
      </c>
      <c r="Q271" s="18">
        <v>43517.25</v>
      </c>
      <c r="R271" t="b">
        <v>0</v>
      </c>
      <c r="S271" t="b">
        <v>0</v>
      </c>
      <c r="T271" t="s">
        <v>269</v>
      </c>
      <c r="U271" t="str">
        <f>_xlfn.TEXTBEFORE(Table1[[#This Row],[category &amp; sub-category]], "/")</f>
        <v>film &amp; video</v>
      </c>
      <c r="V271" t="str">
        <f>_xlfn.TEXTAFTER(Table1[[#This Row],[category &amp; sub-category]], "/")</f>
        <v>television</v>
      </c>
    </row>
    <row r="272" spans="1:22" x14ac:dyDescent="0.25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19">
        <f>Table1[[#This Row],[pledged]]/Table1[[#This Row],[goal]]</f>
        <v>0.27176538240368026</v>
      </c>
      <c r="G272" t="s">
        <v>74</v>
      </c>
      <c r="H272" s="24">
        <v>1890</v>
      </c>
      <c r="I272" s="7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8">
        <f t="shared" si="8"/>
        <v>40514.25</v>
      </c>
      <c r="O272" s="18">
        <v>40514.25</v>
      </c>
      <c r="P272" s="18">
        <f t="shared" si="9"/>
        <v>40516.25</v>
      </c>
      <c r="Q272" s="18">
        <v>40516.25</v>
      </c>
      <c r="R272" t="b">
        <v>0</v>
      </c>
      <c r="S272" t="b">
        <v>0</v>
      </c>
      <c r="T272" t="s">
        <v>89</v>
      </c>
      <c r="U272" t="str">
        <f>_xlfn.TEXTBEFORE(Table1[[#This Row],[category &amp; sub-category]], "/")</f>
        <v>games</v>
      </c>
      <c r="V272" t="str">
        <f>_xlfn.TEXTAFTER(Table1[[#This Row],[category &amp; sub-category]], "/")</f>
        <v>video games</v>
      </c>
    </row>
    <row r="273" spans="1:22" x14ac:dyDescent="0.25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19">
        <f>Table1[[#This Row],[pledged]]/Table1[[#This Row],[goal]]</f>
        <v>1.2706571242680547E-2</v>
      </c>
      <c r="G273" t="s">
        <v>47</v>
      </c>
      <c r="H273" s="24">
        <v>61</v>
      </c>
      <c r="I273" s="7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8">
        <f t="shared" si="8"/>
        <v>42345.25</v>
      </c>
      <c r="O273" s="18">
        <v>42345.25</v>
      </c>
      <c r="P273" s="18">
        <f t="shared" si="9"/>
        <v>42376.25</v>
      </c>
      <c r="Q273" s="18">
        <v>42376.25</v>
      </c>
      <c r="R273" t="b">
        <v>0</v>
      </c>
      <c r="S273" t="b">
        <v>0</v>
      </c>
      <c r="T273" t="s">
        <v>122</v>
      </c>
      <c r="U273" t="str">
        <f>_xlfn.TEXTBEFORE(Table1[[#This Row],[category &amp; sub-category]], "/")</f>
        <v>photography</v>
      </c>
      <c r="V273" t="str">
        <f>_xlfn.TEXTAFTER(Table1[[#This Row],[category &amp; sub-category]], "/")</f>
        <v>photography books</v>
      </c>
    </row>
    <row r="274" spans="1:22" x14ac:dyDescent="0.25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19">
        <f>Table1[[#This Row],[pledged]]/Table1[[#This Row],[goal]]</f>
        <v>3.0400978473581213</v>
      </c>
      <c r="G274" t="s">
        <v>20</v>
      </c>
      <c r="H274" s="24">
        <v>1894</v>
      </c>
      <c r="I274" s="7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8">
        <f t="shared" si="8"/>
        <v>43656.208333333328</v>
      </c>
      <c r="O274" s="18">
        <v>43656.208333333328</v>
      </c>
      <c r="P274" s="18">
        <f t="shared" si="9"/>
        <v>43681.208333333328</v>
      </c>
      <c r="Q274" s="18">
        <v>43681.208333333328</v>
      </c>
      <c r="R274" t="b">
        <v>0</v>
      </c>
      <c r="S274" t="b">
        <v>1</v>
      </c>
      <c r="T274" t="s">
        <v>33</v>
      </c>
      <c r="U274" t="str">
        <f>_xlfn.TEXTBEFORE(Table1[[#This Row],[category &amp; sub-category]], "/")</f>
        <v>theater</v>
      </c>
      <c r="V274" t="str">
        <f>_xlfn.TEXTAFTER(Table1[[#This Row],[category &amp; sub-category]], "/")</f>
        <v>plays</v>
      </c>
    </row>
    <row r="275" spans="1:22" x14ac:dyDescent="0.25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19">
        <f>Table1[[#This Row],[pledged]]/Table1[[#This Row],[goal]]</f>
        <v>1.3723076923076922</v>
      </c>
      <c r="G275" t="s">
        <v>20</v>
      </c>
      <c r="H275" s="24">
        <v>282</v>
      </c>
      <c r="I275" s="7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8">
        <f t="shared" si="8"/>
        <v>42995.208333333328</v>
      </c>
      <c r="O275" s="18">
        <v>42995.208333333328</v>
      </c>
      <c r="P275" s="18">
        <f t="shared" si="9"/>
        <v>42998.208333333328</v>
      </c>
      <c r="Q275" s="18">
        <v>42998.208333333328</v>
      </c>
      <c r="R275" t="b">
        <v>0</v>
      </c>
      <c r="S275" t="b">
        <v>0</v>
      </c>
      <c r="T275" t="s">
        <v>33</v>
      </c>
      <c r="U275" t="str">
        <f>_xlfn.TEXTBEFORE(Table1[[#This Row],[category &amp; sub-category]], "/")</f>
        <v>theater</v>
      </c>
      <c r="V275" t="str">
        <f>_xlfn.TEXTAFTER(Table1[[#This Row],[category &amp; sub-category]], "/")</f>
        <v>plays</v>
      </c>
    </row>
    <row r="276" spans="1:22" x14ac:dyDescent="0.25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19">
        <f>Table1[[#This Row],[pledged]]/Table1[[#This Row],[goal]]</f>
        <v>0.32208333333333333</v>
      </c>
      <c r="G276" t="s">
        <v>14</v>
      </c>
      <c r="H276" s="24">
        <v>15</v>
      </c>
      <c r="I276" s="7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8">
        <f t="shared" si="8"/>
        <v>43045.25</v>
      </c>
      <c r="O276" s="18">
        <v>43045.25</v>
      </c>
      <c r="P276" s="18">
        <f t="shared" si="9"/>
        <v>43050.25</v>
      </c>
      <c r="Q276" s="18">
        <v>43050.25</v>
      </c>
      <c r="R276" t="b">
        <v>0</v>
      </c>
      <c r="S276" t="b">
        <v>0</v>
      </c>
      <c r="T276" t="s">
        <v>33</v>
      </c>
      <c r="U276" t="str">
        <f>_xlfn.TEXTBEFORE(Table1[[#This Row],[category &amp; sub-category]], "/")</f>
        <v>theater</v>
      </c>
      <c r="V276" t="str">
        <f>_xlfn.TEXTAFTER(Table1[[#This Row],[category &amp; sub-category]], "/")</f>
        <v>plays</v>
      </c>
    </row>
    <row r="277" spans="1:22" x14ac:dyDescent="0.25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19">
        <f>Table1[[#This Row],[pledged]]/Table1[[#This Row],[goal]]</f>
        <v>2.4151282051282053</v>
      </c>
      <c r="G277" t="s">
        <v>20</v>
      </c>
      <c r="H277" s="24">
        <v>116</v>
      </c>
      <c r="I277" s="7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8">
        <f t="shared" si="8"/>
        <v>43561.208333333328</v>
      </c>
      <c r="O277" s="18">
        <v>43561.208333333328</v>
      </c>
      <c r="P277" s="18">
        <f t="shared" si="9"/>
        <v>43569.208333333328</v>
      </c>
      <c r="Q277" s="18">
        <v>43569.208333333328</v>
      </c>
      <c r="R277" t="b">
        <v>0</v>
      </c>
      <c r="S277" t="b">
        <v>0</v>
      </c>
      <c r="T277" t="s">
        <v>206</v>
      </c>
      <c r="U277" t="str">
        <f>_xlfn.TEXTBEFORE(Table1[[#This Row],[category &amp; sub-category]], "/")</f>
        <v>publishing</v>
      </c>
      <c r="V277" t="str">
        <f>_xlfn.TEXTAFTER(Table1[[#This Row],[category &amp; sub-category]], "/")</f>
        <v>translations</v>
      </c>
    </row>
    <row r="278" spans="1:22" x14ac:dyDescent="0.25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19">
        <f>Table1[[#This Row],[pledged]]/Table1[[#This Row],[goal]]</f>
        <v>0.96799999999999997</v>
      </c>
      <c r="G278" t="s">
        <v>14</v>
      </c>
      <c r="H278" s="24">
        <v>133</v>
      </c>
      <c r="I278" s="7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8">
        <f t="shared" si="8"/>
        <v>41018.208333333336</v>
      </c>
      <c r="O278" s="18">
        <v>41018.208333333336</v>
      </c>
      <c r="P278" s="18">
        <f t="shared" si="9"/>
        <v>41023.208333333336</v>
      </c>
      <c r="Q278" s="18">
        <v>41023.208333333336</v>
      </c>
      <c r="R278" t="b">
        <v>0</v>
      </c>
      <c r="S278" t="b">
        <v>1</v>
      </c>
      <c r="T278" t="s">
        <v>89</v>
      </c>
      <c r="U278" t="str">
        <f>_xlfn.TEXTBEFORE(Table1[[#This Row],[category &amp; sub-category]], "/")</f>
        <v>games</v>
      </c>
      <c r="V278" t="str">
        <f>_xlfn.TEXTAFTER(Table1[[#This Row],[category &amp; sub-category]], "/")</f>
        <v>video games</v>
      </c>
    </row>
    <row r="279" spans="1:22" x14ac:dyDescent="0.25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19">
        <f>Table1[[#This Row],[pledged]]/Table1[[#This Row],[goal]]</f>
        <v>10.664285714285715</v>
      </c>
      <c r="G279" t="s">
        <v>20</v>
      </c>
      <c r="H279" s="24">
        <v>83</v>
      </c>
      <c r="I279" s="7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8">
        <f t="shared" si="8"/>
        <v>40378.208333333336</v>
      </c>
      <c r="O279" s="18">
        <v>40378.208333333336</v>
      </c>
      <c r="P279" s="18">
        <f t="shared" si="9"/>
        <v>40380.208333333336</v>
      </c>
      <c r="Q279" s="18">
        <v>40380.208333333336</v>
      </c>
      <c r="R279" t="b">
        <v>0</v>
      </c>
      <c r="S279" t="b">
        <v>0</v>
      </c>
      <c r="T279" t="s">
        <v>33</v>
      </c>
      <c r="U279" t="str">
        <f>_xlfn.TEXTBEFORE(Table1[[#This Row],[category &amp; sub-category]], "/")</f>
        <v>theater</v>
      </c>
      <c r="V279" t="str">
        <f>_xlfn.TEXTAFTER(Table1[[#This Row],[category &amp; sub-category]], "/")</f>
        <v>plays</v>
      </c>
    </row>
    <row r="280" spans="1:22" x14ac:dyDescent="0.25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19">
        <f>Table1[[#This Row],[pledged]]/Table1[[#This Row],[goal]]</f>
        <v>3.2588888888888889</v>
      </c>
      <c r="G280" t="s">
        <v>20</v>
      </c>
      <c r="H280" s="24">
        <v>91</v>
      </c>
      <c r="I280" s="7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8">
        <f t="shared" si="8"/>
        <v>41239.25</v>
      </c>
      <c r="O280" s="18">
        <v>41239.25</v>
      </c>
      <c r="P280" s="18">
        <f t="shared" si="9"/>
        <v>41264.25</v>
      </c>
      <c r="Q280" s="18">
        <v>41264.25</v>
      </c>
      <c r="R280" t="b">
        <v>0</v>
      </c>
      <c r="S280" t="b">
        <v>0</v>
      </c>
      <c r="T280" t="s">
        <v>28</v>
      </c>
      <c r="U280" t="str">
        <f>_xlfn.TEXTBEFORE(Table1[[#This Row],[category &amp; sub-category]], "/")</f>
        <v>technology</v>
      </c>
      <c r="V280" t="str">
        <f>_xlfn.TEXTAFTER(Table1[[#This Row],[category &amp; sub-category]], "/")</f>
        <v>web</v>
      </c>
    </row>
    <row r="281" spans="1:22" x14ac:dyDescent="0.25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19">
        <f>Table1[[#This Row],[pledged]]/Table1[[#This Row],[goal]]</f>
        <v>1.7070000000000001</v>
      </c>
      <c r="G281" t="s">
        <v>20</v>
      </c>
      <c r="H281" s="24">
        <v>546</v>
      </c>
      <c r="I281" s="7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8">
        <f t="shared" si="8"/>
        <v>43346.208333333328</v>
      </c>
      <c r="O281" s="18">
        <v>43346.208333333328</v>
      </c>
      <c r="P281" s="18">
        <f t="shared" si="9"/>
        <v>43349.208333333328</v>
      </c>
      <c r="Q281" s="18">
        <v>43349.208333333328</v>
      </c>
      <c r="R281" t="b">
        <v>0</v>
      </c>
      <c r="S281" t="b">
        <v>0</v>
      </c>
      <c r="T281" t="s">
        <v>33</v>
      </c>
      <c r="U281" t="str">
        <f>_xlfn.TEXTBEFORE(Table1[[#This Row],[category &amp; sub-category]], "/")</f>
        <v>theater</v>
      </c>
      <c r="V281" t="str">
        <f>_xlfn.TEXTAFTER(Table1[[#This Row],[category &amp; sub-category]], "/")</f>
        <v>plays</v>
      </c>
    </row>
    <row r="282" spans="1:22" x14ac:dyDescent="0.25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19">
        <f>Table1[[#This Row],[pledged]]/Table1[[#This Row],[goal]]</f>
        <v>5.8144</v>
      </c>
      <c r="G282" t="s">
        <v>20</v>
      </c>
      <c r="H282" s="24">
        <v>393</v>
      </c>
      <c r="I282" s="7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8">
        <f t="shared" si="8"/>
        <v>43060.25</v>
      </c>
      <c r="O282" s="18">
        <v>43060.25</v>
      </c>
      <c r="P282" s="18">
        <f t="shared" si="9"/>
        <v>43066.25</v>
      </c>
      <c r="Q282" s="18">
        <v>43066.25</v>
      </c>
      <c r="R282" t="b">
        <v>0</v>
      </c>
      <c r="S282" t="b">
        <v>0</v>
      </c>
      <c r="T282" t="s">
        <v>71</v>
      </c>
      <c r="U282" t="str">
        <f>_xlfn.TEXTBEFORE(Table1[[#This Row],[category &amp; sub-category]], "/")</f>
        <v>film &amp; video</v>
      </c>
      <c r="V282" t="str">
        <f>_xlfn.TEXTAFTER(Table1[[#This Row],[category &amp; sub-category]], "/")</f>
        <v>animation</v>
      </c>
    </row>
    <row r="283" spans="1:22" x14ac:dyDescent="0.25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19">
        <f>Table1[[#This Row],[pledged]]/Table1[[#This Row],[goal]]</f>
        <v>0.91520972644376897</v>
      </c>
      <c r="G283" t="s">
        <v>14</v>
      </c>
      <c r="H283" s="24">
        <v>2062</v>
      </c>
      <c r="I283" s="7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8">
        <f t="shared" si="8"/>
        <v>40979.25</v>
      </c>
      <c r="O283" s="18">
        <v>40979.25</v>
      </c>
      <c r="P283" s="18">
        <f t="shared" si="9"/>
        <v>41000.208333333336</v>
      </c>
      <c r="Q283" s="18">
        <v>41000.208333333336</v>
      </c>
      <c r="R283" t="b">
        <v>0</v>
      </c>
      <c r="S283" t="b">
        <v>1</v>
      </c>
      <c r="T283" t="s">
        <v>33</v>
      </c>
      <c r="U283" t="str">
        <f>_xlfn.TEXTBEFORE(Table1[[#This Row],[category &amp; sub-category]], "/")</f>
        <v>theater</v>
      </c>
      <c r="V283" t="str">
        <f>_xlfn.TEXTAFTER(Table1[[#This Row],[category &amp; sub-category]], "/")</f>
        <v>plays</v>
      </c>
    </row>
    <row r="284" spans="1:22" x14ac:dyDescent="0.25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19">
        <f>Table1[[#This Row],[pledged]]/Table1[[#This Row],[goal]]</f>
        <v>1.0804761904761904</v>
      </c>
      <c r="G284" t="s">
        <v>20</v>
      </c>
      <c r="H284" s="24">
        <v>133</v>
      </c>
      <c r="I284" s="7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8">
        <f t="shared" si="8"/>
        <v>42701.25</v>
      </c>
      <c r="O284" s="18">
        <v>42701.25</v>
      </c>
      <c r="P284" s="18">
        <f t="shared" si="9"/>
        <v>42707.25</v>
      </c>
      <c r="Q284" s="18">
        <v>42707.25</v>
      </c>
      <c r="R284" t="b">
        <v>0</v>
      </c>
      <c r="S284" t="b">
        <v>1</v>
      </c>
      <c r="T284" t="s">
        <v>269</v>
      </c>
      <c r="U284" t="str">
        <f>_xlfn.TEXTBEFORE(Table1[[#This Row],[category &amp; sub-category]], "/")</f>
        <v>film &amp; video</v>
      </c>
      <c r="V284" t="str">
        <f>_xlfn.TEXTAFTER(Table1[[#This Row],[category &amp; sub-category]], "/")</f>
        <v>television</v>
      </c>
    </row>
    <row r="285" spans="1:22" x14ac:dyDescent="0.25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19">
        <f>Table1[[#This Row],[pledged]]/Table1[[#This Row],[goal]]</f>
        <v>0.18728395061728395</v>
      </c>
      <c r="G285" t="s">
        <v>14</v>
      </c>
      <c r="H285" s="24">
        <v>29</v>
      </c>
      <c r="I285" s="7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8">
        <f t="shared" si="8"/>
        <v>42520.208333333328</v>
      </c>
      <c r="O285" s="18">
        <v>42520.208333333328</v>
      </c>
      <c r="P285" s="18">
        <f t="shared" si="9"/>
        <v>42525.208333333328</v>
      </c>
      <c r="Q285" s="18">
        <v>42525.208333333328</v>
      </c>
      <c r="R285" t="b">
        <v>0</v>
      </c>
      <c r="S285" t="b">
        <v>0</v>
      </c>
      <c r="T285" t="s">
        <v>23</v>
      </c>
      <c r="U285" t="str">
        <f>_xlfn.TEXTBEFORE(Table1[[#This Row],[category &amp; sub-category]], "/")</f>
        <v>music</v>
      </c>
      <c r="V285" t="str">
        <f>_xlfn.TEXTAFTER(Table1[[#This Row],[category &amp; sub-category]], "/")</f>
        <v>rock</v>
      </c>
    </row>
    <row r="286" spans="1:22" x14ac:dyDescent="0.25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19">
        <f>Table1[[#This Row],[pledged]]/Table1[[#This Row],[goal]]</f>
        <v>0.83193877551020412</v>
      </c>
      <c r="G286" t="s">
        <v>14</v>
      </c>
      <c r="H286" s="24">
        <v>132</v>
      </c>
      <c r="I286" s="7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8">
        <f t="shared" si="8"/>
        <v>41030.208333333336</v>
      </c>
      <c r="O286" s="18">
        <v>41030.208333333336</v>
      </c>
      <c r="P286" s="18">
        <f t="shared" si="9"/>
        <v>41035.208333333336</v>
      </c>
      <c r="Q286" s="18">
        <v>41035.208333333336</v>
      </c>
      <c r="R286" t="b">
        <v>0</v>
      </c>
      <c r="S286" t="b">
        <v>0</v>
      </c>
      <c r="T286" t="s">
        <v>28</v>
      </c>
      <c r="U286" t="str">
        <f>_xlfn.TEXTBEFORE(Table1[[#This Row],[category &amp; sub-category]], "/")</f>
        <v>technology</v>
      </c>
      <c r="V286" t="str">
        <f>_xlfn.TEXTAFTER(Table1[[#This Row],[category &amp; sub-category]], "/")</f>
        <v>web</v>
      </c>
    </row>
    <row r="287" spans="1:22" x14ac:dyDescent="0.25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19">
        <f>Table1[[#This Row],[pledged]]/Table1[[#This Row],[goal]]</f>
        <v>7.0633333333333335</v>
      </c>
      <c r="G287" t="s">
        <v>20</v>
      </c>
      <c r="H287" s="24">
        <v>254</v>
      </c>
      <c r="I287" s="7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8">
        <f t="shared" si="8"/>
        <v>42623.208333333328</v>
      </c>
      <c r="O287" s="18">
        <v>42623.208333333328</v>
      </c>
      <c r="P287" s="18">
        <f t="shared" si="9"/>
        <v>42661.208333333328</v>
      </c>
      <c r="Q287" s="18">
        <v>42661.208333333328</v>
      </c>
      <c r="R287" t="b">
        <v>0</v>
      </c>
      <c r="S287" t="b">
        <v>0</v>
      </c>
      <c r="T287" t="s">
        <v>33</v>
      </c>
      <c r="U287" t="str">
        <f>_xlfn.TEXTBEFORE(Table1[[#This Row],[category &amp; sub-category]], "/")</f>
        <v>theater</v>
      </c>
      <c r="V287" t="str">
        <f>_xlfn.TEXTAFTER(Table1[[#This Row],[category &amp; sub-category]], "/")</f>
        <v>plays</v>
      </c>
    </row>
    <row r="288" spans="1:22" x14ac:dyDescent="0.25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19">
        <f>Table1[[#This Row],[pledged]]/Table1[[#This Row],[goal]]</f>
        <v>0.17446030330062445</v>
      </c>
      <c r="G288" t="s">
        <v>74</v>
      </c>
      <c r="H288" s="24">
        <v>184</v>
      </c>
      <c r="I288" s="7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8">
        <f t="shared" si="8"/>
        <v>42697.25</v>
      </c>
      <c r="O288" s="18">
        <v>42697.25</v>
      </c>
      <c r="P288" s="18">
        <f t="shared" si="9"/>
        <v>42704.25</v>
      </c>
      <c r="Q288" s="18">
        <v>42704.25</v>
      </c>
      <c r="R288" t="b">
        <v>0</v>
      </c>
      <c r="S288" t="b">
        <v>0</v>
      </c>
      <c r="T288" t="s">
        <v>33</v>
      </c>
      <c r="U288" t="str">
        <f>_xlfn.TEXTBEFORE(Table1[[#This Row],[category &amp; sub-category]], "/")</f>
        <v>theater</v>
      </c>
      <c r="V288" t="str">
        <f>_xlfn.TEXTAFTER(Table1[[#This Row],[category &amp; sub-category]], "/")</f>
        <v>plays</v>
      </c>
    </row>
    <row r="289" spans="1:22" x14ac:dyDescent="0.25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19">
        <f>Table1[[#This Row],[pledged]]/Table1[[#This Row],[goal]]</f>
        <v>2.0973015873015872</v>
      </c>
      <c r="G289" t="s">
        <v>20</v>
      </c>
      <c r="H289" s="24">
        <v>176</v>
      </c>
      <c r="I289" s="7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8">
        <f t="shared" si="8"/>
        <v>42122.208333333328</v>
      </c>
      <c r="O289" s="18">
        <v>42122.208333333328</v>
      </c>
      <c r="P289" s="18">
        <f t="shared" si="9"/>
        <v>42122.208333333328</v>
      </c>
      <c r="Q289" s="18">
        <v>42122.208333333328</v>
      </c>
      <c r="R289" t="b">
        <v>0</v>
      </c>
      <c r="S289" t="b">
        <v>0</v>
      </c>
      <c r="T289" t="s">
        <v>50</v>
      </c>
      <c r="U289" t="str">
        <f>_xlfn.TEXTBEFORE(Table1[[#This Row],[category &amp; sub-category]], "/")</f>
        <v>music</v>
      </c>
      <c r="V289" t="str">
        <f>_xlfn.TEXTAFTER(Table1[[#This Row],[category &amp; sub-category]], "/")</f>
        <v>electric music</v>
      </c>
    </row>
    <row r="290" spans="1:22" x14ac:dyDescent="0.25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19">
        <f>Table1[[#This Row],[pledged]]/Table1[[#This Row],[goal]]</f>
        <v>0.97785714285714287</v>
      </c>
      <c r="G290" t="s">
        <v>14</v>
      </c>
      <c r="H290" s="24">
        <v>137</v>
      </c>
      <c r="I290" s="7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8">
        <f t="shared" si="8"/>
        <v>40982.208333333336</v>
      </c>
      <c r="O290" s="18">
        <v>40982.208333333336</v>
      </c>
      <c r="P290" s="18">
        <f t="shared" si="9"/>
        <v>40983.208333333336</v>
      </c>
      <c r="Q290" s="18">
        <v>40983.208333333336</v>
      </c>
      <c r="R290" t="b">
        <v>0</v>
      </c>
      <c r="S290" t="b">
        <v>1</v>
      </c>
      <c r="T290" t="s">
        <v>148</v>
      </c>
      <c r="U290" t="str">
        <f>_xlfn.TEXTBEFORE(Table1[[#This Row],[category &amp; sub-category]], "/")</f>
        <v>music</v>
      </c>
      <c r="V290" t="str">
        <f>_xlfn.TEXTAFTER(Table1[[#This Row],[category &amp; sub-category]], "/")</f>
        <v>metal</v>
      </c>
    </row>
    <row r="291" spans="1:22" x14ac:dyDescent="0.25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19">
        <f>Table1[[#This Row],[pledged]]/Table1[[#This Row],[goal]]</f>
        <v>16.842500000000001</v>
      </c>
      <c r="G291" t="s">
        <v>20</v>
      </c>
      <c r="H291" s="24">
        <v>337</v>
      </c>
      <c r="I291" s="7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8">
        <f t="shared" si="8"/>
        <v>42219.208333333328</v>
      </c>
      <c r="O291" s="18">
        <v>42219.208333333328</v>
      </c>
      <c r="P291" s="18">
        <f t="shared" si="9"/>
        <v>42222.208333333328</v>
      </c>
      <c r="Q291" s="18">
        <v>42222.208333333328</v>
      </c>
      <c r="R291" t="b">
        <v>0</v>
      </c>
      <c r="S291" t="b">
        <v>0</v>
      </c>
      <c r="T291" t="s">
        <v>33</v>
      </c>
      <c r="U291" t="str">
        <f>_xlfn.TEXTBEFORE(Table1[[#This Row],[category &amp; sub-category]], "/")</f>
        <v>theater</v>
      </c>
      <c r="V291" t="str">
        <f>_xlfn.TEXTAFTER(Table1[[#This Row],[category &amp; sub-category]], "/")</f>
        <v>plays</v>
      </c>
    </row>
    <row r="292" spans="1:22" x14ac:dyDescent="0.25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19">
        <f>Table1[[#This Row],[pledged]]/Table1[[#This Row],[goal]]</f>
        <v>0.54402135231316728</v>
      </c>
      <c r="G292" t="s">
        <v>14</v>
      </c>
      <c r="H292" s="24">
        <v>908</v>
      </c>
      <c r="I292" s="7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8">
        <f t="shared" si="8"/>
        <v>41404.208333333336</v>
      </c>
      <c r="O292" s="18">
        <v>41404.208333333336</v>
      </c>
      <c r="P292" s="18">
        <f t="shared" si="9"/>
        <v>41436.208333333336</v>
      </c>
      <c r="Q292" s="18">
        <v>41436.208333333336</v>
      </c>
      <c r="R292" t="b">
        <v>0</v>
      </c>
      <c r="S292" t="b">
        <v>1</v>
      </c>
      <c r="T292" t="s">
        <v>42</v>
      </c>
      <c r="U292" t="str">
        <f>_xlfn.TEXTBEFORE(Table1[[#This Row],[category &amp; sub-category]], "/")</f>
        <v>film &amp; video</v>
      </c>
      <c r="V292" t="str">
        <f>_xlfn.TEXTAFTER(Table1[[#This Row],[category &amp; sub-category]], "/")</f>
        <v>documentary</v>
      </c>
    </row>
    <row r="293" spans="1:22" x14ac:dyDescent="0.25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19">
        <f>Table1[[#This Row],[pledged]]/Table1[[#This Row],[goal]]</f>
        <v>4.5661111111111108</v>
      </c>
      <c r="G293" t="s">
        <v>20</v>
      </c>
      <c r="H293" s="24">
        <v>107</v>
      </c>
      <c r="I293" s="7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8">
        <f t="shared" si="8"/>
        <v>40831.208333333336</v>
      </c>
      <c r="O293" s="18">
        <v>40831.208333333336</v>
      </c>
      <c r="P293" s="18">
        <f t="shared" si="9"/>
        <v>40835.208333333336</v>
      </c>
      <c r="Q293" s="18">
        <v>40835.208333333336</v>
      </c>
      <c r="R293" t="b">
        <v>1</v>
      </c>
      <c r="S293" t="b">
        <v>0</v>
      </c>
      <c r="T293" t="s">
        <v>28</v>
      </c>
      <c r="U293" t="str">
        <f>_xlfn.TEXTBEFORE(Table1[[#This Row],[category &amp; sub-category]], "/")</f>
        <v>technology</v>
      </c>
      <c r="V293" t="str">
        <f>_xlfn.TEXTAFTER(Table1[[#This Row],[category &amp; sub-category]], "/")</f>
        <v>web</v>
      </c>
    </row>
    <row r="294" spans="1:22" x14ac:dyDescent="0.25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19">
        <f>Table1[[#This Row],[pledged]]/Table1[[#This Row],[goal]]</f>
        <v>9.8219178082191785E-2</v>
      </c>
      <c r="G294" t="s">
        <v>14</v>
      </c>
      <c r="H294" s="24">
        <v>10</v>
      </c>
      <c r="I294" s="7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8">
        <f t="shared" si="8"/>
        <v>40984.208333333336</v>
      </c>
      <c r="O294" s="18">
        <v>40984.208333333336</v>
      </c>
      <c r="P294" s="18">
        <f t="shared" si="9"/>
        <v>41002.208333333336</v>
      </c>
      <c r="Q294" s="18">
        <v>41002.208333333336</v>
      </c>
      <c r="R294" t="b">
        <v>0</v>
      </c>
      <c r="S294" t="b">
        <v>0</v>
      </c>
      <c r="T294" t="s">
        <v>17</v>
      </c>
      <c r="U294" t="str">
        <f>_xlfn.TEXTBEFORE(Table1[[#This Row],[category &amp; sub-category]], "/")</f>
        <v>food</v>
      </c>
      <c r="V294" t="str">
        <f>_xlfn.TEXTAFTER(Table1[[#This Row],[category &amp; sub-category]], "/")</f>
        <v>food trucks</v>
      </c>
    </row>
    <row r="295" spans="1:22" x14ac:dyDescent="0.25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19">
        <f>Table1[[#This Row],[pledged]]/Table1[[#This Row],[goal]]</f>
        <v>0.16384615384615384</v>
      </c>
      <c r="G295" t="s">
        <v>74</v>
      </c>
      <c r="H295" s="24">
        <v>32</v>
      </c>
      <c r="I295" s="7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8">
        <f t="shared" si="8"/>
        <v>40456.208333333336</v>
      </c>
      <c r="O295" s="18">
        <v>40456.208333333336</v>
      </c>
      <c r="P295" s="18">
        <f t="shared" si="9"/>
        <v>40465.208333333336</v>
      </c>
      <c r="Q295" s="18">
        <v>40465.208333333336</v>
      </c>
      <c r="R295" t="b">
        <v>0</v>
      </c>
      <c r="S295" t="b">
        <v>0</v>
      </c>
      <c r="T295" t="s">
        <v>33</v>
      </c>
      <c r="U295" t="str">
        <f>_xlfn.TEXTBEFORE(Table1[[#This Row],[category &amp; sub-category]], "/")</f>
        <v>theater</v>
      </c>
      <c r="V295" t="str">
        <f>_xlfn.TEXTAFTER(Table1[[#This Row],[category &amp; sub-category]], "/")</f>
        <v>plays</v>
      </c>
    </row>
    <row r="296" spans="1:22" x14ac:dyDescent="0.25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19">
        <f>Table1[[#This Row],[pledged]]/Table1[[#This Row],[goal]]</f>
        <v>13.396666666666667</v>
      </c>
      <c r="G296" t="s">
        <v>20</v>
      </c>
      <c r="H296" s="24">
        <v>183</v>
      </c>
      <c r="I296" s="7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8">
        <f t="shared" si="8"/>
        <v>43399.208333333328</v>
      </c>
      <c r="O296" s="18">
        <v>43399.208333333328</v>
      </c>
      <c r="P296" s="18">
        <f t="shared" si="9"/>
        <v>43411.25</v>
      </c>
      <c r="Q296" s="18">
        <v>43411.25</v>
      </c>
      <c r="R296" t="b">
        <v>0</v>
      </c>
      <c r="S296" t="b">
        <v>0</v>
      </c>
      <c r="T296" t="s">
        <v>33</v>
      </c>
      <c r="U296" t="str">
        <f>_xlfn.TEXTBEFORE(Table1[[#This Row],[category &amp; sub-category]], "/")</f>
        <v>theater</v>
      </c>
      <c r="V296" t="str">
        <f>_xlfn.TEXTAFTER(Table1[[#This Row],[category &amp; sub-category]], "/")</f>
        <v>plays</v>
      </c>
    </row>
    <row r="297" spans="1:22" x14ac:dyDescent="0.25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19">
        <f>Table1[[#This Row],[pledged]]/Table1[[#This Row],[goal]]</f>
        <v>0.35650077760497667</v>
      </c>
      <c r="G297" t="s">
        <v>14</v>
      </c>
      <c r="H297" s="24">
        <v>1910</v>
      </c>
      <c r="I297" s="7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8">
        <f t="shared" si="8"/>
        <v>41562.208333333336</v>
      </c>
      <c r="O297" s="18">
        <v>41562.208333333336</v>
      </c>
      <c r="P297" s="18">
        <f t="shared" si="9"/>
        <v>41587.25</v>
      </c>
      <c r="Q297" s="18">
        <v>41587.25</v>
      </c>
      <c r="R297" t="b">
        <v>0</v>
      </c>
      <c r="S297" t="b">
        <v>0</v>
      </c>
      <c r="T297" t="s">
        <v>33</v>
      </c>
      <c r="U297" t="str">
        <f>_xlfn.TEXTBEFORE(Table1[[#This Row],[category &amp; sub-category]], "/")</f>
        <v>theater</v>
      </c>
      <c r="V297" t="str">
        <f>_xlfn.TEXTAFTER(Table1[[#This Row],[category &amp; sub-category]], "/")</f>
        <v>plays</v>
      </c>
    </row>
    <row r="298" spans="1:22" x14ac:dyDescent="0.25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19">
        <f>Table1[[#This Row],[pledged]]/Table1[[#This Row],[goal]]</f>
        <v>0.54950819672131146</v>
      </c>
      <c r="G298" t="s">
        <v>14</v>
      </c>
      <c r="H298" s="24">
        <v>38</v>
      </c>
      <c r="I298" s="7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8">
        <f t="shared" si="8"/>
        <v>43493.25</v>
      </c>
      <c r="O298" s="18">
        <v>43493.25</v>
      </c>
      <c r="P298" s="18">
        <f t="shared" si="9"/>
        <v>43515.25</v>
      </c>
      <c r="Q298" s="18">
        <v>43515.25</v>
      </c>
      <c r="R298" t="b">
        <v>0</v>
      </c>
      <c r="S298" t="b">
        <v>0</v>
      </c>
      <c r="T298" t="s">
        <v>33</v>
      </c>
      <c r="U298" t="str">
        <f>_xlfn.TEXTBEFORE(Table1[[#This Row],[category &amp; sub-category]], "/")</f>
        <v>theater</v>
      </c>
      <c r="V298" t="str">
        <f>_xlfn.TEXTAFTER(Table1[[#This Row],[category &amp; sub-category]], "/")</f>
        <v>plays</v>
      </c>
    </row>
    <row r="299" spans="1:22" x14ac:dyDescent="0.25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19">
        <f>Table1[[#This Row],[pledged]]/Table1[[#This Row],[goal]]</f>
        <v>0.94236111111111109</v>
      </c>
      <c r="G299" t="s">
        <v>14</v>
      </c>
      <c r="H299" s="24">
        <v>104</v>
      </c>
      <c r="I299" s="7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8">
        <f t="shared" si="8"/>
        <v>41653.25</v>
      </c>
      <c r="O299" s="18">
        <v>41653.25</v>
      </c>
      <c r="P299" s="18">
        <f t="shared" si="9"/>
        <v>41662.25</v>
      </c>
      <c r="Q299" s="18">
        <v>41662.25</v>
      </c>
      <c r="R299" t="b">
        <v>0</v>
      </c>
      <c r="S299" t="b">
        <v>1</v>
      </c>
      <c r="T299" t="s">
        <v>33</v>
      </c>
      <c r="U299" t="str">
        <f>_xlfn.TEXTBEFORE(Table1[[#This Row],[category &amp; sub-category]], "/")</f>
        <v>theater</v>
      </c>
      <c r="V299" t="str">
        <f>_xlfn.TEXTAFTER(Table1[[#This Row],[category &amp; sub-category]], "/")</f>
        <v>plays</v>
      </c>
    </row>
    <row r="300" spans="1:22" x14ac:dyDescent="0.25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19">
        <f>Table1[[#This Row],[pledged]]/Table1[[#This Row],[goal]]</f>
        <v>1.4391428571428571</v>
      </c>
      <c r="G300" t="s">
        <v>20</v>
      </c>
      <c r="H300" s="24">
        <v>72</v>
      </c>
      <c r="I300" s="7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8">
        <f t="shared" si="8"/>
        <v>42426.25</v>
      </c>
      <c r="O300" s="18">
        <v>42426.25</v>
      </c>
      <c r="P300" s="18">
        <f t="shared" si="9"/>
        <v>42444.208333333328</v>
      </c>
      <c r="Q300" s="18">
        <v>42444.208333333328</v>
      </c>
      <c r="R300" t="b">
        <v>0</v>
      </c>
      <c r="S300" t="b">
        <v>1</v>
      </c>
      <c r="T300" t="s">
        <v>23</v>
      </c>
      <c r="U300" t="str">
        <f>_xlfn.TEXTBEFORE(Table1[[#This Row],[category &amp; sub-category]], "/")</f>
        <v>music</v>
      </c>
      <c r="V300" t="str">
        <f>_xlfn.TEXTAFTER(Table1[[#This Row],[category &amp; sub-category]], "/")</f>
        <v>rock</v>
      </c>
    </row>
    <row r="301" spans="1:22" x14ac:dyDescent="0.25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19">
        <f>Table1[[#This Row],[pledged]]/Table1[[#This Row],[goal]]</f>
        <v>0.51421052631578945</v>
      </c>
      <c r="G301" t="s">
        <v>14</v>
      </c>
      <c r="H301" s="24">
        <v>49</v>
      </c>
      <c r="I301" s="7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8">
        <f t="shared" si="8"/>
        <v>42432.25</v>
      </c>
      <c r="O301" s="18">
        <v>42432.25</v>
      </c>
      <c r="P301" s="18">
        <f t="shared" si="9"/>
        <v>42488.208333333328</v>
      </c>
      <c r="Q301" s="18">
        <v>42488.208333333328</v>
      </c>
      <c r="R301" t="b">
        <v>0</v>
      </c>
      <c r="S301" t="b">
        <v>0</v>
      </c>
      <c r="T301" t="s">
        <v>17</v>
      </c>
      <c r="U301" t="str">
        <f>_xlfn.TEXTBEFORE(Table1[[#This Row],[category &amp; sub-category]], "/")</f>
        <v>food</v>
      </c>
      <c r="V301" t="str">
        <f>_xlfn.TEXTAFTER(Table1[[#This Row],[category &amp; sub-category]], "/")</f>
        <v>food trucks</v>
      </c>
    </row>
    <row r="302" spans="1:22" x14ac:dyDescent="0.25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19">
        <f>Table1[[#This Row],[pledged]]/Table1[[#This Row],[goal]]</f>
        <v>0.05</v>
      </c>
      <c r="G302" t="s">
        <v>14</v>
      </c>
      <c r="H302" s="24">
        <v>1</v>
      </c>
      <c r="I302" s="7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s="18">
        <f t="shared" si="8"/>
        <v>42977.208333333328</v>
      </c>
      <c r="O302" s="18">
        <v>42977.208333333328</v>
      </c>
      <c r="P302" s="18">
        <f t="shared" si="9"/>
        <v>42978.208333333328</v>
      </c>
      <c r="Q302" s="18">
        <v>42978.208333333328</v>
      </c>
      <c r="R302" t="b">
        <v>0</v>
      </c>
      <c r="S302" t="b">
        <v>1</v>
      </c>
      <c r="T302" t="s">
        <v>68</v>
      </c>
      <c r="U302" t="str">
        <f>_xlfn.TEXTBEFORE(Table1[[#This Row],[category &amp; sub-category]], "/")</f>
        <v>publishing</v>
      </c>
      <c r="V302" t="str">
        <f>_xlfn.TEXTAFTER(Table1[[#This Row],[category &amp; sub-category]], "/")</f>
        <v>nonfiction</v>
      </c>
    </row>
    <row r="303" spans="1:22" x14ac:dyDescent="0.25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19">
        <f>Table1[[#This Row],[pledged]]/Table1[[#This Row],[goal]]</f>
        <v>13.446666666666667</v>
      </c>
      <c r="G303" t="s">
        <v>20</v>
      </c>
      <c r="H303" s="24">
        <v>295</v>
      </c>
      <c r="I303" s="7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8">
        <f t="shared" si="8"/>
        <v>42061.25</v>
      </c>
      <c r="O303" s="18">
        <v>42061.25</v>
      </c>
      <c r="P303" s="18">
        <f t="shared" si="9"/>
        <v>42078.208333333328</v>
      </c>
      <c r="Q303" s="18">
        <v>42078.208333333328</v>
      </c>
      <c r="R303" t="b">
        <v>0</v>
      </c>
      <c r="S303" t="b">
        <v>0</v>
      </c>
      <c r="T303" t="s">
        <v>42</v>
      </c>
      <c r="U303" t="str">
        <f>_xlfn.TEXTBEFORE(Table1[[#This Row],[category &amp; sub-category]], "/")</f>
        <v>film &amp; video</v>
      </c>
      <c r="V303" t="str">
        <f>_xlfn.TEXTAFTER(Table1[[#This Row],[category &amp; sub-category]], "/")</f>
        <v>documentary</v>
      </c>
    </row>
    <row r="304" spans="1:22" x14ac:dyDescent="0.25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19">
        <f>Table1[[#This Row],[pledged]]/Table1[[#This Row],[goal]]</f>
        <v>0.31844940867279897</v>
      </c>
      <c r="G304" t="s">
        <v>14</v>
      </c>
      <c r="H304" s="24">
        <v>245</v>
      </c>
      <c r="I304" s="7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8">
        <f t="shared" si="8"/>
        <v>43345.208333333328</v>
      </c>
      <c r="O304" s="18">
        <v>43345.208333333328</v>
      </c>
      <c r="P304" s="18">
        <f t="shared" si="9"/>
        <v>43359.208333333328</v>
      </c>
      <c r="Q304" s="18">
        <v>43359.208333333328</v>
      </c>
      <c r="R304" t="b">
        <v>0</v>
      </c>
      <c r="S304" t="b">
        <v>0</v>
      </c>
      <c r="T304" t="s">
        <v>33</v>
      </c>
      <c r="U304" t="str">
        <f>_xlfn.TEXTBEFORE(Table1[[#This Row],[category &amp; sub-category]], "/")</f>
        <v>theater</v>
      </c>
      <c r="V304" t="str">
        <f>_xlfn.TEXTAFTER(Table1[[#This Row],[category &amp; sub-category]], "/")</f>
        <v>plays</v>
      </c>
    </row>
    <row r="305" spans="1:22" x14ac:dyDescent="0.25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19">
        <f>Table1[[#This Row],[pledged]]/Table1[[#This Row],[goal]]</f>
        <v>0.82617647058823529</v>
      </c>
      <c r="G305" t="s">
        <v>14</v>
      </c>
      <c r="H305" s="24">
        <v>32</v>
      </c>
      <c r="I305" s="7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8">
        <f t="shared" si="8"/>
        <v>42376.25</v>
      </c>
      <c r="O305" s="18">
        <v>42376.25</v>
      </c>
      <c r="P305" s="18">
        <f t="shared" si="9"/>
        <v>42381.25</v>
      </c>
      <c r="Q305" s="18">
        <v>42381.25</v>
      </c>
      <c r="R305" t="b">
        <v>0</v>
      </c>
      <c r="S305" t="b">
        <v>0</v>
      </c>
      <c r="T305" t="s">
        <v>60</v>
      </c>
      <c r="U305" t="str">
        <f>_xlfn.TEXTBEFORE(Table1[[#This Row],[category &amp; sub-category]], "/")</f>
        <v>music</v>
      </c>
      <c r="V305" t="str">
        <f>_xlfn.TEXTAFTER(Table1[[#This Row],[category &amp; sub-category]], "/")</f>
        <v>indie rock</v>
      </c>
    </row>
    <row r="306" spans="1:22" x14ac:dyDescent="0.25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19">
        <f>Table1[[#This Row],[pledged]]/Table1[[#This Row],[goal]]</f>
        <v>5.4614285714285717</v>
      </c>
      <c r="G306" t="s">
        <v>20</v>
      </c>
      <c r="H306" s="24">
        <v>142</v>
      </c>
      <c r="I306" s="7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8">
        <f t="shared" si="8"/>
        <v>42589.208333333328</v>
      </c>
      <c r="O306" s="18">
        <v>42589.208333333328</v>
      </c>
      <c r="P306" s="18">
        <f t="shared" si="9"/>
        <v>42630.208333333328</v>
      </c>
      <c r="Q306" s="18">
        <v>42630.208333333328</v>
      </c>
      <c r="R306" t="b">
        <v>0</v>
      </c>
      <c r="S306" t="b">
        <v>0</v>
      </c>
      <c r="T306" t="s">
        <v>42</v>
      </c>
      <c r="U306" t="str">
        <f>_xlfn.TEXTBEFORE(Table1[[#This Row],[category &amp; sub-category]], "/")</f>
        <v>film &amp; video</v>
      </c>
      <c r="V306" t="str">
        <f>_xlfn.TEXTAFTER(Table1[[#This Row],[category &amp; sub-category]], "/")</f>
        <v>documentary</v>
      </c>
    </row>
    <row r="307" spans="1:22" x14ac:dyDescent="0.25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19">
        <f>Table1[[#This Row],[pledged]]/Table1[[#This Row],[goal]]</f>
        <v>2.8621428571428571</v>
      </c>
      <c r="G307" t="s">
        <v>20</v>
      </c>
      <c r="H307" s="24">
        <v>85</v>
      </c>
      <c r="I307" s="7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8">
        <f t="shared" si="8"/>
        <v>42448.208333333328</v>
      </c>
      <c r="O307" s="18">
        <v>42448.208333333328</v>
      </c>
      <c r="P307" s="18">
        <f t="shared" si="9"/>
        <v>42489.208333333328</v>
      </c>
      <c r="Q307" s="18">
        <v>42489.208333333328</v>
      </c>
      <c r="R307" t="b">
        <v>0</v>
      </c>
      <c r="S307" t="b">
        <v>0</v>
      </c>
      <c r="T307" t="s">
        <v>33</v>
      </c>
      <c r="U307" t="str">
        <f>_xlfn.TEXTBEFORE(Table1[[#This Row],[category &amp; sub-category]], "/")</f>
        <v>theater</v>
      </c>
      <c r="V307" t="str">
        <f>_xlfn.TEXTAFTER(Table1[[#This Row],[category &amp; sub-category]], "/")</f>
        <v>plays</v>
      </c>
    </row>
    <row r="308" spans="1:22" x14ac:dyDescent="0.25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19">
        <f>Table1[[#This Row],[pledged]]/Table1[[#This Row],[goal]]</f>
        <v>7.9076923076923072E-2</v>
      </c>
      <c r="G308" t="s">
        <v>14</v>
      </c>
      <c r="H308" s="24">
        <v>7</v>
      </c>
      <c r="I308" s="7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8">
        <f t="shared" si="8"/>
        <v>42930.208333333328</v>
      </c>
      <c r="O308" s="18">
        <v>42930.208333333328</v>
      </c>
      <c r="P308" s="18">
        <f t="shared" si="9"/>
        <v>42933.208333333328</v>
      </c>
      <c r="Q308" s="18">
        <v>42933.208333333328</v>
      </c>
      <c r="R308" t="b">
        <v>0</v>
      </c>
      <c r="S308" t="b">
        <v>1</v>
      </c>
      <c r="T308" t="s">
        <v>33</v>
      </c>
      <c r="U308" t="str">
        <f>_xlfn.TEXTBEFORE(Table1[[#This Row],[category &amp; sub-category]], "/")</f>
        <v>theater</v>
      </c>
      <c r="V308" t="str">
        <f>_xlfn.TEXTAFTER(Table1[[#This Row],[category &amp; sub-category]], "/")</f>
        <v>plays</v>
      </c>
    </row>
    <row r="309" spans="1:22" x14ac:dyDescent="0.25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19">
        <f>Table1[[#This Row],[pledged]]/Table1[[#This Row],[goal]]</f>
        <v>1.3213677811550153</v>
      </c>
      <c r="G309" t="s">
        <v>20</v>
      </c>
      <c r="H309" s="24">
        <v>659</v>
      </c>
      <c r="I309" s="7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8">
        <f t="shared" si="8"/>
        <v>41066.208333333336</v>
      </c>
      <c r="O309" s="18">
        <v>41066.208333333336</v>
      </c>
      <c r="P309" s="18">
        <f t="shared" si="9"/>
        <v>41086.208333333336</v>
      </c>
      <c r="Q309" s="18">
        <v>41086.208333333336</v>
      </c>
      <c r="R309" t="b">
        <v>0</v>
      </c>
      <c r="S309" t="b">
        <v>1</v>
      </c>
      <c r="T309" t="s">
        <v>119</v>
      </c>
      <c r="U309" t="str">
        <f>_xlfn.TEXTBEFORE(Table1[[#This Row],[category &amp; sub-category]], "/")</f>
        <v>publishing</v>
      </c>
      <c r="V309" t="str">
        <f>_xlfn.TEXTAFTER(Table1[[#This Row],[category &amp; sub-category]], "/")</f>
        <v>fiction</v>
      </c>
    </row>
    <row r="310" spans="1:22" x14ac:dyDescent="0.25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19">
        <f>Table1[[#This Row],[pledged]]/Table1[[#This Row],[goal]]</f>
        <v>0.74077834179357027</v>
      </c>
      <c r="G310" t="s">
        <v>14</v>
      </c>
      <c r="H310" s="24">
        <v>803</v>
      </c>
      <c r="I310" s="7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8">
        <f t="shared" si="8"/>
        <v>40651.208333333336</v>
      </c>
      <c r="O310" s="18">
        <v>40651.208333333336</v>
      </c>
      <c r="P310" s="18">
        <f t="shared" si="9"/>
        <v>40652.208333333336</v>
      </c>
      <c r="Q310" s="18">
        <v>40652.208333333336</v>
      </c>
      <c r="R310" t="b">
        <v>0</v>
      </c>
      <c r="S310" t="b">
        <v>0</v>
      </c>
      <c r="T310" t="s">
        <v>33</v>
      </c>
      <c r="U310" t="str">
        <f>_xlfn.TEXTBEFORE(Table1[[#This Row],[category &amp; sub-category]], "/")</f>
        <v>theater</v>
      </c>
      <c r="V310" t="str">
        <f>_xlfn.TEXTAFTER(Table1[[#This Row],[category &amp; sub-category]], "/")</f>
        <v>plays</v>
      </c>
    </row>
    <row r="311" spans="1:22" x14ac:dyDescent="0.25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19">
        <f>Table1[[#This Row],[pledged]]/Table1[[#This Row],[goal]]</f>
        <v>0.75292682926829269</v>
      </c>
      <c r="G311" t="s">
        <v>74</v>
      </c>
      <c r="H311" s="24">
        <v>75</v>
      </c>
      <c r="I311" s="7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8">
        <f t="shared" si="8"/>
        <v>40807.208333333336</v>
      </c>
      <c r="O311" s="18">
        <v>40807.208333333336</v>
      </c>
      <c r="P311" s="18">
        <f t="shared" si="9"/>
        <v>40827.208333333336</v>
      </c>
      <c r="Q311" s="18">
        <v>40827.208333333336</v>
      </c>
      <c r="R311" t="b">
        <v>0</v>
      </c>
      <c r="S311" t="b">
        <v>1</v>
      </c>
      <c r="T311" t="s">
        <v>60</v>
      </c>
      <c r="U311" t="str">
        <f>_xlfn.TEXTBEFORE(Table1[[#This Row],[category &amp; sub-category]], "/")</f>
        <v>music</v>
      </c>
      <c r="V311" t="str">
        <f>_xlfn.TEXTAFTER(Table1[[#This Row],[category &amp; sub-category]], "/")</f>
        <v>indie rock</v>
      </c>
    </row>
    <row r="312" spans="1:22" x14ac:dyDescent="0.25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19">
        <f>Table1[[#This Row],[pledged]]/Table1[[#This Row],[goal]]</f>
        <v>0.20333333333333334</v>
      </c>
      <c r="G312" t="s">
        <v>14</v>
      </c>
      <c r="H312" s="24">
        <v>16</v>
      </c>
      <c r="I312" s="7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8">
        <f t="shared" si="8"/>
        <v>40277.208333333336</v>
      </c>
      <c r="O312" s="18">
        <v>40277.208333333336</v>
      </c>
      <c r="P312" s="18">
        <f t="shared" si="9"/>
        <v>40293.208333333336</v>
      </c>
      <c r="Q312" s="18">
        <v>40293.208333333336</v>
      </c>
      <c r="R312" t="b">
        <v>0</v>
      </c>
      <c r="S312" t="b">
        <v>0</v>
      </c>
      <c r="T312" t="s">
        <v>89</v>
      </c>
      <c r="U312" t="str">
        <f>_xlfn.TEXTBEFORE(Table1[[#This Row],[category &amp; sub-category]], "/")</f>
        <v>games</v>
      </c>
      <c r="V312" t="str">
        <f>_xlfn.TEXTAFTER(Table1[[#This Row],[category &amp; sub-category]], "/")</f>
        <v>video games</v>
      </c>
    </row>
    <row r="313" spans="1:22" x14ac:dyDescent="0.25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19">
        <f>Table1[[#This Row],[pledged]]/Table1[[#This Row],[goal]]</f>
        <v>2.0336507936507937</v>
      </c>
      <c r="G313" t="s">
        <v>20</v>
      </c>
      <c r="H313" s="24">
        <v>121</v>
      </c>
      <c r="I313" s="7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8">
        <f t="shared" si="8"/>
        <v>40590.25</v>
      </c>
      <c r="O313" s="18">
        <v>40590.25</v>
      </c>
      <c r="P313" s="18">
        <f t="shared" si="9"/>
        <v>40602.25</v>
      </c>
      <c r="Q313" s="18">
        <v>40602.25</v>
      </c>
      <c r="R313" t="b">
        <v>0</v>
      </c>
      <c r="S313" t="b">
        <v>0</v>
      </c>
      <c r="T313" t="s">
        <v>33</v>
      </c>
      <c r="U313" t="str">
        <f>_xlfn.TEXTBEFORE(Table1[[#This Row],[category &amp; sub-category]], "/")</f>
        <v>theater</v>
      </c>
      <c r="V313" t="str">
        <f>_xlfn.TEXTAFTER(Table1[[#This Row],[category &amp; sub-category]], "/")</f>
        <v>plays</v>
      </c>
    </row>
    <row r="314" spans="1:22" x14ac:dyDescent="0.25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19">
        <f>Table1[[#This Row],[pledged]]/Table1[[#This Row],[goal]]</f>
        <v>3.1022842639593908</v>
      </c>
      <c r="G314" t="s">
        <v>20</v>
      </c>
      <c r="H314" s="24">
        <v>3742</v>
      </c>
      <c r="I314" s="7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8">
        <f t="shared" si="8"/>
        <v>41572.208333333336</v>
      </c>
      <c r="O314" s="18">
        <v>41572.208333333336</v>
      </c>
      <c r="P314" s="18">
        <f t="shared" si="9"/>
        <v>41579.208333333336</v>
      </c>
      <c r="Q314" s="18">
        <v>41579.208333333336</v>
      </c>
      <c r="R314" t="b">
        <v>0</v>
      </c>
      <c r="S314" t="b">
        <v>0</v>
      </c>
      <c r="T314" t="s">
        <v>33</v>
      </c>
      <c r="U314" t="str">
        <f>_xlfn.TEXTBEFORE(Table1[[#This Row],[category &amp; sub-category]], "/")</f>
        <v>theater</v>
      </c>
      <c r="V314" t="str">
        <f>_xlfn.TEXTAFTER(Table1[[#This Row],[category &amp; sub-category]], "/")</f>
        <v>plays</v>
      </c>
    </row>
    <row r="315" spans="1:22" x14ac:dyDescent="0.25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19">
        <f>Table1[[#This Row],[pledged]]/Table1[[#This Row],[goal]]</f>
        <v>3.9531818181818181</v>
      </c>
      <c r="G315" t="s">
        <v>20</v>
      </c>
      <c r="H315" s="24">
        <v>223</v>
      </c>
      <c r="I315" s="7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s="18">
        <f t="shared" si="8"/>
        <v>40966.25</v>
      </c>
      <c r="O315" s="18">
        <v>40966.25</v>
      </c>
      <c r="P315" s="18">
        <f t="shared" si="9"/>
        <v>40968.25</v>
      </c>
      <c r="Q315" s="18">
        <v>40968.25</v>
      </c>
      <c r="R315" t="b">
        <v>0</v>
      </c>
      <c r="S315" t="b">
        <v>0</v>
      </c>
      <c r="T315" t="s">
        <v>23</v>
      </c>
      <c r="U315" t="str">
        <f>_xlfn.TEXTBEFORE(Table1[[#This Row],[category &amp; sub-category]], "/")</f>
        <v>music</v>
      </c>
      <c r="V315" t="str">
        <f>_xlfn.TEXTAFTER(Table1[[#This Row],[category &amp; sub-category]], "/")</f>
        <v>rock</v>
      </c>
    </row>
    <row r="316" spans="1:22" x14ac:dyDescent="0.25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19">
        <f>Table1[[#This Row],[pledged]]/Table1[[#This Row],[goal]]</f>
        <v>2.9471428571428571</v>
      </c>
      <c r="G316" t="s">
        <v>20</v>
      </c>
      <c r="H316" s="24">
        <v>133</v>
      </c>
      <c r="I316" s="7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8">
        <f t="shared" si="8"/>
        <v>43536.208333333328</v>
      </c>
      <c r="O316" s="18">
        <v>43536.208333333328</v>
      </c>
      <c r="P316" s="18">
        <f t="shared" si="9"/>
        <v>43541.208333333328</v>
      </c>
      <c r="Q316" s="18">
        <v>43541.208333333328</v>
      </c>
      <c r="R316" t="b">
        <v>0</v>
      </c>
      <c r="S316" t="b">
        <v>1</v>
      </c>
      <c r="T316" t="s">
        <v>42</v>
      </c>
      <c r="U316" t="str">
        <f>_xlfn.TEXTBEFORE(Table1[[#This Row],[category &amp; sub-category]], "/")</f>
        <v>film &amp; video</v>
      </c>
      <c r="V316" t="str">
        <f>_xlfn.TEXTAFTER(Table1[[#This Row],[category &amp; sub-category]], "/")</f>
        <v>documentary</v>
      </c>
    </row>
    <row r="317" spans="1:22" x14ac:dyDescent="0.25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19">
        <f>Table1[[#This Row],[pledged]]/Table1[[#This Row],[goal]]</f>
        <v>0.33894736842105261</v>
      </c>
      <c r="G317" t="s">
        <v>14</v>
      </c>
      <c r="H317" s="24">
        <v>31</v>
      </c>
      <c r="I317" s="7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8">
        <f t="shared" si="8"/>
        <v>41783.208333333336</v>
      </c>
      <c r="O317" s="18">
        <v>41783.208333333336</v>
      </c>
      <c r="P317" s="18">
        <f t="shared" si="9"/>
        <v>41812.208333333336</v>
      </c>
      <c r="Q317" s="18">
        <v>41812.208333333336</v>
      </c>
      <c r="R317" t="b">
        <v>0</v>
      </c>
      <c r="S317" t="b">
        <v>0</v>
      </c>
      <c r="T317" t="s">
        <v>33</v>
      </c>
      <c r="U317" t="str">
        <f>_xlfn.TEXTBEFORE(Table1[[#This Row],[category &amp; sub-category]], "/")</f>
        <v>theater</v>
      </c>
      <c r="V317" t="str">
        <f>_xlfn.TEXTAFTER(Table1[[#This Row],[category &amp; sub-category]], "/")</f>
        <v>plays</v>
      </c>
    </row>
    <row r="318" spans="1:22" x14ac:dyDescent="0.25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19">
        <f>Table1[[#This Row],[pledged]]/Table1[[#This Row],[goal]]</f>
        <v>0.66677083333333331</v>
      </c>
      <c r="G318" t="s">
        <v>14</v>
      </c>
      <c r="H318" s="24">
        <v>108</v>
      </c>
      <c r="I318" s="7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8">
        <f t="shared" si="8"/>
        <v>43788.25</v>
      </c>
      <c r="O318" s="18">
        <v>43788.25</v>
      </c>
      <c r="P318" s="18">
        <f t="shared" si="9"/>
        <v>43789.25</v>
      </c>
      <c r="Q318" s="18">
        <v>43789.25</v>
      </c>
      <c r="R318" t="b">
        <v>0</v>
      </c>
      <c r="S318" t="b">
        <v>1</v>
      </c>
      <c r="T318" t="s">
        <v>17</v>
      </c>
      <c r="U318" t="str">
        <f>_xlfn.TEXTBEFORE(Table1[[#This Row],[category &amp; sub-category]], "/")</f>
        <v>food</v>
      </c>
      <c r="V318" t="str">
        <f>_xlfn.TEXTAFTER(Table1[[#This Row],[category &amp; sub-category]], "/")</f>
        <v>food trucks</v>
      </c>
    </row>
    <row r="319" spans="1:22" x14ac:dyDescent="0.25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19">
        <f>Table1[[#This Row],[pledged]]/Table1[[#This Row],[goal]]</f>
        <v>0.19227272727272726</v>
      </c>
      <c r="G319" t="s">
        <v>14</v>
      </c>
      <c r="H319" s="24">
        <v>30</v>
      </c>
      <c r="I319" s="7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8">
        <f t="shared" si="8"/>
        <v>42869.208333333328</v>
      </c>
      <c r="O319" s="18">
        <v>42869.208333333328</v>
      </c>
      <c r="P319" s="18">
        <f t="shared" si="9"/>
        <v>42882.208333333328</v>
      </c>
      <c r="Q319" s="18">
        <v>42882.208333333328</v>
      </c>
      <c r="R319" t="b">
        <v>0</v>
      </c>
      <c r="S319" t="b">
        <v>0</v>
      </c>
      <c r="T319" t="s">
        <v>33</v>
      </c>
      <c r="U319" t="str">
        <f>_xlfn.TEXTBEFORE(Table1[[#This Row],[category &amp; sub-category]], "/")</f>
        <v>theater</v>
      </c>
      <c r="V319" t="str">
        <f>_xlfn.TEXTAFTER(Table1[[#This Row],[category &amp; sub-category]], "/")</f>
        <v>plays</v>
      </c>
    </row>
    <row r="320" spans="1:22" x14ac:dyDescent="0.25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19">
        <f>Table1[[#This Row],[pledged]]/Table1[[#This Row],[goal]]</f>
        <v>0.15842105263157893</v>
      </c>
      <c r="G320" t="s">
        <v>14</v>
      </c>
      <c r="H320" s="24">
        <v>17</v>
      </c>
      <c r="I320" s="7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8">
        <f t="shared" si="8"/>
        <v>41684.25</v>
      </c>
      <c r="O320" s="18">
        <v>41684.25</v>
      </c>
      <c r="P320" s="18">
        <f t="shared" si="9"/>
        <v>41686.25</v>
      </c>
      <c r="Q320" s="18">
        <v>41686.25</v>
      </c>
      <c r="R320" t="b">
        <v>0</v>
      </c>
      <c r="S320" t="b">
        <v>0</v>
      </c>
      <c r="T320" t="s">
        <v>23</v>
      </c>
      <c r="U320" t="str">
        <f>_xlfn.TEXTBEFORE(Table1[[#This Row],[category &amp; sub-category]], "/")</f>
        <v>music</v>
      </c>
      <c r="V320" t="str">
        <f>_xlfn.TEXTAFTER(Table1[[#This Row],[category &amp; sub-category]], "/")</f>
        <v>rock</v>
      </c>
    </row>
    <row r="321" spans="1:22" x14ac:dyDescent="0.25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19">
        <f>Table1[[#This Row],[pledged]]/Table1[[#This Row],[goal]]</f>
        <v>0.38702380952380955</v>
      </c>
      <c r="G321" t="s">
        <v>74</v>
      </c>
      <c r="H321" s="24">
        <v>64</v>
      </c>
      <c r="I321" s="7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8">
        <f t="shared" si="8"/>
        <v>40402.208333333336</v>
      </c>
      <c r="O321" s="18">
        <v>40402.208333333336</v>
      </c>
      <c r="P321" s="18">
        <f t="shared" si="9"/>
        <v>40426.208333333336</v>
      </c>
      <c r="Q321" s="18">
        <v>40426.208333333336</v>
      </c>
      <c r="R321" t="b">
        <v>0</v>
      </c>
      <c r="S321" t="b">
        <v>0</v>
      </c>
      <c r="T321" t="s">
        <v>28</v>
      </c>
      <c r="U321" t="str">
        <f>_xlfn.TEXTBEFORE(Table1[[#This Row],[category &amp; sub-category]], "/")</f>
        <v>technology</v>
      </c>
      <c r="V321" t="str">
        <f>_xlfn.TEXTAFTER(Table1[[#This Row],[category &amp; sub-category]], "/")</f>
        <v>web</v>
      </c>
    </row>
    <row r="322" spans="1:22" x14ac:dyDescent="0.25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19">
        <f>Table1[[#This Row],[pledged]]/Table1[[#This Row],[goal]]</f>
        <v>9.5876777251184833E-2</v>
      </c>
      <c r="G322" t="s">
        <v>14</v>
      </c>
      <c r="H322" s="24">
        <v>80</v>
      </c>
      <c r="I322" s="7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8">
        <f t="shared" ref="N322:N385" si="10">(((L322/60)/60)/24)+DATE(1970,1,1)</f>
        <v>40673.208333333336</v>
      </c>
      <c r="O322" s="18">
        <v>40673.208333333336</v>
      </c>
      <c r="P322" s="18">
        <f t="shared" ref="P322:P385" si="11">(((M322/60)/60)/24)+DATE(1970,1,1)</f>
        <v>40682.208333333336</v>
      </c>
      <c r="Q322" s="18">
        <v>40682.208333333336</v>
      </c>
      <c r="R322" t="b">
        <v>0</v>
      </c>
      <c r="S322" t="b">
        <v>0</v>
      </c>
      <c r="T322" t="s">
        <v>119</v>
      </c>
      <c r="U322" t="str">
        <f>_xlfn.TEXTBEFORE(Table1[[#This Row],[category &amp; sub-category]], "/")</f>
        <v>publishing</v>
      </c>
      <c r="V322" t="str">
        <f>_xlfn.TEXTAFTER(Table1[[#This Row],[category &amp; sub-category]], "/")</f>
        <v>fiction</v>
      </c>
    </row>
    <row r="323" spans="1:22" x14ac:dyDescent="0.25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19">
        <f>Table1[[#This Row],[pledged]]/Table1[[#This Row],[goal]]</f>
        <v>0.94144366197183094</v>
      </c>
      <c r="G323" t="s">
        <v>14</v>
      </c>
      <c r="H323" s="24">
        <v>2468</v>
      </c>
      <c r="I323" s="7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8">
        <f t="shared" si="10"/>
        <v>40634.208333333336</v>
      </c>
      <c r="O323" s="18">
        <v>40634.208333333336</v>
      </c>
      <c r="P323" s="18">
        <f t="shared" si="11"/>
        <v>40642.208333333336</v>
      </c>
      <c r="Q323" s="18">
        <v>40642.208333333336</v>
      </c>
      <c r="R323" t="b">
        <v>0</v>
      </c>
      <c r="S323" t="b">
        <v>0</v>
      </c>
      <c r="T323" t="s">
        <v>100</v>
      </c>
      <c r="U323" t="str">
        <f>_xlfn.TEXTBEFORE(Table1[[#This Row],[category &amp; sub-category]], "/")</f>
        <v>film &amp; video</v>
      </c>
      <c r="V323" t="str">
        <f>_xlfn.TEXTAFTER(Table1[[#This Row],[category &amp; sub-category]], "/")</f>
        <v>shorts</v>
      </c>
    </row>
    <row r="324" spans="1:22" x14ac:dyDescent="0.25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19">
        <f>Table1[[#This Row],[pledged]]/Table1[[#This Row],[goal]]</f>
        <v>1.6656234096692113</v>
      </c>
      <c r="G324" t="s">
        <v>20</v>
      </c>
      <c r="H324" s="24">
        <v>5168</v>
      </c>
      <c r="I324" s="7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8">
        <f t="shared" si="10"/>
        <v>40507.25</v>
      </c>
      <c r="O324" s="18">
        <v>40507.25</v>
      </c>
      <c r="P324" s="18">
        <f t="shared" si="11"/>
        <v>40520.25</v>
      </c>
      <c r="Q324" s="18">
        <v>40520.25</v>
      </c>
      <c r="R324" t="b">
        <v>0</v>
      </c>
      <c r="S324" t="b">
        <v>0</v>
      </c>
      <c r="T324" t="s">
        <v>33</v>
      </c>
      <c r="U324" t="str">
        <f>_xlfn.TEXTBEFORE(Table1[[#This Row],[category &amp; sub-category]], "/")</f>
        <v>theater</v>
      </c>
      <c r="V324" t="str">
        <f>_xlfn.TEXTAFTER(Table1[[#This Row],[category &amp; sub-category]], "/")</f>
        <v>plays</v>
      </c>
    </row>
    <row r="325" spans="1:22" x14ac:dyDescent="0.25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19">
        <f>Table1[[#This Row],[pledged]]/Table1[[#This Row],[goal]]</f>
        <v>0.24134831460674158</v>
      </c>
      <c r="G325" t="s">
        <v>14</v>
      </c>
      <c r="H325" s="24">
        <v>26</v>
      </c>
      <c r="I325" s="7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8">
        <f t="shared" si="10"/>
        <v>41725.208333333336</v>
      </c>
      <c r="O325" s="18">
        <v>41725.208333333336</v>
      </c>
      <c r="P325" s="18">
        <f t="shared" si="11"/>
        <v>41727.208333333336</v>
      </c>
      <c r="Q325" s="18">
        <v>41727.208333333336</v>
      </c>
      <c r="R325" t="b">
        <v>0</v>
      </c>
      <c r="S325" t="b">
        <v>0</v>
      </c>
      <c r="T325" t="s">
        <v>42</v>
      </c>
      <c r="U325" t="str">
        <f>_xlfn.TEXTBEFORE(Table1[[#This Row],[category &amp; sub-category]], "/")</f>
        <v>film &amp; video</v>
      </c>
      <c r="V325" t="str">
        <f>_xlfn.TEXTAFTER(Table1[[#This Row],[category &amp; sub-category]], "/")</f>
        <v>documentary</v>
      </c>
    </row>
    <row r="326" spans="1:22" x14ac:dyDescent="0.25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19">
        <f>Table1[[#This Row],[pledged]]/Table1[[#This Row],[goal]]</f>
        <v>1.6405633802816901</v>
      </c>
      <c r="G326" t="s">
        <v>20</v>
      </c>
      <c r="H326" s="24">
        <v>307</v>
      </c>
      <c r="I326" s="7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8">
        <f t="shared" si="10"/>
        <v>42176.208333333328</v>
      </c>
      <c r="O326" s="18">
        <v>42176.208333333328</v>
      </c>
      <c r="P326" s="18">
        <f t="shared" si="11"/>
        <v>42188.208333333328</v>
      </c>
      <c r="Q326" s="18">
        <v>42188.208333333328</v>
      </c>
      <c r="R326" t="b">
        <v>0</v>
      </c>
      <c r="S326" t="b">
        <v>1</v>
      </c>
      <c r="T326" t="s">
        <v>33</v>
      </c>
      <c r="U326" t="str">
        <f>_xlfn.TEXTBEFORE(Table1[[#This Row],[category &amp; sub-category]], "/")</f>
        <v>theater</v>
      </c>
      <c r="V326" t="str">
        <f>_xlfn.TEXTAFTER(Table1[[#This Row],[category &amp; sub-category]], "/")</f>
        <v>plays</v>
      </c>
    </row>
    <row r="327" spans="1:22" x14ac:dyDescent="0.25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19">
        <f>Table1[[#This Row],[pledged]]/Table1[[#This Row],[goal]]</f>
        <v>0.90723076923076929</v>
      </c>
      <c r="G327" t="s">
        <v>14</v>
      </c>
      <c r="H327" s="24">
        <v>73</v>
      </c>
      <c r="I327" s="7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8">
        <f t="shared" si="10"/>
        <v>43267.208333333328</v>
      </c>
      <c r="O327" s="18">
        <v>43267.208333333328</v>
      </c>
      <c r="P327" s="18">
        <f t="shared" si="11"/>
        <v>43290.208333333328</v>
      </c>
      <c r="Q327" s="18">
        <v>43290.208333333328</v>
      </c>
      <c r="R327" t="b">
        <v>0</v>
      </c>
      <c r="S327" t="b">
        <v>1</v>
      </c>
      <c r="T327" t="s">
        <v>33</v>
      </c>
      <c r="U327" t="str">
        <f>_xlfn.TEXTBEFORE(Table1[[#This Row],[category &amp; sub-category]], "/")</f>
        <v>theater</v>
      </c>
      <c r="V327" t="str">
        <f>_xlfn.TEXTAFTER(Table1[[#This Row],[category &amp; sub-category]], "/")</f>
        <v>plays</v>
      </c>
    </row>
    <row r="328" spans="1:22" x14ac:dyDescent="0.25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19">
        <f>Table1[[#This Row],[pledged]]/Table1[[#This Row],[goal]]</f>
        <v>0.46194444444444444</v>
      </c>
      <c r="G328" t="s">
        <v>14</v>
      </c>
      <c r="H328" s="24">
        <v>128</v>
      </c>
      <c r="I328" s="7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8">
        <f t="shared" si="10"/>
        <v>42364.25</v>
      </c>
      <c r="O328" s="18">
        <v>42364.25</v>
      </c>
      <c r="P328" s="18">
        <f t="shared" si="11"/>
        <v>42370.25</v>
      </c>
      <c r="Q328" s="18">
        <v>42370.25</v>
      </c>
      <c r="R328" t="b">
        <v>0</v>
      </c>
      <c r="S328" t="b">
        <v>0</v>
      </c>
      <c r="T328" t="s">
        <v>71</v>
      </c>
      <c r="U328" t="str">
        <f>_xlfn.TEXTBEFORE(Table1[[#This Row],[category &amp; sub-category]], "/")</f>
        <v>film &amp; video</v>
      </c>
      <c r="V328" t="str">
        <f>_xlfn.TEXTAFTER(Table1[[#This Row],[category &amp; sub-category]], "/")</f>
        <v>animation</v>
      </c>
    </row>
    <row r="329" spans="1:22" x14ac:dyDescent="0.25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19">
        <f>Table1[[#This Row],[pledged]]/Table1[[#This Row],[goal]]</f>
        <v>0.38538461538461538</v>
      </c>
      <c r="G329" t="s">
        <v>14</v>
      </c>
      <c r="H329" s="24">
        <v>33</v>
      </c>
      <c r="I329" s="7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8">
        <f t="shared" si="10"/>
        <v>43705.208333333328</v>
      </c>
      <c r="O329" s="18">
        <v>43705.208333333328</v>
      </c>
      <c r="P329" s="18">
        <f t="shared" si="11"/>
        <v>43709.208333333328</v>
      </c>
      <c r="Q329" s="18">
        <v>43709.208333333328</v>
      </c>
      <c r="R329" t="b">
        <v>0</v>
      </c>
      <c r="S329" t="b">
        <v>1</v>
      </c>
      <c r="T329" t="s">
        <v>33</v>
      </c>
      <c r="U329" t="str">
        <f>_xlfn.TEXTBEFORE(Table1[[#This Row],[category &amp; sub-category]], "/")</f>
        <v>theater</v>
      </c>
      <c r="V329" t="str">
        <f>_xlfn.TEXTAFTER(Table1[[#This Row],[category &amp; sub-category]], "/")</f>
        <v>plays</v>
      </c>
    </row>
    <row r="330" spans="1:22" x14ac:dyDescent="0.25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19">
        <f>Table1[[#This Row],[pledged]]/Table1[[#This Row],[goal]]</f>
        <v>1.3356231003039514</v>
      </c>
      <c r="G330" t="s">
        <v>20</v>
      </c>
      <c r="H330" s="24">
        <v>2441</v>
      </c>
      <c r="I330" s="7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8">
        <f t="shared" si="10"/>
        <v>43434.25</v>
      </c>
      <c r="O330" s="18">
        <v>43434.25</v>
      </c>
      <c r="P330" s="18">
        <f t="shared" si="11"/>
        <v>43445.25</v>
      </c>
      <c r="Q330" s="18">
        <v>43445.25</v>
      </c>
      <c r="R330" t="b">
        <v>0</v>
      </c>
      <c r="S330" t="b">
        <v>0</v>
      </c>
      <c r="T330" t="s">
        <v>23</v>
      </c>
      <c r="U330" t="str">
        <f>_xlfn.TEXTBEFORE(Table1[[#This Row],[category &amp; sub-category]], "/")</f>
        <v>music</v>
      </c>
      <c r="V330" t="str">
        <f>_xlfn.TEXTAFTER(Table1[[#This Row],[category &amp; sub-category]], "/")</f>
        <v>rock</v>
      </c>
    </row>
    <row r="331" spans="1:22" x14ac:dyDescent="0.25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19">
        <f>Table1[[#This Row],[pledged]]/Table1[[#This Row],[goal]]</f>
        <v>0.22896588486140726</v>
      </c>
      <c r="G331" t="s">
        <v>47</v>
      </c>
      <c r="H331" s="24">
        <v>211</v>
      </c>
      <c r="I331" s="7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8">
        <f t="shared" si="10"/>
        <v>42716.25</v>
      </c>
      <c r="O331" s="18">
        <v>42716.25</v>
      </c>
      <c r="P331" s="18">
        <f t="shared" si="11"/>
        <v>42727.25</v>
      </c>
      <c r="Q331" s="18">
        <v>42727.25</v>
      </c>
      <c r="R331" t="b">
        <v>0</v>
      </c>
      <c r="S331" t="b">
        <v>0</v>
      </c>
      <c r="T331" t="s">
        <v>89</v>
      </c>
      <c r="U331" t="str">
        <f>_xlfn.TEXTBEFORE(Table1[[#This Row],[category &amp; sub-category]], "/")</f>
        <v>games</v>
      </c>
      <c r="V331" t="str">
        <f>_xlfn.TEXTAFTER(Table1[[#This Row],[category &amp; sub-category]], "/")</f>
        <v>video games</v>
      </c>
    </row>
    <row r="332" spans="1:22" x14ac:dyDescent="0.25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19">
        <f>Table1[[#This Row],[pledged]]/Table1[[#This Row],[goal]]</f>
        <v>1.8495548961424333</v>
      </c>
      <c r="G332" t="s">
        <v>20</v>
      </c>
      <c r="H332" s="24">
        <v>1385</v>
      </c>
      <c r="I332" s="7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8">
        <f t="shared" si="10"/>
        <v>43077.25</v>
      </c>
      <c r="O332" s="18">
        <v>43077.25</v>
      </c>
      <c r="P332" s="18">
        <f t="shared" si="11"/>
        <v>43078.25</v>
      </c>
      <c r="Q332" s="18">
        <v>43078.25</v>
      </c>
      <c r="R332" t="b">
        <v>0</v>
      </c>
      <c r="S332" t="b">
        <v>0</v>
      </c>
      <c r="T332" t="s">
        <v>42</v>
      </c>
      <c r="U332" t="str">
        <f>_xlfn.TEXTBEFORE(Table1[[#This Row],[category &amp; sub-category]], "/")</f>
        <v>film &amp; video</v>
      </c>
      <c r="V332" t="str">
        <f>_xlfn.TEXTAFTER(Table1[[#This Row],[category &amp; sub-category]], "/")</f>
        <v>documentary</v>
      </c>
    </row>
    <row r="333" spans="1:22" x14ac:dyDescent="0.25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19">
        <f>Table1[[#This Row],[pledged]]/Table1[[#This Row],[goal]]</f>
        <v>4.4372727272727275</v>
      </c>
      <c r="G333" t="s">
        <v>20</v>
      </c>
      <c r="H333" s="24">
        <v>190</v>
      </c>
      <c r="I333" s="7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8">
        <f t="shared" si="10"/>
        <v>40896.25</v>
      </c>
      <c r="O333" s="18">
        <v>40896.25</v>
      </c>
      <c r="P333" s="18">
        <f t="shared" si="11"/>
        <v>40897.25</v>
      </c>
      <c r="Q333" s="18">
        <v>40897.25</v>
      </c>
      <c r="R333" t="b">
        <v>0</v>
      </c>
      <c r="S333" t="b">
        <v>0</v>
      </c>
      <c r="T333" t="s">
        <v>17</v>
      </c>
      <c r="U333" t="str">
        <f>_xlfn.TEXTBEFORE(Table1[[#This Row],[category &amp; sub-category]], "/")</f>
        <v>food</v>
      </c>
      <c r="V333" t="str">
        <f>_xlfn.TEXTAFTER(Table1[[#This Row],[category &amp; sub-category]], "/")</f>
        <v>food trucks</v>
      </c>
    </row>
    <row r="334" spans="1:22" x14ac:dyDescent="0.25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19">
        <f>Table1[[#This Row],[pledged]]/Table1[[#This Row],[goal]]</f>
        <v>1.999806763285024</v>
      </c>
      <c r="G334" t="s">
        <v>20</v>
      </c>
      <c r="H334" s="24">
        <v>470</v>
      </c>
      <c r="I334" s="7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8">
        <f t="shared" si="10"/>
        <v>41361.208333333336</v>
      </c>
      <c r="O334" s="18">
        <v>41361.208333333336</v>
      </c>
      <c r="P334" s="18">
        <f t="shared" si="11"/>
        <v>41362.208333333336</v>
      </c>
      <c r="Q334" s="18">
        <v>41362.208333333336</v>
      </c>
      <c r="R334" t="b">
        <v>0</v>
      </c>
      <c r="S334" t="b">
        <v>0</v>
      </c>
      <c r="T334" t="s">
        <v>65</v>
      </c>
      <c r="U334" t="str">
        <f>_xlfn.TEXTBEFORE(Table1[[#This Row],[category &amp; sub-category]], "/")</f>
        <v>technology</v>
      </c>
      <c r="V334" t="str">
        <f>_xlfn.TEXTAFTER(Table1[[#This Row],[category &amp; sub-category]], "/")</f>
        <v>wearables</v>
      </c>
    </row>
    <row r="335" spans="1:22" x14ac:dyDescent="0.25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19">
        <f>Table1[[#This Row],[pledged]]/Table1[[#This Row],[goal]]</f>
        <v>1.2395833333333333</v>
      </c>
      <c r="G335" t="s">
        <v>20</v>
      </c>
      <c r="H335" s="24">
        <v>253</v>
      </c>
      <c r="I335" s="7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8">
        <f t="shared" si="10"/>
        <v>43424.25</v>
      </c>
      <c r="O335" s="18">
        <v>43424.25</v>
      </c>
      <c r="P335" s="18">
        <f t="shared" si="11"/>
        <v>43452.25</v>
      </c>
      <c r="Q335" s="18">
        <v>43452.25</v>
      </c>
      <c r="R335" t="b">
        <v>0</v>
      </c>
      <c r="S335" t="b">
        <v>0</v>
      </c>
      <c r="T335" t="s">
        <v>33</v>
      </c>
      <c r="U335" t="str">
        <f>_xlfn.TEXTBEFORE(Table1[[#This Row],[category &amp; sub-category]], "/")</f>
        <v>theater</v>
      </c>
      <c r="V335" t="str">
        <f>_xlfn.TEXTAFTER(Table1[[#This Row],[category &amp; sub-category]], "/")</f>
        <v>plays</v>
      </c>
    </row>
    <row r="336" spans="1:22" x14ac:dyDescent="0.25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19">
        <f>Table1[[#This Row],[pledged]]/Table1[[#This Row],[goal]]</f>
        <v>1.8661329305135952</v>
      </c>
      <c r="G336" t="s">
        <v>20</v>
      </c>
      <c r="H336" s="24">
        <v>1113</v>
      </c>
      <c r="I336" s="7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8">
        <f t="shared" si="10"/>
        <v>43110.25</v>
      </c>
      <c r="O336" s="18">
        <v>43110.25</v>
      </c>
      <c r="P336" s="18">
        <f t="shared" si="11"/>
        <v>43117.25</v>
      </c>
      <c r="Q336" s="18">
        <v>43117.25</v>
      </c>
      <c r="R336" t="b">
        <v>0</v>
      </c>
      <c r="S336" t="b">
        <v>0</v>
      </c>
      <c r="T336" t="s">
        <v>23</v>
      </c>
      <c r="U336" t="str">
        <f>_xlfn.TEXTBEFORE(Table1[[#This Row],[category &amp; sub-category]], "/")</f>
        <v>music</v>
      </c>
      <c r="V336" t="str">
        <f>_xlfn.TEXTAFTER(Table1[[#This Row],[category &amp; sub-category]], "/")</f>
        <v>rock</v>
      </c>
    </row>
    <row r="337" spans="1:22" x14ac:dyDescent="0.25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19">
        <f>Table1[[#This Row],[pledged]]/Table1[[#This Row],[goal]]</f>
        <v>1.1428538550057536</v>
      </c>
      <c r="G337" t="s">
        <v>20</v>
      </c>
      <c r="H337" s="24">
        <v>2283</v>
      </c>
      <c r="I337" s="7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8">
        <f t="shared" si="10"/>
        <v>43784.25</v>
      </c>
      <c r="O337" s="18">
        <v>43784.25</v>
      </c>
      <c r="P337" s="18">
        <f t="shared" si="11"/>
        <v>43797.25</v>
      </c>
      <c r="Q337" s="18">
        <v>43797.25</v>
      </c>
      <c r="R337" t="b">
        <v>0</v>
      </c>
      <c r="S337" t="b">
        <v>0</v>
      </c>
      <c r="T337" t="s">
        <v>23</v>
      </c>
      <c r="U337" t="str">
        <f>_xlfn.TEXTBEFORE(Table1[[#This Row],[category &amp; sub-category]], "/")</f>
        <v>music</v>
      </c>
      <c r="V337" t="str">
        <f>_xlfn.TEXTAFTER(Table1[[#This Row],[category &amp; sub-category]], "/")</f>
        <v>rock</v>
      </c>
    </row>
    <row r="338" spans="1:22" x14ac:dyDescent="0.25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19">
        <f>Table1[[#This Row],[pledged]]/Table1[[#This Row],[goal]]</f>
        <v>0.97032531824611035</v>
      </c>
      <c r="G338" t="s">
        <v>14</v>
      </c>
      <c r="H338" s="24">
        <v>1072</v>
      </c>
      <c r="I338" s="7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8">
        <f t="shared" si="10"/>
        <v>40527.25</v>
      </c>
      <c r="O338" s="18">
        <v>40527.25</v>
      </c>
      <c r="P338" s="18">
        <f t="shared" si="11"/>
        <v>40528.25</v>
      </c>
      <c r="Q338" s="18">
        <v>40528.25</v>
      </c>
      <c r="R338" t="b">
        <v>0</v>
      </c>
      <c r="S338" t="b">
        <v>1</v>
      </c>
      <c r="T338" t="s">
        <v>23</v>
      </c>
      <c r="U338" t="str">
        <f>_xlfn.TEXTBEFORE(Table1[[#This Row],[category &amp; sub-category]], "/")</f>
        <v>music</v>
      </c>
      <c r="V338" t="str">
        <f>_xlfn.TEXTAFTER(Table1[[#This Row],[category &amp; sub-category]], "/")</f>
        <v>rock</v>
      </c>
    </row>
    <row r="339" spans="1:22" x14ac:dyDescent="0.25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19">
        <f>Table1[[#This Row],[pledged]]/Table1[[#This Row],[goal]]</f>
        <v>1.2281904761904763</v>
      </c>
      <c r="G339" t="s">
        <v>20</v>
      </c>
      <c r="H339" s="24">
        <v>1095</v>
      </c>
      <c r="I339" s="7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8">
        <f t="shared" si="10"/>
        <v>43780.25</v>
      </c>
      <c r="O339" s="18">
        <v>43780.25</v>
      </c>
      <c r="P339" s="18">
        <f t="shared" si="11"/>
        <v>43781.25</v>
      </c>
      <c r="Q339" s="18">
        <v>43781.25</v>
      </c>
      <c r="R339" t="b">
        <v>0</v>
      </c>
      <c r="S339" t="b">
        <v>0</v>
      </c>
      <c r="T339" t="s">
        <v>33</v>
      </c>
      <c r="U339" t="str">
        <f>_xlfn.TEXTBEFORE(Table1[[#This Row],[category &amp; sub-category]], "/")</f>
        <v>theater</v>
      </c>
      <c r="V339" t="str">
        <f>_xlfn.TEXTAFTER(Table1[[#This Row],[category &amp; sub-category]], "/")</f>
        <v>plays</v>
      </c>
    </row>
    <row r="340" spans="1:22" x14ac:dyDescent="0.25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19">
        <f>Table1[[#This Row],[pledged]]/Table1[[#This Row],[goal]]</f>
        <v>1.7914326647564469</v>
      </c>
      <c r="G340" t="s">
        <v>20</v>
      </c>
      <c r="H340" s="24">
        <v>1690</v>
      </c>
      <c r="I340" s="7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8">
        <f t="shared" si="10"/>
        <v>40821.208333333336</v>
      </c>
      <c r="O340" s="18">
        <v>40821.208333333336</v>
      </c>
      <c r="P340" s="18">
        <f t="shared" si="11"/>
        <v>40851.208333333336</v>
      </c>
      <c r="Q340" s="18">
        <v>40851.208333333336</v>
      </c>
      <c r="R340" t="b">
        <v>0</v>
      </c>
      <c r="S340" t="b">
        <v>0</v>
      </c>
      <c r="T340" t="s">
        <v>33</v>
      </c>
      <c r="U340" t="str">
        <f>_xlfn.TEXTBEFORE(Table1[[#This Row],[category &amp; sub-category]], "/")</f>
        <v>theater</v>
      </c>
      <c r="V340" t="str">
        <f>_xlfn.TEXTAFTER(Table1[[#This Row],[category &amp; sub-category]], "/")</f>
        <v>plays</v>
      </c>
    </row>
    <row r="341" spans="1:22" x14ac:dyDescent="0.25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19">
        <f>Table1[[#This Row],[pledged]]/Table1[[#This Row],[goal]]</f>
        <v>0.79951577402787966</v>
      </c>
      <c r="G341" t="s">
        <v>74</v>
      </c>
      <c r="H341" s="24">
        <v>1297</v>
      </c>
      <c r="I341" s="7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8">
        <f t="shared" si="10"/>
        <v>42949.208333333328</v>
      </c>
      <c r="O341" s="18">
        <v>42949.208333333328</v>
      </c>
      <c r="P341" s="18">
        <f t="shared" si="11"/>
        <v>42963.208333333328</v>
      </c>
      <c r="Q341" s="18">
        <v>42963.208333333328</v>
      </c>
      <c r="R341" t="b">
        <v>0</v>
      </c>
      <c r="S341" t="b">
        <v>0</v>
      </c>
      <c r="T341" t="s">
        <v>33</v>
      </c>
      <c r="U341" t="str">
        <f>_xlfn.TEXTBEFORE(Table1[[#This Row],[category &amp; sub-category]], "/")</f>
        <v>theater</v>
      </c>
      <c r="V341" t="str">
        <f>_xlfn.TEXTAFTER(Table1[[#This Row],[category &amp; sub-category]], "/")</f>
        <v>plays</v>
      </c>
    </row>
    <row r="342" spans="1:22" x14ac:dyDescent="0.25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19">
        <f>Table1[[#This Row],[pledged]]/Table1[[#This Row],[goal]]</f>
        <v>0.94242587601078165</v>
      </c>
      <c r="G342" t="s">
        <v>14</v>
      </c>
      <c r="H342" s="24">
        <v>393</v>
      </c>
      <c r="I342" s="7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8">
        <f t="shared" si="10"/>
        <v>40889.25</v>
      </c>
      <c r="O342" s="18">
        <v>40889.25</v>
      </c>
      <c r="P342" s="18">
        <f t="shared" si="11"/>
        <v>40890.25</v>
      </c>
      <c r="Q342" s="18">
        <v>40890.25</v>
      </c>
      <c r="R342" t="b">
        <v>0</v>
      </c>
      <c r="S342" t="b">
        <v>0</v>
      </c>
      <c r="T342" t="s">
        <v>122</v>
      </c>
      <c r="U342" t="str">
        <f>_xlfn.TEXTBEFORE(Table1[[#This Row],[category &amp; sub-category]], "/")</f>
        <v>photography</v>
      </c>
      <c r="V342" t="str">
        <f>_xlfn.TEXTAFTER(Table1[[#This Row],[category &amp; sub-category]], "/")</f>
        <v>photography books</v>
      </c>
    </row>
    <row r="343" spans="1:22" x14ac:dyDescent="0.25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19">
        <f>Table1[[#This Row],[pledged]]/Table1[[#This Row],[goal]]</f>
        <v>0.84669291338582675</v>
      </c>
      <c r="G343" t="s">
        <v>14</v>
      </c>
      <c r="H343" s="24">
        <v>1257</v>
      </c>
      <c r="I343" s="7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8">
        <f t="shared" si="10"/>
        <v>42244.208333333328</v>
      </c>
      <c r="O343" s="18">
        <v>42244.208333333328</v>
      </c>
      <c r="P343" s="18">
        <f t="shared" si="11"/>
        <v>42251.208333333328</v>
      </c>
      <c r="Q343" s="18">
        <v>42251.208333333328</v>
      </c>
      <c r="R343" t="b">
        <v>0</v>
      </c>
      <c r="S343" t="b">
        <v>0</v>
      </c>
      <c r="T343" t="s">
        <v>60</v>
      </c>
      <c r="U343" t="str">
        <f>_xlfn.TEXTBEFORE(Table1[[#This Row],[category &amp; sub-category]], "/")</f>
        <v>music</v>
      </c>
      <c r="V343" t="str">
        <f>_xlfn.TEXTAFTER(Table1[[#This Row],[category &amp; sub-category]], "/")</f>
        <v>indie rock</v>
      </c>
    </row>
    <row r="344" spans="1:22" x14ac:dyDescent="0.25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19">
        <f>Table1[[#This Row],[pledged]]/Table1[[#This Row],[goal]]</f>
        <v>0.66521920668058454</v>
      </c>
      <c r="G344" t="s">
        <v>14</v>
      </c>
      <c r="H344" s="24">
        <v>328</v>
      </c>
      <c r="I344" s="7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8">
        <f t="shared" si="10"/>
        <v>41475.208333333336</v>
      </c>
      <c r="O344" s="18">
        <v>41475.208333333336</v>
      </c>
      <c r="P344" s="18">
        <f t="shared" si="11"/>
        <v>41487.208333333336</v>
      </c>
      <c r="Q344" s="18">
        <v>41487.208333333336</v>
      </c>
      <c r="R344" t="b">
        <v>0</v>
      </c>
      <c r="S344" t="b">
        <v>0</v>
      </c>
      <c r="T344" t="s">
        <v>33</v>
      </c>
      <c r="U344" t="str">
        <f>_xlfn.TEXTBEFORE(Table1[[#This Row],[category &amp; sub-category]], "/")</f>
        <v>theater</v>
      </c>
      <c r="V344" t="str">
        <f>_xlfn.TEXTAFTER(Table1[[#This Row],[category &amp; sub-category]], "/")</f>
        <v>plays</v>
      </c>
    </row>
    <row r="345" spans="1:22" x14ac:dyDescent="0.25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19">
        <f>Table1[[#This Row],[pledged]]/Table1[[#This Row],[goal]]</f>
        <v>0.53922222222222227</v>
      </c>
      <c r="G345" t="s">
        <v>14</v>
      </c>
      <c r="H345" s="24">
        <v>147</v>
      </c>
      <c r="I345" s="7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8">
        <f t="shared" si="10"/>
        <v>41597.25</v>
      </c>
      <c r="O345" s="18">
        <v>41597.25</v>
      </c>
      <c r="P345" s="18">
        <f t="shared" si="11"/>
        <v>41650.25</v>
      </c>
      <c r="Q345" s="18">
        <v>41650.25</v>
      </c>
      <c r="R345" t="b">
        <v>0</v>
      </c>
      <c r="S345" t="b">
        <v>0</v>
      </c>
      <c r="T345" t="s">
        <v>33</v>
      </c>
      <c r="U345" t="str">
        <f>_xlfn.TEXTBEFORE(Table1[[#This Row],[category &amp; sub-category]], "/")</f>
        <v>theater</v>
      </c>
      <c r="V345" t="str">
        <f>_xlfn.TEXTAFTER(Table1[[#This Row],[category &amp; sub-category]], "/")</f>
        <v>plays</v>
      </c>
    </row>
    <row r="346" spans="1:22" x14ac:dyDescent="0.25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19">
        <f>Table1[[#This Row],[pledged]]/Table1[[#This Row],[goal]]</f>
        <v>0.41983299595141699</v>
      </c>
      <c r="G346" t="s">
        <v>14</v>
      </c>
      <c r="H346" s="24">
        <v>830</v>
      </c>
      <c r="I346" s="7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8">
        <f t="shared" si="10"/>
        <v>43122.25</v>
      </c>
      <c r="O346" s="18">
        <v>43122.25</v>
      </c>
      <c r="P346" s="18">
        <f t="shared" si="11"/>
        <v>43162.25</v>
      </c>
      <c r="Q346" s="18">
        <v>43162.25</v>
      </c>
      <c r="R346" t="b">
        <v>0</v>
      </c>
      <c r="S346" t="b">
        <v>0</v>
      </c>
      <c r="T346" t="s">
        <v>89</v>
      </c>
      <c r="U346" t="str">
        <f>_xlfn.TEXTBEFORE(Table1[[#This Row],[category &amp; sub-category]], "/")</f>
        <v>games</v>
      </c>
      <c r="V346" t="str">
        <f>_xlfn.TEXTAFTER(Table1[[#This Row],[category &amp; sub-category]], "/")</f>
        <v>video games</v>
      </c>
    </row>
    <row r="347" spans="1:22" x14ac:dyDescent="0.25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19">
        <f>Table1[[#This Row],[pledged]]/Table1[[#This Row],[goal]]</f>
        <v>0.14694796954314721</v>
      </c>
      <c r="G347" t="s">
        <v>14</v>
      </c>
      <c r="H347" s="24">
        <v>331</v>
      </c>
      <c r="I347" s="7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8">
        <f t="shared" si="10"/>
        <v>42194.208333333328</v>
      </c>
      <c r="O347" s="18">
        <v>42194.208333333328</v>
      </c>
      <c r="P347" s="18">
        <f t="shared" si="11"/>
        <v>42195.208333333328</v>
      </c>
      <c r="Q347" s="18">
        <v>42195.208333333328</v>
      </c>
      <c r="R347" t="b">
        <v>0</v>
      </c>
      <c r="S347" t="b">
        <v>0</v>
      </c>
      <c r="T347" t="s">
        <v>53</v>
      </c>
      <c r="U347" t="str">
        <f>_xlfn.TEXTBEFORE(Table1[[#This Row],[category &amp; sub-category]], "/")</f>
        <v>film &amp; video</v>
      </c>
      <c r="V347" t="str">
        <f>_xlfn.TEXTAFTER(Table1[[#This Row],[category &amp; sub-category]], "/")</f>
        <v>drama</v>
      </c>
    </row>
    <row r="348" spans="1:22" x14ac:dyDescent="0.25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19">
        <f>Table1[[#This Row],[pledged]]/Table1[[#This Row],[goal]]</f>
        <v>0.34475</v>
      </c>
      <c r="G348" t="s">
        <v>14</v>
      </c>
      <c r="H348" s="24">
        <v>25</v>
      </c>
      <c r="I348" s="7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8">
        <f t="shared" si="10"/>
        <v>42971.208333333328</v>
      </c>
      <c r="O348" s="18">
        <v>42971.208333333328</v>
      </c>
      <c r="P348" s="18">
        <f t="shared" si="11"/>
        <v>43026.208333333328</v>
      </c>
      <c r="Q348" s="18">
        <v>43026.208333333328</v>
      </c>
      <c r="R348" t="b">
        <v>0</v>
      </c>
      <c r="S348" t="b">
        <v>1</v>
      </c>
      <c r="T348" t="s">
        <v>60</v>
      </c>
      <c r="U348" t="str">
        <f>_xlfn.TEXTBEFORE(Table1[[#This Row],[category &amp; sub-category]], "/")</f>
        <v>music</v>
      </c>
      <c r="V348" t="str">
        <f>_xlfn.TEXTAFTER(Table1[[#This Row],[category &amp; sub-category]], "/")</f>
        <v>indie rock</v>
      </c>
    </row>
    <row r="349" spans="1:22" x14ac:dyDescent="0.25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19">
        <f>Table1[[#This Row],[pledged]]/Table1[[#This Row],[goal]]</f>
        <v>14.007777777777777</v>
      </c>
      <c r="G349" t="s">
        <v>20</v>
      </c>
      <c r="H349" s="24">
        <v>191</v>
      </c>
      <c r="I349" s="7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8">
        <f t="shared" si="10"/>
        <v>42046.25</v>
      </c>
      <c r="O349" s="18">
        <v>42046.25</v>
      </c>
      <c r="P349" s="18">
        <f t="shared" si="11"/>
        <v>42070.25</v>
      </c>
      <c r="Q349" s="18">
        <v>42070.25</v>
      </c>
      <c r="R349" t="b">
        <v>0</v>
      </c>
      <c r="S349" t="b">
        <v>0</v>
      </c>
      <c r="T349" t="s">
        <v>28</v>
      </c>
      <c r="U349" t="str">
        <f>_xlfn.TEXTBEFORE(Table1[[#This Row],[category &amp; sub-category]], "/")</f>
        <v>technology</v>
      </c>
      <c r="V349" t="str">
        <f>_xlfn.TEXTAFTER(Table1[[#This Row],[category &amp; sub-category]], "/")</f>
        <v>web</v>
      </c>
    </row>
    <row r="350" spans="1:22" x14ac:dyDescent="0.25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19">
        <f>Table1[[#This Row],[pledged]]/Table1[[#This Row],[goal]]</f>
        <v>0.71770351758793971</v>
      </c>
      <c r="G350" t="s">
        <v>14</v>
      </c>
      <c r="H350" s="24">
        <v>3483</v>
      </c>
      <c r="I350" s="7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8">
        <f t="shared" si="10"/>
        <v>42782.25</v>
      </c>
      <c r="O350" s="18">
        <v>42782.25</v>
      </c>
      <c r="P350" s="18">
        <f t="shared" si="11"/>
        <v>42795.25</v>
      </c>
      <c r="Q350" s="18">
        <v>42795.25</v>
      </c>
      <c r="R350" t="b">
        <v>0</v>
      </c>
      <c r="S350" t="b">
        <v>0</v>
      </c>
      <c r="T350" t="s">
        <v>17</v>
      </c>
      <c r="U350" t="str">
        <f>_xlfn.TEXTBEFORE(Table1[[#This Row],[category &amp; sub-category]], "/")</f>
        <v>food</v>
      </c>
      <c r="V350" t="str">
        <f>_xlfn.TEXTAFTER(Table1[[#This Row],[category &amp; sub-category]], "/")</f>
        <v>food trucks</v>
      </c>
    </row>
    <row r="351" spans="1:22" x14ac:dyDescent="0.25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19">
        <f>Table1[[#This Row],[pledged]]/Table1[[#This Row],[goal]]</f>
        <v>0.53074115044247783</v>
      </c>
      <c r="G351" t="s">
        <v>14</v>
      </c>
      <c r="H351" s="24">
        <v>923</v>
      </c>
      <c r="I351" s="7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8">
        <f t="shared" si="10"/>
        <v>42930.208333333328</v>
      </c>
      <c r="O351" s="18">
        <v>42930.208333333328</v>
      </c>
      <c r="P351" s="18">
        <f t="shared" si="11"/>
        <v>42960.208333333328</v>
      </c>
      <c r="Q351" s="18">
        <v>42960.208333333328</v>
      </c>
      <c r="R351" t="b">
        <v>0</v>
      </c>
      <c r="S351" t="b">
        <v>0</v>
      </c>
      <c r="T351" t="s">
        <v>33</v>
      </c>
      <c r="U351" t="str">
        <f>_xlfn.TEXTBEFORE(Table1[[#This Row],[category &amp; sub-category]], "/")</f>
        <v>theater</v>
      </c>
      <c r="V351" t="str">
        <f>_xlfn.TEXTAFTER(Table1[[#This Row],[category &amp; sub-category]], "/")</f>
        <v>plays</v>
      </c>
    </row>
    <row r="352" spans="1:22" x14ac:dyDescent="0.25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19">
        <f>Table1[[#This Row],[pledged]]/Table1[[#This Row],[goal]]</f>
        <v>0.05</v>
      </c>
      <c r="G352" t="s">
        <v>14</v>
      </c>
      <c r="H352" s="24">
        <v>1</v>
      </c>
      <c r="I352" s="7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s="18">
        <f t="shared" si="10"/>
        <v>42144.208333333328</v>
      </c>
      <c r="O352" s="18">
        <v>42144.208333333328</v>
      </c>
      <c r="P352" s="18">
        <f t="shared" si="11"/>
        <v>42162.208333333328</v>
      </c>
      <c r="Q352" s="18">
        <v>42162.208333333328</v>
      </c>
      <c r="R352" t="b">
        <v>0</v>
      </c>
      <c r="S352" t="b">
        <v>1</v>
      </c>
      <c r="T352" t="s">
        <v>159</v>
      </c>
      <c r="U352" t="str">
        <f>_xlfn.TEXTBEFORE(Table1[[#This Row],[category &amp; sub-category]], "/")</f>
        <v>music</v>
      </c>
      <c r="V352" t="str">
        <f>_xlfn.TEXTAFTER(Table1[[#This Row],[category &amp; sub-category]], "/")</f>
        <v>jazz</v>
      </c>
    </row>
    <row r="353" spans="1:22" x14ac:dyDescent="0.25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19">
        <f>Table1[[#This Row],[pledged]]/Table1[[#This Row],[goal]]</f>
        <v>1.2770715249662619</v>
      </c>
      <c r="G353" t="s">
        <v>20</v>
      </c>
      <c r="H353" s="24">
        <v>2013</v>
      </c>
      <c r="I353" s="7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8">
        <f t="shared" si="10"/>
        <v>42240.208333333328</v>
      </c>
      <c r="O353" s="18">
        <v>42240.208333333328</v>
      </c>
      <c r="P353" s="18">
        <f t="shared" si="11"/>
        <v>42254.208333333328</v>
      </c>
      <c r="Q353" s="18">
        <v>42254.208333333328</v>
      </c>
      <c r="R353" t="b">
        <v>0</v>
      </c>
      <c r="S353" t="b">
        <v>0</v>
      </c>
      <c r="T353" t="s">
        <v>23</v>
      </c>
      <c r="U353" t="str">
        <f>_xlfn.TEXTBEFORE(Table1[[#This Row],[category &amp; sub-category]], "/")</f>
        <v>music</v>
      </c>
      <c r="V353" t="str">
        <f>_xlfn.TEXTAFTER(Table1[[#This Row],[category &amp; sub-category]], "/")</f>
        <v>rock</v>
      </c>
    </row>
    <row r="354" spans="1:22" x14ac:dyDescent="0.25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19">
        <f>Table1[[#This Row],[pledged]]/Table1[[#This Row],[goal]]</f>
        <v>0.34892857142857142</v>
      </c>
      <c r="G354" t="s">
        <v>14</v>
      </c>
      <c r="H354" s="24">
        <v>33</v>
      </c>
      <c r="I354" s="7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8">
        <f t="shared" si="10"/>
        <v>42315.25</v>
      </c>
      <c r="O354" s="18">
        <v>42315.25</v>
      </c>
      <c r="P354" s="18">
        <f t="shared" si="11"/>
        <v>42323.25</v>
      </c>
      <c r="Q354" s="18">
        <v>42323.25</v>
      </c>
      <c r="R354" t="b">
        <v>0</v>
      </c>
      <c r="S354" t="b">
        <v>0</v>
      </c>
      <c r="T354" t="s">
        <v>33</v>
      </c>
      <c r="U354" t="str">
        <f>_xlfn.TEXTBEFORE(Table1[[#This Row],[category &amp; sub-category]], "/")</f>
        <v>theater</v>
      </c>
      <c r="V354" t="str">
        <f>_xlfn.TEXTAFTER(Table1[[#This Row],[category &amp; sub-category]], "/")</f>
        <v>plays</v>
      </c>
    </row>
    <row r="355" spans="1:22" x14ac:dyDescent="0.25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19">
        <f>Table1[[#This Row],[pledged]]/Table1[[#This Row],[goal]]</f>
        <v>4.105982142857143</v>
      </c>
      <c r="G355" t="s">
        <v>20</v>
      </c>
      <c r="H355" s="24">
        <v>1703</v>
      </c>
      <c r="I355" s="7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8">
        <f t="shared" si="10"/>
        <v>43651.208333333328</v>
      </c>
      <c r="O355" s="18">
        <v>43651.208333333328</v>
      </c>
      <c r="P355" s="18">
        <f t="shared" si="11"/>
        <v>43652.208333333328</v>
      </c>
      <c r="Q355" s="18">
        <v>43652.208333333328</v>
      </c>
      <c r="R355" t="b">
        <v>0</v>
      </c>
      <c r="S355" t="b">
        <v>0</v>
      </c>
      <c r="T355" t="s">
        <v>33</v>
      </c>
      <c r="U355" t="str">
        <f>_xlfn.TEXTBEFORE(Table1[[#This Row],[category &amp; sub-category]], "/")</f>
        <v>theater</v>
      </c>
      <c r="V355" t="str">
        <f>_xlfn.TEXTAFTER(Table1[[#This Row],[category &amp; sub-category]], "/")</f>
        <v>plays</v>
      </c>
    </row>
    <row r="356" spans="1:22" x14ac:dyDescent="0.25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19">
        <f>Table1[[#This Row],[pledged]]/Table1[[#This Row],[goal]]</f>
        <v>1.2373770491803278</v>
      </c>
      <c r="G356" t="s">
        <v>20</v>
      </c>
      <c r="H356" s="24">
        <v>80</v>
      </c>
      <c r="I356" s="7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8">
        <f t="shared" si="10"/>
        <v>41520.208333333336</v>
      </c>
      <c r="O356" s="18">
        <v>41520.208333333336</v>
      </c>
      <c r="P356" s="18">
        <f t="shared" si="11"/>
        <v>41527.208333333336</v>
      </c>
      <c r="Q356" s="18">
        <v>41527.208333333336</v>
      </c>
      <c r="R356" t="b">
        <v>0</v>
      </c>
      <c r="S356" t="b">
        <v>0</v>
      </c>
      <c r="T356" t="s">
        <v>42</v>
      </c>
      <c r="U356" t="str">
        <f>_xlfn.TEXTBEFORE(Table1[[#This Row],[category &amp; sub-category]], "/")</f>
        <v>film &amp; video</v>
      </c>
      <c r="V356" t="str">
        <f>_xlfn.TEXTAFTER(Table1[[#This Row],[category &amp; sub-category]], "/")</f>
        <v>documentary</v>
      </c>
    </row>
    <row r="357" spans="1:22" x14ac:dyDescent="0.25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19">
        <f>Table1[[#This Row],[pledged]]/Table1[[#This Row],[goal]]</f>
        <v>0.58973684210526311</v>
      </c>
      <c r="G357" t="s">
        <v>47</v>
      </c>
      <c r="H357" s="24">
        <v>86</v>
      </c>
      <c r="I357" s="7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8">
        <f t="shared" si="10"/>
        <v>42757.25</v>
      </c>
      <c r="O357" s="18">
        <v>42757.25</v>
      </c>
      <c r="P357" s="18">
        <f t="shared" si="11"/>
        <v>42797.25</v>
      </c>
      <c r="Q357" s="18">
        <v>42797.25</v>
      </c>
      <c r="R357" t="b">
        <v>0</v>
      </c>
      <c r="S357" t="b">
        <v>0</v>
      </c>
      <c r="T357" t="s">
        <v>65</v>
      </c>
      <c r="U357" t="str">
        <f>_xlfn.TEXTBEFORE(Table1[[#This Row],[category &amp; sub-category]], "/")</f>
        <v>technology</v>
      </c>
      <c r="V357" t="str">
        <f>_xlfn.TEXTAFTER(Table1[[#This Row],[category &amp; sub-category]], "/")</f>
        <v>wearables</v>
      </c>
    </row>
    <row r="358" spans="1:22" x14ac:dyDescent="0.25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19">
        <f>Table1[[#This Row],[pledged]]/Table1[[#This Row],[goal]]</f>
        <v>0.36892473118279567</v>
      </c>
      <c r="G358" t="s">
        <v>14</v>
      </c>
      <c r="H358" s="24">
        <v>40</v>
      </c>
      <c r="I358" s="7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8">
        <f t="shared" si="10"/>
        <v>40922.25</v>
      </c>
      <c r="O358" s="18">
        <v>40922.25</v>
      </c>
      <c r="P358" s="18">
        <f t="shared" si="11"/>
        <v>40931.25</v>
      </c>
      <c r="Q358" s="18">
        <v>40931.25</v>
      </c>
      <c r="R358" t="b">
        <v>0</v>
      </c>
      <c r="S358" t="b">
        <v>0</v>
      </c>
      <c r="T358" t="s">
        <v>33</v>
      </c>
      <c r="U358" t="str">
        <f>_xlfn.TEXTBEFORE(Table1[[#This Row],[category &amp; sub-category]], "/")</f>
        <v>theater</v>
      </c>
      <c r="V358" t="str">
        <f>_xlfn.TEXTAFTER(Table1[[#This Row],[category &amp; sub-category]], "/")</f>
        <v>plays</v>
      </c>
    </row>
    <row r="359" spans="1:22" x14ac:dyDescent="0.25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19">
        <f>Table1[[#This Row],[pledged]]/Table1[[#This Row],[goal]]</f>
        <v>1.8491304347826087</v>
      </c>
      <c r="G359" t="s">
        <v>20</v>
      </c>
      <c r="H359" s="24">
        <v>41</v>
      </c>
      <c r="I359" s="7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8">
        <f t="shared" si="10"/>
        <v>42250.208333333328</v>
      </c>
      <c r="O359" s="18">
        <v>42250.208333333328</v>
      </c>
      <c r="P359" s="18">
        <f t="shared" si="11"/>
        <v>42275.208333333328</v>
      </c>
      <c r="Q359" s="18">
        <v>42275.208333333328</v>
      </c>
      <c r="R359" t="b">
        <v>0</v>
      </c>
      <c r="S359" t="b">
        <v>0</v>
      </c>
      <c r="T359" t="s">
        <v>89</v>
      </c>
      <c r="U359" t="str">
        <f>_xlfn.TEXTBEFORE(Table1[[#This Row],[category &amp; sub-category]], "/")</f>
        <v>games</v>
      </c>
      <c r="V359" t="str">
        <f>_xlfn.TEXTAFTER(Table1[[#This Row],[category &amp; sub-category]], "/")</f>
        <v>video games</v>
      </c>
    </row>
    <row r="360" spans="1:22" x14ac:dyDescent="0.25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19">
        <f>Table1[[#This Row],[pledged]]/Table1[[#This Row],[goal]]</f>
        <v>0.11814432989690722</v>
      </c>
      <c r="G360" t="s">
        <v>14</v>
      </c>
      <c r="H360" s="24">
        <v>23</v>
      </c>
      <c r="I360" s="7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8">
        <f t="shared" si="10"/>
        <v>43322.208333333328</v>
      </c>
      <c r="O360" s="18">
        <v>43322.208333333328</v>
      </c>
      <c r="P360" s="18">
        <f t="shared" si="11"/>
        <v>43325.208333333328</v>
      </c>
      <c r="Q360" s="18">
        <v>43325.208333333328</v>
      </c>
      <c r="R360" t="b">
        <v>1</v>
      </c>
      <c r="S360" t="b">
        <v>0</v>
      </c>
      <c r="T360" t="s">
        <v>122</v>
      </c>
      <c r="U360" t="str">
        <f>_xlfn.TEXTBEFORE(Table1[[#This Row],[category &amp; sub-category]], "/")</f>
        <v>photography</v>
      </c>
      <c r="V360" t="str">
        <f>_xlfn.TEXTAFTER(Table1[[#This Row],[category &amp; sub-category]], "/")</f>
        <v>photography books</v>
      </c>
    </row>
    <row r="361" spans="1:22" x14ac:dyDescent="0.25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19">
        <f>Table1[[#This Row],[pledged]]/Table1[[#This Row],[goal]]</f>
        <v>2.9870000000000001</v>
      </c>
      <c r="G361" t="s">
        <v>20</v>
      </c>
      <c r="H361" s="24">
        <v>187</v>
      </c>
      <c r="I361" s="7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8">
        <f t="shared" si="10"/>
        <v>40782.208333333336</v>
      </c>
      <c r="O361" s="18">
        <v>40782.208333333336</v>
      </c>
      <c r="P361" s="18">
        <f t="shared" si="11"/>
        <v>40789.208333333336</v>
      </c>
      <c r="Q361" s="18">
        <v>40789.208333333336</v>
      </c>
      <c r="R361" t="b">
        <v>0</v>
      </c>
      <c r="S361" t="b">
        <v>0</v>
      </c>
      <c r="T361" t="s">
        <v>71</v>
      </c>
      <c r="U361" t="str">
        <f>_xlfn.TEXTBEFORE(Table1[[#This Row],[category &amp; sub-category]], "/")</f>
        <v>film &amp; video</v>
      </c>
      <c r="V361" t="str">
        <f>_xlfn.TEXTAFTER(Table1[[#This Row],[category &amp; sub-category]], "/")</f>
        <v>animation</v>
      </c>
    </row>
    <row r="362" spans="1:22" x14ac:dyDescent="0.25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19">
        <f>Table1[[#This Row],[pledged]]/Table1[[#This Row],[goal]]</f>
        <v>2.2635175879396985</v>
      </c>
      <c r="G362" t="s">
        <v>20</v>
      </c>
      <c r="H362" s="24">
        <v>2875</v>
      </c>
      <c r="I362" s="7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8">
        <f t="shared" si="10"/>
        <v>40544.25</v>
      </c>
      <c r="O362" s="18">
        <v>40544.25</v>
      </c>
      <c r="P362" s="18">
        <f t="shared" si="11"/>
        <v>40558.25</v>
      </c>
      <c r="Q362" s="18">
        <v>40558.25</v>
      </c>
      <c r="R362" t="b">
        <v>0</v>
      </c>
      <c r="S362" t="b">
        <v>1</v>
      </c>
      <c r="T362" t="s">
        <v>33</v>
      </c>
      <c r="U362" t="str">
        <f>_xlfn.TEXTBEFORE(Table1[[#This Row],[category &amp; sub-category]], "/")</f>
        <v>theater</v>
      </c>
      <c r="V362" t="str">
        <f>_xlfn.TEXTAFTER(Table1[[#This Row],[category &amp; sub-category]], "/")</f>
        <v>plays</v>
      </c>
    </row>
    <row r="363" spans="1:22" x14ac:dyDescent="0.25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19">
        <f>Table1[[#This Row],[pledged]]/Table1[[#This Row],[goal]]</f>
        <v>1.7356363636363636</v>
      </c>
      <c r="G363" t="s">
        <v>20</v>
      </c>
      <c r="H363" s="24">
        <v>88</v>
      </c>
      <c r="I363" s="7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8">
        <f t="shared" si="10"/>
        <v>43015.208333333328</v>
      </c>
      <c r="O363" s="18">
        <v>43015.208333333328</v>
      </c>
      <c r="P363" s="18">
        <f t="shared" si="11"/>
        <v>43039.208333333328</v>
      </c>
      <c r="Q363" s="18">
        <v>43039.208333333328</v>
      </c>
      <c r="R363" t="b">
        <v>0</v>
      </c>
      <c r="S363" t="b">
        <v>0</v>
      </c>
      <c r="T363" t="s">
        <v>33</v>
      </c>
      <c r="U363" t="str">
        <f>_xlfn.TEXTBEFORE(Table1[[#This Row],[category &amp; sub-category]], "/")</f>
        <v>theater</v>
      </c>
      <c r="V363" t="str">
        <f>_xlfn.TEXTAFTER(Table1[[#This Row],[category &amp; sub-category]], "/")</f>
        <v>plays</v>
      </c>
    </row>
    <row r="364" spans="1:22" x14ac:dyDescent="0.25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19">
        <f>Table1[[#This Row],[pledged]]/Table1[[#This Row],[goal]]</f>
        <v>3.7175675675675675</v>
      </c>
      <c r="G364" t="s">
        <v>20</v>
      </c>
      <c r="H364" s="24">
        <v>191</v>
      </c>
      <c r="I364" s="7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8">
        <f t="shared" si="10"/>
        <v>40570.25</v>
      </c>
      <c r="O364" s="18">
        <v>40570.25</v>
      </c>
      <c r="P364" s="18">
        <f t="shared" si="11"/>
        <v>40608.25</v>
      </c>
      <c r="Q364" s="18">
        <v>40608.25</v>
      </c>
      <c r="R364" t="b">
        <v>0</v>
      </c>
      <c r="S364" t="b">
        <v>0</v>
      </c>
      <c r="T364" t="s">
        <v>23</v>
      </c>
      <c r="U364" t="str">
        <f>_xlfn.TEXTBEFORE(Table1[[#This Row],[category &amp; sub-category]], "/")</f>
        <v>music</v>
      </c>
      <c r="V364" t="str">
        <f>_xlfn.TEXTAFTER(Table1[[#This Row],[category &amp; sub-category]], "/")</f>
        <v>rock</v>
      </c>
    </row>
    <row r="365" spans="1:22" x14ac:dyDescent="0.25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19">
        <f>Table1[[#This Row],[pledged]]/Table1[[#This Row],[goal]]</f>
        <v>1.601923076923077</v>
      </c>
      <c r="G365" t="s">
        <v>20</v>
      </c>
      <c r="H365" s="24">
        <v>139</v>
      </c>
      <c r="I365" s="7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8">
        <f t="shared" si="10"/>
        <v>40904.25</v>
      </c>
      <c r="O365" s="18">
        <v>40904.25</v>
      </c>
      <c r="P365" s="18">
        <f t="shared" si="11"/>
        <v>40905.25</v>
      </c>
      <c r="Q365" s="18">
        <v>40905.25</v>
      </c>
      <c r="R365" t="b">
        <v>0</v>
      </c>
      <c r="S365" t="b">
        <v>0</v>
      </c>
      <c r="T365" t="s">
        <v>23</v>
      </c>
      <c r="U365" t="str">
        <f>_xlfn.TEXTBEFORE(Table1[[#This Row],[category &amp; sub-category]], "/")</f>
        <v>music</v>
      </c>
      <c r="V365" t="str">
        <f>_xlfn.TEXTAFTER(Table1[[#This Row],[category &amp; sub-category]], "/")</f>
        <v>rock</v>
      </c>
    </row>
    <row r="366" spans="1:22" x14ac:dyDescent="0.25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19">
        <f>Table1[[#This Row],[pledged]]/Table1[[#This Row],[goal]]</f>
        <v>16.163333333333334</v>
      </c>
      <c r="G366" t="s">
        <v>20</v>
      </c>
      <c r="H366" s="24">
        <v>186</v>
      </c>
      <c r="I366" s="7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8">
        <f t="shared" si="10"/>
        <v>43164.25</v>
      </c>
      <c r="O366" s="18">
        <v>43164.25</v>
      </c>
      <c r="P366" s="18">
        <f t="shared" si="11"/>
        <v>43194.208333333328</v>
      </c>
      <c r="Q366" s="18">
        <v>43194.208333333328</v>
      </c>
      <c r="R366" t="b">
        <v>0</v>
      </c>
      <c r="S366" t="b">
        <v>0</v>
      </c>
      <c r="T366" t="s">
        <v>60</v>
      </c>
      <c r="U366" t="str">
        <f>_xlfn.TEXTBEFORE(Table1[[#This Row],[category &amp; sub-category]], "/")</f>
        <v>music</v>
      </c>
      <c r="V366" t="str">
        <f>_xlfn.TEXTAFTER(Table1[[#This Row],[category &amp; sub-category]], "/")</f>
        <v>indie rock</v>
      </c>
    </row>
    <row r="367" spans="1:22" x14ac:dyDescent="0.25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19">
        <f>Table1[[#This Row],[pledged]]/Table1[[#This Row],[goal]]</f>
        <v>7.3343749999999996</v>
      </c>
      <c r="G367" t="s">
        <v>20</v>
      </c>
      <c r="H367" s="24">
        <v>112</v>
      </c>
      <c r="I367" s="7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8">
        <f t="shared" si="10"/>
        <v>42733.25</v>
      </c>
      <c r="O367" s="18">
        <v>42733.25</v>
      </c>
      <c r="P367" s="18">
        <f t="shared" si="11"/>
        <v>42760.25</v>
      </c>
      <c r="Q367" s="18">
        <v>42760.25</v>
      </c>
      <c r="R367" t="b">
        <v>0</v>
      </c>
      <c r="S367" t="b">
        <v>0</v>
      </c>
      <c r="T367" t="s">
        <v>33</v>
      </c>
      <c r="U367" t="str">
        <f>_xlfn.TEXTBEFORE(Table1[[#This Row],[category &amp; sub-category]], "/")</f>
        <v>theater</v>
      </c>
      <c r="V367" t="str">
        <f>_xlfn.TEXTAFTER(Table1[[#This Row],[category &amp; sub-category]], "/")</f>
        <v>plays</v>
      </c>
    </row>
    <row r="368" spans="1:22" x14ac:dyDescent="0.25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19">
        <f>Table1[[#This Row],[pledged]]/Table1[[#This Row],[goal]]</f>
        <v>5.9211111111111112</v>
      </c>
      <c r="G368" t="s">
        <v>20</v>
      </c>
      <c r="H368" s="24">
        <v>101</v>
      </c>
      <c r="I368" s="7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8">
        <f t="shared" si="10"/>
        <v>40546.25</v>
      </c>
      <c r="O368" s="18">
        <v>40546.25</v>
      </c>
      <c r="P368" s="18">
        <f t="shared" si="11"/>
        <v>40547.25</v>
      </c>
      <c r="Q368" s="18">
        <v>40547.25</v>
      </c>
      <c r="R368" t="b">
        <v>0</v>
      </c>
      <c r="S368" t="b">
        <v>1</v>
      </c>
      <c r="T368" t="s">
        <v>33</v>
      </c>
      <c r="U368" t="str">
        <f>_xlfn.TEXTBEFORE(Table1[[#This Row],[category &amp; sub-category]], "/")</f>
        <v>theater</v>
      </c>
      <c r="V368" t="str">
        <f>_xlfn.TEXTAFTER(Table1[[#This Row],[category &amp; sub-category]], "/")</f>
        <v>plays</v>
      </c>
    </row>
    <row r="369" spans="1:22" x14ac:dyDescent="0.25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19">
        <f>Table1[[#This Row],[pledged]]/Table1[[#This Row],[goal]]</f>
        <v>0.18888888888888888</v>
      </c>
      <c r="G369" t="s">
        <v>14</v>
      </c>
      <c r="H369" s="24">
        <v>75</v>
      </c>
      <c r="I369" s="7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8">
        <f t="shared" si="10"/>
        <v>41930.208333333336</v>
      </c>
      <c r="O369" s="18">
        <v>41930.208333333336</v>
      </c>
      <c r="P369" s="18">
        <f t="shared" si="11"/>
        <v>41954.25</v>
      </c>
      <c r="Q369" s="18">
        <v>41954.25</v>
      </c>
      <c r="R369" t="b">
        <v>0</v>
      </c>
      <c r="S369" t="b">
        <v>1</v>
      </c>
      <c r="T369" t="s">
        <v>33</v>
      </c>
      <c r="U369" t="str">
        <f>_xlfn.TEXTBEFORE(Table1[[#This Row],[category &amp; sub-category]], "/")</f>
        <v>theater</v>
      </c>
      <c r="V369" t="str">
        <f>_xlfn.TEXTAFTER(Table1[[#This Row],[category &amp; sub-category]], "/")</f>
        <v>plays</v>
      </c>
    </row>
    <row r="370" spans="1:22" x14ac:dyDescent="0.25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19">
        <f>Table1[[#This Row],[pledged]]/Table1[[#This Row],[goal]]</f>
        <v>2.7680769230769231</v>
      </c>
      <c r="G370" t="s">
        <v>20</v>
      </c>
      <c r="H370" s="24">
        <v>206</v>
      </c>
      <c r="I370" s="7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8">
        <f t="shared" si="10"/>
        <v>40464.208333333336</v>
      </c>
      <c r="O370" s="18">
        <v>40464.208333333336</v>
      </c>
      <c r="P370" s="18">
        <f t="shared" si="11"/>
        <v>40487.208333333336</v>
      </c>
      <c r="Q370" s="18">
        <v>40487.208333333336</v>
      </c>
      <c r="R370" t="b">
        <v>0</v>
      </c>
      <c r="S370" t="b">
        <v>1</v>
      </c>
      <c r="T370" t="s">
        <v>42</v>
      </c>
      <c r="U370" t="str">
        <f>_xlfn.TEXTBEFORE(Table1[[#This Row],[category &amp; sub-category]], "/")</f>
        <v>film &amp; video</v>
      </c>
      <c r="V370" t="str">
        <f>_xlfn.TEXTAFTER(Table1[[#This Row],[category &amp; sub-category]], "/")</f>
        <v>documentary</v>
      </c>
    </row>
    <row r="371" spans="1:22" x14ac:dyDescent="0.25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19">
        <f>Table1[[#This Row],[pledged]]/Table1[[#This Row],[goal]]</f>
        <v>2.730185185185185</v>
      </c>
      <c r="G371" t="s">
        <v>20</v>
      </c>
      <c r="H371" s="24">
        <v>154</v>
      </c>
      <c r="I371" s="7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8">
        <f t="shared" si="10"/>
        <v>41308.25</v>
      </c>
      <c r="O371" s="18">
        <v>41308.25</v>
      </c>
      <c r="P371" s="18">
        <f t="shared" si="11"/>
        <v>41347.208333333336</v>
      </c>
      <c r="Q371" s="18">
        <v>41347.208333333336</v>
      </c>
      <c r="R371" t="b">
        <v>0</v>
      </c>
      <c r="S371" t="b">
        <v>1</v>
      </c>
      <c r="T371" t="s">
        <v>269</v>
      </c>
      <c r="U371" t="str">
        <f>_xlfn.TEXTBEFORE(Table1[[#This Row],[category &amp; sub-category]], "/")</f>
        <v>film &amp; video</v>
      </c>
      <c r="V371" t="str">
        <f>_xlfn.TEXTAFTER(Table1[[#This Row],[category &amp; sub-category]], "/")</f>
        <v>television</v>
      </c>
    </row>
    <row r="372" spans="1:22" x14ac:dyDescent="0.25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19">
        <f>Table1[[#This Row],[pledged]]/Table1[[#This Row],[goal]]</f>
        <v>1.593633125556545</v>
      </c>
      <c r="G372" t="s">
        <v>20</v>
      </c>
      <c r="H372" s="24">
        <v>5966</v>
      </c>
      <c r="I372" s="7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8">
        <f t="shared" si="10"/>
        <v>43570.208333333328</v>
      </c>
      <c r="O372" s="18">
        <v>43570.208333333328</v>
      </c>
      <c r="P372" s="18">
        <f t="shared" si="11"/>
        <v>43576.208333333328</v>
      </c>
      <c r="Q372" s="18">
        <v>43576.208333333328</v>
      </c>
      <c r="R372" t="b">
        <v>0</v>
      </c>
      <c r="S372" t="b">
        <v>0</v>
      </c>
      <c r="T372" t="s">
        <v>33</v>
      </c>
      <c r="U372" t="str">
        <f>_xlfn.TEXTBEFORE(Table1[[#This Row],[category &amp; sub-category]], "/")</f>
        <v>theater</v>
      </c>
      <c r="V372" t="str">
        <f>_xlfn.TEXTAFTER(Table1[[#This Row],[category &amp; sub-category]], "/")</f>
        <v>plays</v>
      </c>
    </row>
    <row r="373" spans="1:22" x14ac:dyDescent="0.25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19">
        <f>Table1[[#This Row],[pledged]]/Table1[[#This Row],[goal]]</f>
        <v>0.67869978858350954</v>
      </c>
      <c r="G373" t="s">
        <v>14</v>
      </c>
      <c r="H373" s="24">
        <v>2176</v>
      </c>
      <c r="I373" s="7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8">
        <f t="shared" si="10"/>
        <v>42043.25</v>
      </c>
      <c r="O373" s="18">
        <v>42043.25</v>
      </c>
      <c r="P373" s="18">
        <f t="shared" si="11"/>
        <v>42094.208333333328</v>
      </c>
      <c r="Q373" s="18">
        <v>42094.208333333328</v>
      </c>
      <c r="R373" t="b">
        <v>0</v>
      </c>
      <c r="S373" t="b">
        <v>0</v>
      </c>
      <c r="T373" t="s">
        <v>33</v>
      </c>
      <c r="U373" t="str">
        <f>_xlfn.TEXTBEFORE(Table1[[#This Row],[category &amp; sub-category]], "/")</f>
        <v>theater</v>
      </c>
      <c r="V373" t="str">
        <f>_xlfn.TEXTAFTER(Table1[[#This Row],[category &amp; sub-category]], "/")</f>
        <v>plays</v>
      </c>
    </row>
    <row r="374" spans="1:22" x14ac:dyDescent="0.25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19">
        <f>Table1[[#This Row],[pledged]]/Table1[[#This Row],[goal]]</f>
        <v>15.915555555555555</v>
      </c>
      <c r="G374" t="s">
        <v>20</v>
      </c>
      <c r="H374" s="24">
        <v>169</v>
      </c>
      <c r="I374" s="7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8">
        <f t="shared" si="10"/>
        <v>42012.25</v>
      </c>
      <c r="O374" s="18">
        <v>42012.25</v>
      </c>
      <c r="P374" s="18">
        <f t="shared" si="11"/>
        <v>42032.25</v>
      </c>
      <c r="Q374" s="18">
        <v>42032.25</v>
      </c>
      <c r="R374" t="b">
        <v>0</v>
      </c>
      <c r="S374" t="b">
        <v>1</v>
      </c>
      <c r="T374" t="s">
        <v>42</v>
      </c>
      <c r="U374" t="str">
        <f>_xlfn.TEXTBEFORE(Table1[[#This Row],[category &amp; sub-category]], "/")</f>
        <v>film &amp; video</v>
      </c>
      <c r="V374" t="str">
        <f>_xlfn.TEXTAFTER(Table1[[#This Row],[category &amp; sub-category]], "/")</f>
        <v>documentary</v>
      </c>
    </row>
    <row r="375" spans="1:22" x14ac:dyDescent="0.25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19">
        <f>Table1[[#This Row],[pledged]]/Table1[[#This Row],[goal]]</f>
        <v>7.3018222222222224</v>
      </c>
      <c r="G375" t="s">
        <v>20</v>
      </c>
      <c r="H375" s="24">
        <v>2106</v>
      </c>
      <c r="I375" s="7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8">
        <f t="shared" si="10"/>
        <v>42964.208333333328</v>
      </c>
      <c r="O375" s="18">
        <v>42964.208333333328</v>
      </c>
      <c r="P375" s="18">
        <f t="shared" si="11"/>
        <v>42972.208333333328</v>
      </c>
      <c r="Q375" s="18">
        <v>42972.208333333328</v>
      </c>
      <c r="R375" t="b">
        <v>0</v>
      </c>
      <c r="S375" t="b">
        <v>0</v>
      </c>
      <c r="T375" t="s">
        <v>33</v>
      </c>
      <c r="U375" t="str">
        <f>_xlfn.TEXTBEFORE(Table1[[#This Row],[category &amp; sub-category]], "/")</f>
        <v>theater</v>
      </c>
      <c r="V375" t="str">
        <f>_xlfn.TEXTAFTER(Table1[[#This Row],[category &amp; sub-category]], "/")</f>
        <v>plays</v>
      </c>
    </row>
    <row r="376" spans="1:22" x14ac:dyDescent="0.25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19">
        <f>Table1[[#This Row],[pledged]]/Table1[[#This Row],[goal]]</f>
        <v>0.13185782556750297</v>
      </c>
      <c r="G376" t="s">
        <v>14</v>
      </c>
      <c r="H376" s="24">
        <v>441</v>
      </c>
      <c r="I376" s="7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8">
        <f t="shared" si="10"/>
        <v>43476.25</v>
      </c>
      <c r="O376" s="18">
        <v>43476.25</v>
      </c>
      <c r="P376" s="18">
        <f t="shared" si="11"/>
        <v>43481.25</v>
      </c>
      <c r="Q376" s="18">
        <v>43481.25</v>
      </c>
      <c r="R376" t="b">
        <v>0</v>
      </c>
      <c r="S376" t="b">
        <v>1</v>
      </c>
      <c r="T376" t="s">
        <v>42</v>
      </c>
      <c r="U376" t="str">
        <f>_xlfn.TEXTBEFORE(Table1[[#This Row],[category &amp; sub-category]], "/")</f>
        <v>film &amp; video</v>
      </c>
      <c r="V376" t="str">
        <f>_xlfn.TEXTAFTER(Table1[[#This Row],[category &amp; sub-category]], "/")</f>
        <v>documentary</v>
      </c>
    </row>
    <row r="377" spans="1:22" x14ac:dyDescent="0.25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19">
        <f>Table1[[#This Row],[pledged]]/Table1[[#This Row],[goal]]</f>
        <v>0.54777777777777781</v>
      </c>
      <c r="G377" t="s">
        <v>14</v>
      </c>
      <c r="H377" s="24">
        <v>25</v>
      </c>
      <c r="I377" s="7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8">
        <f t="shared" si="10"/>
        <v>42293.208333333328</v>
      </c>
      <c r="O377" s="18">
        <v>42293.208333333328</v>
      </c>
      <c r="P377" s="18">
        <f t="shared" si="11"/>
        <v>42350.25</v>
      </c>
      <c r="Q377" s="18">
        <v>42350.25</v>
      </c>
      <c r="R377" t="b">
        <v>0</v>
      </c>
      <c r="S377" t="b">
        <v>0</v>
      </c>
      <c r="T377" t="s">
        <v>60</v>
      </c>
      <c r="U377" t="str">
        <f>_xlfn.TEXTBEFORE(Table1[[#This Row],[category &amp; sub-category]], "/")</f>
        <v>music</v>
      </c>
      <c r="V377" t="str">
        <f>_xlfn.TEXTAFTER(Table1[[#This Row],[category &amp; sub-category]], "/")</f>
        <v>indie rock</v>
      </c>
    </row>
    <row r="378" spans="1:22" x14ac:dyDescent="0.25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19">
        <f>Table1[[#This Row],[pledged]]/Table1[[#This Row],[goal]]</f>
        <v>3.6102941176470589</v>
      </c>
      <c r="G378" t="s">
        <v>20</v>
      </c>
      <c r="H378" s="24">
        <v>131</v>
      </c>
      <c r="I378" s="7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8">
        <f t="shared" si="10"/>
        <v>41826.208333333336</v>
      </c>
      <c r="O378" s="18">
        <v>41826.208333333336</v>
      </c>
      <c r="P378" s="18">
        <f t="shared" si="11"/>
        <v>41832.208333333336</v>
      </c>
      <c r="Q378" s="18">
        <v>41832.208333333336</v>
      </c>
      <c r="R378" t="b">
        <v>0</v>
      </c>
      <c r="S378" t="b">
        <v>0</v>
      </c>
      <c r="T378" t="s">
        <v>23</v>
      </c>
      <c r="U378" t="str">
        <f>_xlfn.TEXTBEFORE(Table1[[#This Row],[category &amp; sub-category]], "/")</f>
        <v>music</v>
      </c>
      <c r="V378" t="str">
        <f>_xlfn.TEXTAFTER(Table1[[#This Row],[category &amp; sub-category]], "/")</f>
        <v>rock</v>
      </c>
    </row>
    <row r="379" spans="1:22" x14ac:dyDescent="0.25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19">
        <f>Table1[[#This Row],[pledged]]/Table1[[#This Row],[goal]]</f>
        <v>0.10257545271629778</v>
      </c>
      <c r="G379" t="s">
        <v>14</v>
      </c>
      <c r="H379" s="24">
        <v>127</v>
      </c>
      <c r="I379" s="7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8">
        <f t="shared" si="10"/>
        <v>43760.208333333328</v>
      </c>
      <c r="O379" s="18">
        <v>43760.208333333328</v>
      </c>
      <c r="P379" s="18">
        <f t="shared" si="11"/>
        <v>43774.25</v>
      </c>
      <c r="Q379" s="18">
        <v>43774.25</v>
      </c>
      <c r="R379" t="b">
        <v>0</v>
      </c>
      <c r="S379" t="b">
        <v>0</v>
      </c>
      <c r="T379" t="s">
        <v>33</v>
      </c>
      <c r="U379" t="str">
        <f>_xlfn.TEXTBEFORE(Table1[[#This Row],[category &amp; sub-category]], "/")</f>
        <v>theater</v>
      </c>
      <c r="V379" t="str">
        <f>_xlfn.TEXTAFTER(Table1[[#This Row],[category &amp; sub-category]], "/")</f>
        <v>plays</v>
      </c>
    </row>
    <row r="380" spans="1:22" x14ac:dyDescent="0.25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19">
        <f>Table1[[#This Row],[pledged]]/Table1[[#This Row],[goal]]</f>
        <v>0.13962962962962963</v>
      </c>
      <c r="G380" t="s">
        <v>14</v>
      </c>
      <c r="H380" s="24">
        <v>355</v>
      </c>
      <c r="I380" s="7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8">
        <f t="shared" si="10"/>
        <v>43241.208333333328</v>
      </c>
      <c r="O380" s="18">
        <v>43241.208333333328</v>
      </c>
      <c r="P380" s="18">
        <f t="shared" si="11"/>
        <v>43279.208333333328</v>
      </c>
      <c r="Q380" s="18">
        <v>43279.208333333328</v>
      </c>
      <c r="R380" t="b">
        <v>0</v>
      </c>
      <c r="S380" t="b">
        <v>0</v>
      </c>
      <c r="T380" t="s">
        <v>42</v>
      </c>
      <c r="U380" t="str">
        <f>_xlfn.TEXTBEFORE(Table1[[#This Row],[category &amp; sub-category]], "/")</f>
        <v>film &amp; video</v>
      </c>
      <c r="V380" t="str">
        <f>_xlfn.TEXTAFTER(Table1[[#This Row],[category &amp; sub-category]], "/")</f>
        <v>documentary</v>
      </c>
    </row>
    <row r="381" spans="1:22" x14ac:dyDescent="0.25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19">
        <f>Table1[[#This Row],[pledged]]/Table1[[#This Row],[goal]]</f>
        <v>0.40444444444444444</v>
      </c>
      <c r="G381" t="s">
        <v>14</v>
      </c>
      <c r="H381" s="24">
        <v>44</v>
      </c>
      <c r="I381" s="7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8">
        <f t="shared" si="10"/>
        <v>40843.208333333336</v>
      </c>
      <c r="O381" s="18">
        <v>40843.208333333336</v>
      </c>
      <c r="P381" s="18">
        <f t="shared" si="11"/>
        <v>40857.25</v>
      </c>
      <c r="Q381" s="18">
        <v>40857.25</v>
      </c>
      <c r="R381" t="b">
        <v>0</v>
      </c>
      <c r="S381" t="b">
        <v>0</v>
      </c>
      <c r="T381" t="s">
        <v>33</v>
      </c>
      <c r="U381" t="str">
        <f>_xlfn.TEXTBEFORE(Table1[[#This Row],[category &amp; sub-category]], "/")</f>
        <v>theater</v>
      </c>
      <c r="V381" t="str">
        <f>_xlfn.TEXTAFTER(Table1[[#This Row],[category &amp; sub-category]], "/")</f>
        <v>plays</v>
      </c>
    </row>
    <row r="382" spans="1:22" x14ac:dyDescent="0.25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19">
        <f>Table1[[#This Row],[pledged]]/Table1[[#This Row],[goal]]</f>
        <v>1.6032</v>
      </c>
      <c r="G382" t="s">
        <v>20</v>
      </c>
      <c r="H382" s="24">
        <v>84</v>
      </c>
      <c r="I382" s="7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8">
        <f t="shared" si="10"/>
        <v>41448.208333333336</v>
      </c>
      <c r="O382" s="18">
        <v>41448.208333333336</v>
      </c>
      <c r="P382" s="18">
        <f t="shared" si="11"/>
        <v>41453.208333333336</v>
      </c>
      <c r="Q382" s="18">
        <v>41453.208333333336</v>
      </c>
      <c r="R382" t="b">
        <v>0</v>
      </c>
      <c r="S382" t="b">
        <v>0</v>
      </c>
      <c r="T382" t="s">
        <v>33</v>
      </c>
      <c r="U382" t="str">
        <f>_xlfn.TEXTBEFORE(Table1[[#This Row],[category &amp; sub-category]], "/")</f>
        <v>theater</v>
      </c>
      <c r="V382" t="str">
        <f>_xlfn.TEXTAFTER(Table1[[#This Row],[category &amp; sub-category]], "/")</f>
        <v>plays</v>
      </c>
    </row>
    <row r="383" spans="1:22" x14ac:dyDescent="0.25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19">
        <f>Table1[[#This Row],[pledged]]/Table1[[#This Row],[goal]]</f>
        <v>1.8394339622641509</v>
      </c>
      <c r="G383" t="s">
        <v>20</v>
      </c>
      <c r="H383" s="24">
        <v>155</v>
      </c>
      <c r="I383" s="7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8">
        <f t="shared" si="10"/>
        <v>42163.208333333328</v>
      </c>
      <c r="O383" s="18">
        <v>42163.208333333328</v>
      </c>
      <c r="P383" s="18">
        <f t="shared" si="11"/>
        <v>42209.208333333328</v>
      </c>
      <c r="Q383" s="18">
        <v>42209.208333333328</v>
      </c>
      <c r="R383" t="b">
        <v>0</v>
      </c>
      <c r="S383" t="b">
        <v>0</v>
      </c>
      <c r="T383" t="s">
        <v>33</v>
      </c>
      <c r="U383" t="str">
        <f>_xlfn.TEXTBEFORE(Table1[[#This Row],[category &amp; sub-category]], "/")</f>
        <v>theater</v>
      </c>
      <c r="V383" t="str">
        <f>_xlfn.TEXTAFTER(Table1[[#This Row],[category &amp; sub-category]], "/")</f>
        <v>plays</v>
      </c>
    </row>
    <row r="384" spans="1:22" x14ac:dyDescent="0.25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19">
        <f>Table1[[#This Row],[pledged]]/Table1[[#This Row],[goal]]</f>
        <v>0.63769230769230767</v>
      </c>
      <c r="G384" t="s">
        <v>14</v>
      </c>
      <c r="H384" s="24">
        <v>67</v>
      </c>
      <c r="I384" s="7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8">
        <f t="shared" si="10"/>
        <v>43024.208333333328</v>
      </c>
      <c r="O384" s="18">
        <v>43024.208333333328</v>
      </c>
      <c r="P384" s="18">
        <f t="shared" si="11"/>
        <v>43043.208333333328</v>
      </c>
      <c r="Q384" s="18">
        <v>43043.208333333328</v>
      </c>
      <c r="R384" t="b">
        <v>0</v>
      </c>
      <c r="S384" t="b">
        <v>0</v>
      </c>
      <c r="T384" t="s">
        <v>122</v>
      </c>
      <c r="U384" t="str">
        <f>_xlfn.TEXTBEFORE(Table1[[#This Row],[category &amp; sub-category]], "/")</f>
        <v>photography</v>
      </c>
      <c r="V384" t="str">
        <f>_xlfn.TEXTAFTER(Table1[[#This Row],[category &amp; sub-category]], "/")</f>
        <v>photography books</v>
      </c>
    </row>
    <row r="385" spans="1:22" x14ac:dyDescent="0.25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19">
        <f>Table1[[#This Row],[pledged]]/Table1[[#This Row],[goal]]</f>
        <v>2.2538095238095237</v>
      </c>
      <c r="G385" t="s">
        <v>20</v>
      </c>
      <c r="H385" s="24">
        <v>189</v>
      </c>
      <c r="I385" s="7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8">
        <f t="shared" si="10"/>
        <v>43509.25</v>
      </c>
      <c r="O385" s="18">
        <v>43509.25</v>
      </c>
      <c r="P385" s="18">
        <f t="shared" si="11"/>
        <v>43515.25</v>
      </c>
      <c r="Q385" s="18">
        <v>43515.25</v>
      </c>
      <c r="R385" t="b">
        <v>0</v>
      </c>
      <c r="S385" t="b">
        <v>1</v>
      </c>
      <c r="T385" t="s">
        <v>17</v>
      </c>
      <c r="U385" t="str">
        <f>_xlfn.TEXTBEFORE(Table1[[#This Row],[category &amp; sub-category]], "/")</f>
        <v>food</v>
      </c>
      <c r="V385" t="str">
        <f>_xlfn.TEXTAFTER(Table1[[#This Row],[category &amp; sub-category]], "/")</f>
        <v>food trucks</v>
      </c>
    </row>
    <row r="386" spans="1:22" x14ac:dyDescent="0.25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19">
        <f>Table1[[#This Row],[pledged]]/Table1[[#This Row],[goal]]</f>
        <v>1.7200961538461539</v>
      </c>
      <c r="G386" t="s">
        <v>20</v>
      </c>
      <c r="H386" s="24">
        <v>4799</v>
      </c>
      <c r="I386" s="7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8">
        <f t="shared" ref="N386:N449" si="12">(((L386/60)/60)/24)+DATE(1970,1,1)</f>
        <v>42776.25</v>
      </c>
      <c r="O386" s="18">
        <v>42776.25</v>
      </c>
      <c r="P386" s="18">
        <f t="shared" ref="P386:P449" si="13">(((M386/60)/60)/24)+DATE(1970,1,1)</f>
        <v>42803.25</v>
      </c>
      <c r="Q386" s="18">
        <v>42803.25</v>
      </c>
      <c r="R386" t="b">
        <v>1</v>
      </c>
      <c r="S386" t="b">
        <v>1</v>
      </c>
      <c r="T386" t="s">
        <v>42</v>
      </c>
      <c r="U386" t="str">
        <f>_xlfn.TEXTBEFORE(Table1[[#This Row],[category &amp; sub-category]], "/")</f>
        <v>film &amp; video</v>
      </c>
      <c r="V386" t="str">
        <f>_xlfn.TEXTAFTER(Table1[[#This Row],[category &amp; sub-category]], "/")</f>
        <v>documentary</v>
      </c>
    </row>
    <row r="387" spans="1:22" x14ac:dyDescent="0.25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19">
        <f>Table1[[#This Row],[pledged]]/Table1[[#This Row],[goal]]</f>
        <v>1.4616709511568124</v>
      </c>
      <c r="G387" t="s">
        <v>20</v>
      </c>
      <c r="H387" s="24">
        <v>1137</v>
      </c>
      <c r="I387" s="7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8">
        <f t="shared" si="12"/>
        <v>43553.208333333328</v>
      </c>
      <c r="O387" s="18">
        <v>43553.208333333328</v>
      </c>
      <c r="P387" s="18">
        <f t="shared" si="13"/>
        <v>43585.208333333328</v>
      </c>
      <c r="Q387" s="18">
        <v>43585.208333333328</v>
      </c>
      <c r="R387" t="b">
        <v>0</v>
      </c>
      <c r="S387" t="b">
        <v>0</v>
      </c>
      <c r="T387" t="s">
        <v>68</v>
      </c>
      <c r="U387" t="str">
        <f>_xlfn.TEXTBEFORE(Table1[[#This Row],[category &amp; sub-category]], "/")</f>
        <v>publishing</v>
      </c>
      <c r="V387" t="str">
        <f>_xlfn.TEXTAFTER(Table1[[#This Row],[category &amp; sub-category]], "/")</f>
        <v>nonfiction</v>
      </c>
    </row>
    <row r="388" spans="1:22" x14ac:dyDescent="0.25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19">
        <f>Table1[[#This Row],[pledged]]/Table1[[#This Row],[goal]]</f>
        <v>0.76423616236162362</v>
      </c>
      <c r="G388" t="s">
        <v>14</v>
      </c>
      <c r="H388" s="24">
        <v>1068</v>
      </c>
      <c r="I388" s="7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8">
        <f t="shared" si="12"/>
        <v>40355.208333333336</v>
      </c>
      <c r="O388" s="18">
        <v>40355.208333333336</v>
      </c>
      <c r="P388" s="18">
        <f t="shared" si="13"/>
        <v>40367.208333333336</v>
      </c>
      <c r="Q388" s="18">
        <v>40367.208333333336</v>
      </c>
      <c r="R388" t="b">
        <v>0</v>
      </c>
      <c r="S388" t="b">
        <v>0</v>
      </c>
      <c r="T388" t="s">
        <v>33</v>
      </c>
      <c r="U388" t="str">
        <f>_xlfn.TEXTBEFORE(Table1[[#This Row],[category &amp; sub-category]], "/")</f>
        <v>theater</v>
      </c>
      <c r="V388" t="str">
        <f>_xlfn.TEXTAFTER(Table1[[#This Row],[category &amp; sub-category]], "/")</f>
        <v>plays</v>
      </c>
    </row>
    <row r="389" spans="1:22" x14ac:dyDescent="0.25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19">
        <f>Table1[[#This Row],[pledged]]/Table1[[#This Row],[goal]]</f>
        <v>0.39261467889908258</v>
      </c>
      <c r="G389" t="s">
        <v>14</v>
      </c>
      <c r="H389" s="24">
        <v>424</v>
      </c>
      <c r="I389" s="7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8">
        <f t="shared" si="12"/>
        <v>41072.208333333336</v>
      </c>
      <c r="O389" s="18">
        <v>41072.208333333336</v>
      </c>
      <c r="P389" s="18">
        <f t="shared" si="13"/>
        <v>41077.208333333336</v>
      </c>
      <c r="Q389" s="18">
        <v>41077.208333333336</v>
      </c>
      <c r="R389" t="b">
        <v>0</v>
      </c>
      <c r="S389" t="b">
        <v>0</v>
      </c>
      <c r="T389" t="s">
        <v>65</v>
      </c>
      <c r="U389" t="str">
        <f>_xlfn.TEXTBEFORE(Table1[[#This Row],[category &amp; sub-category]], "/")</f>
        <v>technology</v>
      </c>
      <c r="V389" t="str">
        <f>_xlfn.TEXTAFTER(Table1[[#This Row],[category &amp; sub-category]], "/")</f>
        <v>wearables</v>
      </c>
    </row>
    <row r="390" spans="1:22" x14ac:dyDescent="0.25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19">
        <f>Table1[[#This Row],[pledged]]/Table1[[#This Row],[goal]]</f>
        <v>0.11270034843205574</v>
      </c>
      <c r="G390" t="s">
        <v>74</v>
      </c>
      <c r="H390" s="24">
        <v>145</v>
      </c>
      <c r="I390" s="7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8">
        <f t="shared" si="12"/>
        <v>40912.25</v>
      </c>
      <c r="O390" s="18">
        <v>40912.25</v>
      </c>
      <c r="P390" s="18">
        <f t="shared" si="13"/>
        <v>40914.25</v>
      </c>
      <c r="Q390" s="18">
        <v>40914.25</v>
      </c>
      <c r="R390" t="b">
        <v>0</v>
      </c>
      <c r="S390" t="b">
        <v>0</v>
      </c>
      <c r="T390" t="s">
        <v>60</v>
      </c>
      <c r="U390" t="str">
        <f>_xlfn.TEXTBEFORE(Table1[[#This Row],[category &amp; sub-category]], "/")</f>
        <v>music</v>
      </c>
      <c r="V390" t="str">
        <f>_xlfn.TEXTAFTER(Table1[[#This Row],[category &amp; sub-category]], "/")</f>
        <v>indie rock</v>
      </c>
    </row>
    <row r="391" spans="1:22" x14ac:dyDescent="0.25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19">
        <f>Table1[[#This Row],[pledged]]/Table1[[#This Row],[goal]]</f>
        <v>1.2211084337349398</v>
      </c>
      <c r="G391" t="s">
        <v>20</v>
      </c>
      <c r="H391" s="24">
        <v>1152</v>
      </c>
      <c r="I391" s="7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8">
        <f t="shared" si="12"/>
        <v>40479.208333333336</v>
      </c>
      <c r="O391" s="18">
        <v>40479.208333333336</v>
      </c>
      <c r="P391" s="18">
        <f t="shared" si="13"/>
        <v>40506.25</v>
      </c>
      <c r="Q391" s="18">
        <v>40506.25</v>
      </c>
      <c r="R391" t="b">
        <v>0</v>
      </c>
      <c r="S391" t="b">
        <v>0</v>
      </c>
      <c r="T391" t="s">
        <v>33</v>
      </c>
      <c r="U391" t="str">
        <f>_xlfn.TEXTBEFORE(Table1[[#This Row],[category &amp; sub-category]], "/")</f>
        <v>theater</v>
      </c>
      <c r="V391" t="str">
        <f>_xlfn.TEXTAFTER(Table1[[#This Row],[category &amp; sub-category]], "/")</f>
        <v>plays</v>
      </c>
    </row>
    <row r="392" spans="1:22" x14ac:dyDescent="0.25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19">
        <f>Table1[[#This Row],[pledged]]/Table1[[#This Row],[goal]]</f>
        <v>1.8654166666666667</v>
      </c>
      <c r="G392" t="s">
        <v>20</v>
      </c>
      <c r="H392" s="24">
        <v>50</v>
      </c>
      <c r="I392" s="7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8">
        <f t="shared" si="12"/>
        <v>41530.208333333336</v>
      </c>
      <c r="O392" s="18">
        <v>41530.208333333336</v>
      </c>
      <c r="P392" s="18">
        <f t="shared" si="13"/>
        <v>41545.208333333336</v>
      </c>
      <c r="Q392" s="18">
        <v>41545.208333333336</v>
      </c>
      <c r="R392" t="b">
        <v>0</v>
      </c>
      <c r="S392" t="b">
        <v>0</v>
      </c>
      <c r="T392" t="s">
        <v>122</v>
      </c>
      <c r="U392" t="str">
        <f>_xlfn.TEXTBEFORE(Table1[[#This Row],[category &amp; sub-category]], "/")</f>
        <v>photography</v>
      </c>
      <c r="V392" t="str">
        <f>_xlfn.TEXTAFTER(Table1[[#This Row],[category &amp; sub-category]], "/")</f>
        <v>photography books</v>
      </c>
    </row>
    <row r="393" spans="1:22" x14ac:dyDescent="0.25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19">
        <f>Table1[[#This Row],[pledged]]/Table1[[#This Row],[goal]]</f>
        <v>7.27317880794702E-2</v>
      </c>
      <c r="G393" t="s">
        <v>14</v>
      </c>
      <c r="H393" s="24">
        <v>151</v>
      </c>
      <c r="I393" s="7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8">
        <f t="shared" si="12"/>
        <v>41653.25</v>
      </c>
      <c r="O393" s="18">
        <v>41653.25</v>
      </c>
      <c r="P393" s="18">
        <f t="shared" si="13"/>
        <v>41655.25</v>
      </c>
      <c r="Q393" s="18">
        <v>41655.25</v>
      </c>
      <c r="R393" t="b">
        <v>0</v>
      </c>
      <c r="S393" t="b">
        <v>0</v>
      </c>
      <c r="T393" t="s">
        <v>68</v>
      </c>
      <c r="U393" t="str">
        <f>_xlfn.TEXTBEFORE(Table1[[#This Row],[category &amp; sub-category]], "/")</f>
        <v>publishing</v>
      </c>
      <c r="V393" t="str">
        <f>_xlfn.TEXTAFTER(Table1[[#This Row],[category &amp; sub-category]], "/")</f>
        <v>nonfiction</v>
      </c>
    </row>
    <row r="394" spans="1:22" x14ac:dyDescent="0.25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19">
        <f>Table1[[#This Row],[pledged]]/Table1[[#This Row],[goal]]</f>
        <v>0.65642371234207963</v>
      </c>
      <c r="G394" t="s">
        <v>14</v>
      </c>
      <c r="H394" s="24">
        <v>1608</v>
      </c>
      <c r="I394" s="7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8">
        <f t="shared" si="12"/>
        <v>40549.25</v>
      </c>
      <c r="O394" s="18">
        <v>40549.25</v>
      </c>
      <c r="P394" s="18">
        <f t="shared" si="13"/>
        <v>40551.25</v>
      </c>
      <c r="Q394" s="18">
        <v>40551.25</v>
      </c>
      <c r="R394" t="b">
        <v>0</v>
      </c>
      <c r="S394" t="b">
        <v>0</v>
      </c>
      <c r="T394" t="s">
        <v>65</v>
      </c>
      <c r="U394" t="str">
        <f>_xlfn.TEXTBEFORE(Table1[[#This Row],[category &amp; sub-category]], "/")</f>
        <v>technology</v>
      </c>
      <c r="V394" t="str">
        <f>_xlfn.TEXTAFTER(Table1[[#This Row],[category &amp; sub-category]], "/")</f>
        <v>wearables</v>
      </c>
    </row>
    <row r="395" spans="1:22" x14ac:dyDescent="0.25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19">
        <f>Table1[[#This Row],[pledged]]/Table1[[#This Row],[goal]]</f>
        <v>2.2896178343949045</v>
      </c>
      <c r="G395" t="s">
        <v>20</v>
      </c>
      <c r="H395" s="24">
        <v>3059</v>
      </c>
      <c r="I395" s="7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8">
        <f t="shared" si="12"/>
        <v>42933.208333333328</v>
      </c>
      <c r="O395" s="18">
        <v>42933.208333333328</v>
      </c>
      <c r="P395" s="18">
        <f t="shared" si="13"/>
        <v>42934.208333333328</v>
      </c>
      <c r="Q395" s="18">
        <v>42934.208333333328</v>
      </c>
      <c r="R395" t="b">
        <v>0</v>
      </c>
      <c r="S395" t="b">
        <v>0</v>
      </c>
      <c r="T395" t="s">
        <v>159</v>
      </c>
      <c r="U395" t="str">
        <f>_xlfn.TEXTBEFORE(Table1[[#This Row],[category &amp; sub-category]], "/")</f>
        <v>music</v>
      </c>
      <c r="V395" t="str">
        <f>_xlfn.TEXTAFTER(Table1[[#This Row],[category &amp; sub-category]], "/")</f>
        <v>jazz</v>
      </c>
    </row>
    <row r="396" spans="1:22" x14ac:dyDescent="0.25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19">
        <f>Table1[[#This Row],[pledged]]/Table1[[#This Row],[goal]]</f>
        <v>4.6937499999999996</v>
      </c>
      <c r="G396" t="s">
        <v>20</v>
      </c>
      <c r="H396" s="24">
        <v>34</v>
      </c>
      <c r="I396" s="7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8">
        <f t="shared" si="12"/>
        <v>41484.208333333336</v>
      </c>
      <c r="O396" s="18">
        <v>41484.208333333336</v>
      </c>
      <c r="P396" s="18">
        <f t="shared" si="13"/>
        <v>41494.208333333336</v>
      </c>
      <c r="Q396" s="18">
        <v>41494.208333333336</v>
      </c>
      <c r="R396" t="b">
        <v>0</v>
      </c>
      <c r="S396" t="b">
        <v>1</v>
      </c>
      <c r="T396" t="s">
        <v>42</v>
      </c>
      <c r="U396" t="str">
        <f>_xlfn.TEXTBEFORE(Table1[[#This Row],[category &amp; sub-category]], "/")</f>
        <v>film &amp; video</v>
      </c>
      <c r="V396" t="str">
        <f>_xlfn.TEXTAFTER(Table1[[#This Row],[category &amp; sub-category]], "/")</f>
        <v>documentary</v>
      </c>
    </row>
    <row r="397" spans="1:22" x14ac:dyDescent="0.25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19">
        <f>Table1[[#This Row],[pledged]]/Table1[[#This Row],[goal]]</f>
        <v>1.3011267605633803</v>
      </c>
      <c r="G397" t="s">
        <v>20</v>
      </c>
      <c r="H397" s="24">
        <v>220</v>
      </c>
      <c r="I397" s="7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8">
        <f t="shared" si="12"/>
        <v>40885.25</v>
      </c>
      <c r="O397" s="18">
        <v>40885.25</v>
      </c>
      <c r="P397" s="18">
        <f t="shared" si="13"/>
        <v>40886.25</v>
      </c>
      <c r="Q397" s="18">
        <v>40886.25</v>
      </c>
      <c r="R397" t="b">
        <v>1</v>
      </c>
      <c r="S397" t="b">
        <v>0</v>
      </c>
      <c r="T397" t="s">
        <v>33</v>
      </c>
      <c r="U397" t="str">
        <f>_xlfn.TEXTBEFORE(Table1[[#This Row],[category &amp; sub-category]], "/")</f>
        <v>theater</v>
      </c>
      <c r="V397" t="str">
        <f>_xlfn.TEXTAFTER(Table1[[#This Row],[category &amp; sub-category]], "/")</f>
        <v>plays</v>
      </c>
    </row>
    <row r="398" spans="1:22" x14ac:dyDescent="0.25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19">
        <f>Table1[[#This Row],[pledged]]/Table1[[#This Row],[goal]]</f>
        <v>1.6705422993492407</v>
      </c>
      <c r="G398" t="s">
        <v>20</v>
      </c>
      <c r="H398" s="24">
        <v>1604</v>
      </c>
      <c r="I398" s="7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8">
        <f t="shared" si="12"/>
        <v>43378.208333333328</v>
      </c>
      <c r="O398" s="18">
        <v>43378.208333333328</v>
      </c>
      <c r="P398" s="18">
        <f t="shared" si="13"/>
        <v>43386.208333333328</v>
      </c>
      <c r="Q398" s="18">
        <v>43386.208333333328</v>
      </c>
      <c r="R398" t="b">
        <v>0</v>
      </c>
      <c r="S398" t="b">
        <v>0</v>
      </c>
      <c r="T398" t="s">
        <v>53</v>
      </c>
      <c r="U398" t="str">
        <f>_xlfn.TEXTBEFORE(Table1[[#This Row],[category &amp; sub-category]], "/")</f>
        <v>film &amp; video</v>
      </c>
      <c r="V398" t="str">
        <f>_xlfn.TEXTAFTER(Table1[[#This Row],[category &amp; sub-category]], "/")</f>
        <v>drama</v>
      </c>
    </row>
    <row r="399" spans="1:22" x14ac:dyDescent="0.25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19">
        <f>Table1[[#This Row],[pledged]]/Table1[[#This Row],[goal]]</f>
        <v>1.738641975308642</v>
      </c>
      <c r="G399" t="s">
        <v>20</v>
      </c>
      <c r="H399" s="24">
        <v>454</v>
      </c>
      <c r="I399" s="7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8">
        <f t="shared" si="12"/>
        <v>41417.208333333336</v>
      </c>
      <c r="O399" s="18">
        <v>41417.208333333336</v>
      </c>
      <c r="P399" s="18">
        <f t="shared" si="13"/>
        <v>41423.208333333336</v>
      </c>
      <c r="Q399" s="18">
        <v>41423.208333333336</v>
      </c>
      <c r="R399" t="b">
        <v>0</v>
      </c>
      <c r="S399" t="b">
        <v>0</v>
      </c>
      <c r="T399" t="s">
        <v>23</v>
      </c>
      <c r="U399" t="str">
        <f>_xlfn.TEXTBEFORE(Table1[[#This Row],[category &amp; sub-category]], "/")</f>
        <v>music</v>
      </c>
      <c r="V399" t="str">
        <f>_xlfn.TEXTAFTER(Table1[[#This Row],[category &amp; sub-category]], "/")</f>
        <v>rock</v>
      </c>
    </row>
    <row r="400" spans="1:22" x14ac:dyDescent="0.25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19">
        <f>Table1[[#This Row],[pledged]]/Table1[[#This Row],[goal]]</f>
        <v>7.1776470588235295</v>
      </c>
      <c r="G400" t="s">
        <v>20</v>
      </c>
      <c r="H400" s="24">
        <v>123</v>
      </c>
      <c r="I400" s="7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8">
        <f t="shared" si="12"/>
        <v>43228.208333333328</v>
      </c>
      <c r="O400" s="18">
        <v>43228.208333333328</v>
      </c>
      <c r="P400" s="18">
        <f t="shared" si="13"/>
        <v>43230.208333333328</v>
      </c>
      <c r="Q400" s="18">
        <v>43230.208333333328</v>
      </c>
      <c r="R400" t="b">
        <v>0</v>
      </c>
      <c r="S400" t="b">
        <v>1</v>
      </c>
      <c r="T400" t="s">
        <v>71</v>
      </c>
      <c r="U400" t="str">
        <f>_xlfn.TEXTBEFORE(Table1[[#This Row],[category &amp; sub-category]], "/")</f>
        <v>film &amp; video</v>
      </c>
      <c r="V400" t="str">
        <f>_xlfn.TEXTAFTER(Table1[[#This Row],[category &amp; sub-category]], "/")</f>
        <v>animation</v>
      </c>
    </row>
    <row r="401" spans="1:22" x14ac:dyDescent="0.25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19">
        <f>Table1[[#This Row],[pledged]]/Table1[[#This Row],[goal]]</f>
        <v>0.63850976361767731</v>
      </c>
      <c r="G401" t="s">
        <v>14</v>
      </c>
      <c r="H401" s="24">
        <v>941</v>
      </c>
      <c r="I401" s="7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8">
        <f t="shared" si="12"/>
        <v>40576.25</v>
      </c>
      <c r="O401" s="18">
        <v>40576.25</v>
      </c>
      <c r="P401" s="18">
        <f t="shared" si="13"/>
        <v>40583.25</v>
      </c>
      <c r="Q401" s="18">
        <v>40583.25</v>
      </c>
      <c r="R401" t="b">
        <v>0</v>
      </c>
      <c r="S401" t="b">
        <v>0</v>
      </c>
      <c r="T401" t="s">
        <v>60</v>
      </c>
      <c r="U401" t="str">
        <f>_xlfn.TEXTBEFORE(Table1[[#This Row],[category &amp; sub-category]], "/")</f>
        <v>music</v>
      </c>
      <c r="V401" t="str">
        <f>_xlfn.TEXTAFTER(Table1[[#This Row],[category &amp; sub-category]], "/")</f>
        <v>indie rock</v>
      </c>
    </row>
    <row r="402" spans="1:22" x14ac:dyDescent="0.25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19">
        <f>Table1[[#This Row],[pledged]]/Table1[[#This Row],[goal]]</f>
        <v>0.02</v>
      </c>
      <c r="G402" t="s">
        <v>14</v>
      </c>
      <c r="H402" s="24">
        <v>1</v>
      </c>
      <c r="I402" s="7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s="18">
        <f t="shared" si="12"/>
        <v>41502.208333333336</v>
      </c>
      <c r="O402" s="18">
        <v>41502.208333333336</v>
      </c>
      <c r="P402" s="18">
        <f t="shared" si="13"/>
        <v>41524.208333333336</v>
      </c>
      <c r="Q402" s="18">
        <v>41524.208333333336</v>
      </c>
      <c r="R402" t="b">
        <v>0</v>
      </c>
      <c r="S402" t="b">
        <v>1</v>
      </c>
      <c r="T402" t="s">
        <v>122</v>
      </c>
      <c r="U402" t="str">
        <f>_xlfn.TEXTBEFORE(Table1[[#This Row],[category &amp; sub-category]], "/")</f>
        <v>photography</v>
      </c>
      <c r="V402" t="str">
        <f>_xlfn.TEXTAFTER(Table1[[#This Row],[category &amp; sub-category]], "/")</f>
        <v>photography books</v>
      </c>
    </row>
    <row r="403" spans="1:22" x14ac:dyDescent="0.25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19">
        <f>Table1[[#This Row],[pledged]]/Table1[[#This Row],[goal]]</f>
        <v>15.302222222222222</v>
      </c>
      <c r="G403" t="s">
        <v>20</v>
      </c>
      <c r="H403" s="24">
        <v>299</v>
      </c>
      <c r="I403" s="7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8">
        <f t="shared" si="12"/>
        <v>43765.208333333328</v>
      </c>
      <c r="O403" s="18">
        <v>43765.208333333328</v>
      </c>
      <c r="P403" s="18">
        <f t="shared" si="13"/>
        <v>43765.208333333328</v>
      </c>
      <c r="Q403" s="18">
        <v>43765.208333333328</v>
      </c>
      <c r="R403" t="b">
        <v>0</v>
      </c>
      <c r="S403" t="b">
        <v>0</v>
      </c>
      <c r="T403" t="s">
        <v>33</v>
      </c>
      <c r="U403" t="str">
        <f>_xlfn.TEXTBEFORE(Table1[[#This Row],[category &amp; sub-category]], "/")</f>
        <v>theater</v>
      </c>
      <c r="V403" t="str">
        <f>_xlfn.TEXTAFTER(Table1[[#This Row],[category &amp; sub-category]], "/")</f>
        <v>plays</v>
      </c>
    </row>
    <row r="404" spans="1:22" x14ac:dyDescent="0.25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19">
        <f>Table1[[#This Row],[pledged]]/Table1[[#This Row],[goal]]</f>
        <v>0.40356164383561643</v>
      </c>
      <c r="G404" t="s">
        <v>14</v>
      </c>
      <c r="H404" s="24">
        <v>40</v>
      </c>
      <c r="I404" s="7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8">
        <f t="shared" si="12"/>
        <v>40914.25</v>
      </c>
      <c r="O404" s="18">
        <v>40914.25</v>
      </c>
      <c r="P404" s="18">
        <f t="shared" si="13"/>
        <v>40961.25</v>
      </c>
      <c r="Q404" s="18">
        <v>40961.25</v>
      </c>
      <c r="R404" t="b">
        <v>0</v>
      </c>
      <c r="S404" t="b">
        <v>1</v>
      </c>
      <c r="T404" t="s">
        <v>100</v>
      </c>
      <c r="U404" t="str">
        <f>_xlfn.TEXTBEFORE(Table1[[#This Row],[category &amp; sub-category]], "/")</f>
        <v>film &amp; video</v>
      </c>
      <c r="V404" t="str">
        <f>_xlfn.TEXTAFTER(Table1[[#This Row],[category &amp; sub-category]], "/")</f>
        <v>shorts</v>
      </c>
    </row>
    <row r="405" spans="1:22" x14ac:dyDescent="0.25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19">
        <f>Table1[[#This Row],[pledged]]/Table1[[#This Row],[goal]]</f>
        <v>0.86220633299284988</v>
      </c>
      <c r="G405" t="s">
        <v>14</v>
      </c>
      <c r="H405" s="24">
        <v>3015</v>
      </c>
      <c r="I405" s="7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8">
        <f t="shared" si="12"/>
        <v>40310.208333333336</v>
      </c>
      <c r="O405" s="18">
        <v>40310.208333333336</v>
      </c>
      <c r="P405" s="18">
        <f t="shared" si="13"/>
        <v>40346.208333333336</v>
      </c>
      <c r="Q405" s="18">
        <v>40346.208333333336</v>
      </c>
      <c r="R405" t="b">
        <v>0</v>
      </c>
      <c r="S405" t="b">
        <v>1</v>
      </c>
      <c r="T405" t="s">
        <v>33</v>
      </c>
      <c r="U405" t="str">
        <f>_xlfn.TEXTBEFORE(Table1[[#This Row],[category &amp; sub-category]], "/")</f>
        <v>theater</v>
      </c>
      <c r="V405" t="str">
        <f>_xlfn.TEXTAFTER(Table1[[#This Row],[category &amp; sub-category]], "/")</f>
        <v>plays</v>
      </c>
    </row>
    <row r="406" spans="1:22" x14ac:dyDescent="0.25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19">
        <f>Table1[[#This Row],[pledged]]/Table1[[#This Row],[goal]]</f>
        <v>3.1558486707566464</v>
      </c>
      <c r="G406" t="s">
        <v>20</v>
      </c>
      <c r="H406" s="24">
        <v>2237</v>
      </c>
      <c r="I406" s="7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8">
        <f t="shared" si="12"/>
        <v>43053.25</v>
      </c>
      <c r="O406" s="18">
        <v>43053.25</v>
      </c>
      <c r="P406" s="18">
        <f t="shared" si="13"/>
        <v>43056.25</v>
      </c>
      <c r="Q406" s="18">
        <v>43056.25</v>
      </c>
      <c r="R406" t="b">
        <v>0</v>
      </c>
      <c r="S406" t="b">
        <v>0</v>
      </c>
      <c r="T406" t="s">
        <v>33</v>
      </c>
      <c r="U406" t="str">
        <f>_xlfn.TEXTBEFORE(Table1[[#This Row],[category &amp; sub-category]], "/")</f>
        <v>theater</v>
      </c>
      <c r="V406" t="str">
        <f>_xlfn.TEXTAFTER(Table1[[#This Row],[category &amp; sub-category]], "/")</f>
        <v>plays</v>
      </c>
    </row>
    <row r="407" spans="1:22" x14ac:dyDescent="0.25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19">
        <f>Table1[[#This Row],[pledged]]/Table1[[#This Row],[goal]]</f>
        <v>0.89618243243243245</v>
      </c>
      <c r="G407" t="s">
        <v>14</v>
      </c>
      <c r="H407" s="24">
        <v>435</v>
      </c>
      <c r="I407" s="7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8">
        <f t="shared" si="12"/>
        <v>43255.208333333328</v>
      </c>
      <c r="O407" s="18">
        <v>43255.208333333328</v>
      </c>
      <c r="P407" s="18">
        <f t="shared" si="13"/>
        <v>43305.208333333328</v>
      </c>
      <c r="Q407" s="18">
        <v>43305.208333333328</v>
      </c>
      <c r="R407" t="b">
        <v>0</v>
      </c>
      <c r="S407" t="b">
        <v>0</v>
      </c>
      <c r="T407" t="s">
        <v>33</v>
      </c>
      <c r="U407" t="str">
        <f>_xlfn.TEXTBEFORE(Table1[[#This Row],[category &amp; sub-category]], "/")</f>
        <v>theater</v>
      </c>
      <c r="V407" t="str">
        <f>_xlfn.TEXTAFTER(Table1[[#This Row],[category &amp; sub-category]], "/")</f>
        <v>plays</v>
      </c>
    </row>
    <row r="408" spans="1:22" x14ac:dyDescent="0.25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19">
        <f>Table1[[#This Row],[pledged]]/Table1[[#This Row],[goal]]</f>
        <v>1.8214503816793892</v>
      </c>
      <c r="G408" t="s">
        <v>20</v>
      </c>
      <c r="H408" s="24">
        <v>645</v>
      </c>
      <c r="I408" s="7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8">
        <f t="shared" si="12"/>
        <v>41304.25</v>
      </c>
      <c r="O408" s="18">
        <v>41304.25</v>
      </c>
      <c r="P408" s="18">
        <f t="shared" si="13"/>
        <v>41316.25</v>
      </c>
      <c r="Q408" s="18">
        <v>41316.25</v>
      </c>
      <c r="R408" t="b">
        <v>1</v>
      </c>
      <c r="S408" t="b">
        <v>0</v>
      </c>
      <c r="T408" t="s">
        <v>42</v>
      </c>
      <c r="U408" t="str">
        <f>_xlfn.TEXTBEFORE(Table1[[#This Row],[category &amp; sub-category]], "/")</f>
        <v>film &amp; video</v>
      </c>
      <c r="V408" t="str">
        <f>_xlfn.TEXTAFTER(Table1[[#This Row],[category &amp; sub-category]], "/")</f>
        <v>documentary</v>
      </c>
    </row>
    <row r="409" spans="1:22" x14ac:dyDescent="0.25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19">
        <f>Table1[[#This Row],[pledged]]/Table1[[#This Row],[goal]]</f>
        <v>3.5588235294117645</v>
      </c>
      <c r="G409" t="s">
        <v>20</v>
      </c>
      <c r="H409" s="24">
        <v>484</v>
      </c>
      <c r="I409" s="7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s="18">
        <f t="shared" si="12"/>
        <v>43751.208333333328</v>
      </c>
      <c r="O409" s="18">
        <v>43751.208333333328</v>
      </c>
      <c r="P409" s="18">
        <f t="shared" si="13"/>
        <v>43758.208333333328</v>
      </c>
      <c r="Q409" s="18">
        <v>43758.208333333328</v>
      </c>
      <c r="R409" t="b">
        <v>0</v>
      </c>
      <c r="S409" t="b">
        <v>0</v>
      </c>
      <c r="T409" t="s">
        <v>33</v>
      </c>
      <c r="U409" t="str">
        <f>_xlfn.TEXTBEFORE(Table1[[#This Row],[category &amp; sub-category]], "/")</f>
        <v>theater</v>
      </c>
      <c r="V409" t="str">
        <f>_xlfn.TEXTAFTER(Table1[[#This Row],[category &amp; sub-category]], "/")</f>
        <v>plays</v>
      </c>
    </row>
    <row r="410" spans="1:22" x14ac:dyDescent="0.25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19">
        <f>Table1[[#This Row],[pledged]]/Table1[[#This Row],[goal]]</f>
        <v>1.3183695652173912</v>
      </c>
      <c r="G410" t="s">
        <v>20</v>
      </c>
      <c r="H410" s="24">
        <v>154</v>
      </c>
      <c r="I410" s="7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8">
        <f t="shared" si="12"/>
        <v>42541.208333333328</v>
      </c>
      <c r="O410" s="18">
        <v>42541.208333333328</v>
      </c>
      <c r="P410" s="18">
        <f t="shared" si="13"/>
        <v>42561.208333333328</v>
      </c>
      <c r="Q410" s="18">
        <v>42561.208333333328</v>
      </c>
      <c r="R410" t="b">
        <v>0</v>
      </c>
      <c r="S410" t="b">
        <v>0</v>
      </c>
      <c r="T410" t="s">
        <v>42</v>
      </c>
      <c r="U410" t="str">
        <f>_xlfn.TEXTBEFORE(Table1[[#This Row],[category &amp; sub-category]], "/")</f>
        <v>film &amp; video</v>
      </c>
      <c r="V410" t="str">
        <f>_xlfn.TEXTAFTER(Table1[[#This Row],[category &amp; sub-category]], "/")</f>
        <v>documentary</v>
      </c>
    </row>
    <row r="411" spans="1:22" x14ac:dyDescent="0.25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19">
        <f>Table1[[#This Row],[pledged]]/Table1[[#This Row],[goal]]</f>
        <v>0.46315634218289087</v>
      </c>
      <c r="G411" t="s">
        <v>14</v>
      </c>
      <c r="H411" s="24">
        <v>714</v>
      </c>
      <c r="I411" s="7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8">
        <f t="shared" si="12"/>
        <v>42843.208333333328</v>
      </c>
      <c r="O411" s="18">
        <v>42843.208333333328</v>
      </c>
      <c r="P411" s="18">
        <f t="shared" si="13"/>
        <v>42847.208333333328</v>
      </c>
      <c r="Q411" s="18">
        <v>42847.208333333328</v>
      </c>
      <c r="R411" t="b">
        <v>0</v>
      </c>
      <c r="S411" t="b">
        <v>0</v>
      </c>
      <c r="T411" t="s">
        <v>23</v>
      </c>
      <c r="U411" t="str">
        <f>_xlfn.TEXTBEFORE(Table1[[#This Row],[category &amp; sub-category]], "/")</f>
        <v>music</v>
      </c>
      <c r="V411" t="str">
        <f>_xlfn.TEXTAFTER(Table1[[#This Row],[category &amp; sub-category]], "/")</f>
        <v>rock</v>
      </c>
    </row>
    <row r="412" spans="1:22" x14ac:dyDescent="0.25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19">
        <f>Table1[[#This Row],[pledged]]/Table1[[#This Row],[goal]]</f>
        <v>0.36132726089785294</v>
      </c>
      <c r="G412" t="s">
        <v>47</v>
      </c>
      <c r="H412" s="24">
        <v>1111</v>
      </c>
      <c r="I412" s="7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8">
        <f t="shared" si="12"/>
        <v>42122.208333333328</v>
      </c>
      <c r="O412" s="18">
        <v>42122.208333333328</v>
      </c>
      <c r="P412" s="18">
        <f t="shared" si="13"/>
        <v>42122.208333333328</v>
      </c>
      <c r="Q412" s="18">
        <v>42122.208333333328</v>
      </c>
      <c r="R412" t="b">
        <v>0</v>
      </c>
      <c r="S412" t="b">
        <v>0</v>
      </c>
      <c r="T412" t="s">
        <v>292</v>
      </c>
      <c r="U412" t="str">
        <f>_xlfn.TEXTBEFORE(Table1[[#This Row],[category &amp; sub-category]], "/")</f>
        <v>games</v>
      </c>
      <c r="V412" t="str">
        <f>_xlfn.TEXTAFTER(Table1[[#This Row],[category &amp; sub-category]], "/")</f>
        <v>mobile games</v>
      </c>
    </row>
    <row r="413" spans="1:22" x14ac:dyDescent="0.25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19">
        <f>Table1[[#This Row],[pledged]]/Table1[[#This Row],[goal]]</f>
        <v>1.0462820512820512</v>
      </c>
      <c r="G413" t="s">
        <v>20</v>
      </c>
      <c r="H413" s="24">
        <v>82</v>
      </c>
      <c r="I413" s="7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8">
        <f t="shared" si="12"/>
        <v>42884.208333333328</v>
      </c>
      <c r="O413" s="18">
        <v>42884.208333333328</v>
      </c>
      <c r="P413" s="18">
        <f t="shared" si="13"/>
        <v>42886.208333333328</v>
      </c>
      <c r="Q413" s="18">
        <v>42886.208333333328</v>
      </c>
      <c r="R413" t="b">
        <v>0</v>
      </c>
      <c r="S413" t="b">
        <v>0</v>
      </c>
      <c r="T413" t="s">
        <v>33</v>
      </c>
      <c r="U413" t="str">
        <f>_xlfn.TEXTBEFORE(Table1[[#This Row],[category &amp; sub-category]], "/")</f>
        <v>theater</v>
      </c>
      <c r="V413" t="str">
        <f>_xlfn.TEXTAFTER(Table1[[#This Row],[category &amp; sub-category]], "/")</f>
        <v>plays</v>
      </c>
    </row>
    <row r="414" spans="1:22" x14ac:dyDescent="0.25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19">
        <f>Table1[[#This Row],[pledged]]/Table1[[#This Row],[goal]]</f>
        <v>6.6885714285714286</v>
      </c>
      <c r="G414" t="s">
        <v>20</v>
      </c>
      <c r="H414" s="24">
        <v>134</v>
      </c>
      <c r="I414" s="7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8">
        <f t="shared" si="12"/>
        <v>41642.25</v>
      </c>
      <c r="O414" s="18">
        <v>41642.25</v>
      </c>
      <c r="P414" s="18">
        <f t="shared" si="13"/>
        <v>41652.25</v>
      </c>
      <c r="Q414" s="18">
        <v>41652.25</v>
      </c>
      <c r="R414" t="b">
        <v>0</v>
      </c>
      <c r="S414" t="b">
        <v>0</v>
      </c>
      <c r="T414" t="s">
        <v>119</v>
      </c>
      <c r="U414" t="str">
        <f>_xlfn.TEXTBEFORE(Table1[[#This Row],[category &amp; sub-category]], "/")</f>
        <v>publishing</v>
      </c>
      <c r="V414" t="str">
        <f>_xlfn.TEXTAFTER(Table1[[#This Row],[category &amp; sub-category]], "/")</f>
        <v>fiction</v>
      </c>
    </row>
    <row r="415" spans="1:22" x14ac:dyDescent="0.25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19">
        <f>Table1[[#This Row],[pledged]]/Table1[[#This Row],[goal]]</f>
        <v>0.62072823218997364</v>
      </c>
      <c r="G415" t="s">
        <v>47</v>
      </c>
      <c r="H415" s="24">
        <v>1089</v>
      </c>
      <c r="I415" s="7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8">
        <f t="shared" si="12"/>
        <v>43431.25</v>
      </c>
      <c r="O415" s="18">
        <v>43431.25</v>
      </c>
      <c r="P415" s="18">
        <f t="shared" si="13"/>
        <v>43458.25</v>
      </c>
      <c r="Q415" s="18">
        <v>43458.25</v>
      </c>
      <c r="R415" t="b">
        <v>0</v>
      </c>
      <c r="S415" t="b">
        <v>0</v>
      </c>
      <c r="T415" t="s">
        <v>71</v>
      </c>
      <c r="U415" t="str">
        <f>_xlfn.TEXTBEFORE(Table1[[#This Row],[category &amp; sub-category]], "/")</f>
        <v>film &amp; video</v>
      </c>
      <c r="V415" t="str">
        <f>_xlfn.TEXTAFTER(Table1[[#This Row],[category &amp; sub-category]], "/")</f>
        <v>animation</v>
      </c>
    </row>
    <row r="416" spans="1:22" x14ac:dyDescent="0.25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19">
        <f>Table1[[#This Row],[pledged]]/Table1[[#This Row],[goal]]</f>
        <v>0.84699787460148779</v>
      </c>
      <c r="G416" t="s">
        <v>14</v>
      </c>
      <c r="H416" s="24">
        <v>5497</v>
      </c>
      <c r="I416" s="7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8">
        <f t="shared" si="12"/>
        <v>40288.208333333336</v>
      </c>
      <c r="O416" s="18">
        <v>40288.208333333336</v>
      </c>
      <c r="P416" s="18">
        <f t="shared" si="13"/>
        <v>40296.208333333336</v>
      </c>
      <c r="Q416" s="18">
        <v>40296.208333333336</v>
      </c>
      <c r="R416" t="b">
        <v>0</v>
      </c>
      <c r="S416" t="b">
        <v>1</v>
      </c>
      <c r="T416" t="s">
        <v>17</v>
      </c>
      <c r="U416" t="str">
        <f>_xlfn.TEXTBEFORE(Table1[[#This Row],[category &amp; sub-category]], "/")</f>
        <v>food</v>
      </c>
      <c r="V416" t="str">
        <f>_xlfn.TEXTAFTER(Table1[[#This Row],[category &amp; sub-category]], "/")</f>
        <v>food trucks</v>
      </c>
    </row>
    <row r="417" spans="1:22" x14ac:dyDescent="0.25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19">
        <f>Table1[[#This Row],[pledged]]/Table1[[#This Row],[goal]]</f>
        <v>0.11059030837004405</v>
      </c>
      <c r="G417" t="s">
        <v>14</v>
      </c>
      <c r="H417" s="24">
        <v>418</v>
      </c>
      <c r="I417" s="7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8">
        <f t="shared" si="12"/>
        <v>40921.25</v>
      </c>
      <c r="O417" s="18">
        <v>40921.25</v>
      </c>
      <c r="P417" s="18">
        <f t="shared" si="13"/>
        <v>40938.25</v>
      </c>
      <c r="Q417" s="18">
        <v>40938.25</v>
      </c>
      <c r="R417" t="b">
        <v>0</v>
      </c>
      <c r="S417" t="b">
        <v>0</v>
      </c>
      <c r="T417" t="s">
        <v>33</v>
      </c>
      <c r="U417" t="str">
        <f>_xlfn.TEXTBEFORE(Table1[[#This Row],[category &amp; sub-category]], "/")</f>
        <v>theater</v>
      </c>
      <c r="V417" t="str">
        <f>_xlfn.TEXTAFTER(Table1[[#This Row],[category &amp; sub-category]], "/")</f>
        <v>plays</v>
      </c>
    </row>
    <row r="418" spans="1:22" x14ac:dyDescent="0.25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19">
        <f>Table1[[#This Row],[pledged]]/Table1[[#This Row],[goal]]</f>
        <v>0.43838781575037145</v>
      </c>
      <c r="G418" t="s">
        <v>14</v>
      </c>
      <c r="H418" s="24">
        <v>1439</v>
      </c>
      <c r="I418" s="7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8">
        <f t="shared" si="12"/>
        <v>40560.25</v>
      </c>
      <c r="O418" s="18">
        <v>40560.25</v>
      </c>
      <c r="P418" s="18">
        <f t="shared" si="13"/>
        <v>40569.25</v>
      </c>
      <c r="Q418" s="18">
        <v>40569.25</v>
      </c>
      <c r="R418" t="b">
        <v>0</v>
      </c>
      <c r="S418" t="b">
        <v>1</v>
      </c>
      <c r="T418" t="s">
        <v>42</v>
      </c>
      <c r="U418" t="str">
        <f>_xlfn.TEXTBEFORE(Table1[[#This Row],[category &amp; sub-category]], "/")</f>
        <v>film &amp; video</v>
      </c>
      <c r="V418" t="str">
        <f>_xlfn.TEXTAFTER(Table1[[#This Row],[category &amp; sub-category]], "/")</f>
        <v>documentary</v>
      </c>
    </row>
    <row r="419" spans="1:22" x14ac:dyDescent="0.25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19">
        <f>Table1[[#This Row],[pledged]]/Table1[[#This Row],[goal]]</f>
        <v>0.55470588235294116</v>
      </c>
      <c r="G419" t="s">
        <v>14</v>
      </c>
      <c r="H419" s="24">
        <v>15</v>
      </c>
      <c r="I419" s="7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8">
        <f t="shared" si="12"/>
        <v>43407.208333333328</v>
      </c>
      <c r="O419" s="18">
        <v>43407.208333333328</v>
      </c>
      <c r="P419" s="18">
        <f t="shared" si="13"/>
        <v>43431.25</v>
      </c>
      <c r="Q419" s="18">
        <v>43431.25</v>
      </c>
      <c r="R419" t="b">
        <v>0</v>
      </c>
      <c r="S419" t="b">
        <v>0</v>
      </c>
      <c r="T419" t="s">
        <v>33</v>
      </c>
      <c r="U419" t="str">
        <f>_xlfn.TEXTBEFORE(Table1[[#This Row],[category &amp; sub-category]], "/")</f>
        <v>theater</v>
      </c>
      <c r="V419" t="str">
        <f>_xlfn.TEXTAFTER(Table1[[#This Row],[category &amp; sub-category]], "/")</f>
        <v>plays</v>
      </c>
    </row>
    <row r="420" spans="1:22" x14ac:dyDescent="0.25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19">
        <f>Table1[[#This Row],[pledged]]/Table1[[#This Row],[goal]]</f>
        <v>0.57399511301160655</v>
      </c>
      <c r="G420" t="s">
        <v>14</v>
      </c>
      <c r="H420" s="24">
        <v>1999</v>
      </c>
      <c r="I420" s="7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8">
        <f t="shared" si="12"/>
        <v>41035.208333333336</v>
      </c>
      <c r="O420" s="18">
        <v>41035.208333333336</v>
      </c>
      <c r="P420" s="18">
        <f t="shared" si="13"/>
        <v>41036.208333333336</v>
      </c>
      <c r="Q420" s="18">
        <v>41036.208333333336</v>
      </c>
      <c r="R420" t="b">
        <v>0</v>
      </c>
      <c r="S420" t="b">
        <v>0</v>
      </c>
      <c r="T420" t="s">
        <v>42</v>
      </c>
      <c r="U420" t="str">
        <f>_xlfn.TEXTBEFORE(Table1[[#This Row],[category &amp; sub-category]], "/")</f>
        <v>film &amp; video</v>
      </c>
      <c r="V420" t="str">
        <f>_xlfn.TEXTAFTER(Table1[[#This Row],[category &amp; sub-category]], "/")</f>
        <v>documentary</v>
      </c>
    </row>
    <row r="421" spans="1:22" x14ac:dyDescent="0.25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19">
        <f>Table1[[#This Row],[pledged]]/Table1[[#This Row],[goal]]</f>
        <v>1.2343497363796134</v>
      </c>
      <c r="G421" t="s">
        <v>20</v>
      </c>
      <c r="H421" s="24">
        <v>5203</v>
      </c>
      <c r="I421" s="7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8">
        <f t="shared" si="12"/>
        <v>40899.25</v>
      </c>
      <c r="O421" s="18">
        <v>40899.25</v>
      </c>
      <c r="P421" s="18">
        <f t="shared" si="13"/>
        <v>40905.25</v>
      </c>
      <c r="Q421" s="18">
        <v>40905.25</v>
      </c>
      <c r="R421" t="b">
        <v>0</v>
      </c>
      <c r="S421" t="b">
        <v>0</v>
      </c>
      <c r="T421" t="s">
        <v>28</v>
      </c>
      <c r="U421" t="str">
        <f>_xlfn.TEXTBEFORE(Table1[[#This Row],[category &amp; sub-category]], "/")</f>
        <v>technology</v>
      </c>
      <c r="V421" t="str">
        <f>_xlfn.TEXTAFTER(Table1[[#This Row],[category &amp; sub-category]], "/")</f>
        <v>web</v>
      </c>
    </row>
    <row r="422" spans="1:22" x14ac:dyDescent="0.25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19">
        <f>Table1[[#This Row],[pledged]]/Table1[[#This Row],[goal]]</f>
        <v>1.2846</v>
      </c>
      <c r="G422" t="s">
        <v>20</v>
      </c>
      <c r="H422" s="24">
        <v>94</v>
      </c>
      <c r="I422" s="7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8">
        <f t="shared" si="12"/>
        <v>42911.208333333328</v>
      </c>
      <c r="O422" s="18">
        <v>42911.208333333328</v>
      </c>
      <c r="P422" s="18">
        <f t="shared" si="13"/>
        <v>42925.208333333328</v>
      </c>
      <c r="Q422" s="18">
        <v>42925.208333333328</v>
      </c>
      <c r="R422" t="b">
        <v>0</v>
      </c>
      <c r="S422" t="b">
        <v>0</v>
      </c>
      <c r="T422" t="s">
        <v>33</v>
      </c>
      <c r="U422" t="str">
        <f>_xlfn.TEXTBEFORE(Table1[[#This Row],[category &amp; sub-category]], "/")</f>
        <v>theater</v>
      </c>
      <c r="V422" t="str">
        <f>_xlfn.TEXTAFTER(Table1[[#This Row],[category &amp; sub-category]], "/")</f>
        <v>plays</v>
      </c>
    </row>
    <row r="423" spans="1:22" x14ac:dyDescent="0.25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19">
        <f>Table1[[#This Row],[pledged]]/Table1[[#This Row],[goal]]</f>
        <v>0.63989361702127656</v>
      </c>
      <c r="G423" t="s">
        <v>14</v>
      </c>
      <c r="H423" s="24">
        <v>118</v>
      </c>
      <c r="I423" s="7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8">
        <f t="shared" si="12"/>
        <v>42915.208333333328</v>
      </c>
      <c r="O423" s="18">
        <v>42915.208333333328</v>
      </c>
      <c r="P423" s="18">
        <f t="shared" si="13"/>
        <v>42945.208333333328</v>
      </c>
      <c r="Q423" s="18">
        <v>42945.208333333328</v>
      </c>
      <c r="R423" t="b">
        <v>0</v>
      </c>
      <c r="S423" t="b">
        <v>1</v>
      </c>
      <c r="T423" t="s">
        <v>65</v>
      </c>
      <c r="U423" t="str">
        <f>_xlfn.TEXTBEFORE(Table1[[#This Row],[category &amp; sub-category]], "/")</f>
        <v>technology</v>
      </c>
      <c r="V423" t="str">
        <f>_xlfn.TEXTAFTER(Table1[[#This Row],[category &amp; sub-category]], "/")</f>
        <v>wearables</v>
      </c>
    </row>
    <row r="424" spans="1:22" x14ac:dyDescent="0.25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19">
        <f>Table1[[#This Row],[pledged]]/Table1[[#This Row],[goal]]</f>
        <v>1.2729885057471264</v>
      </c>
      <c r="G424" t="s">
        <v>20</v>
      </c>
      <c r="H424" s="24">
        <v>205</v>
      </c>
      <c r="I424" s="7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8">
        <f t="shared" si="12"/>
        <v>40285.208333333336</v>
      </c>
      <c r="O424" s="18">
        <v>40285.208333333336</v>
      </c>
      <c r="P424" s="18">
        <f t="shared" si="13"/>
        <v>40305.208333333336</v>
      </c>
      <c r="Q424" s="18">
        <v>40305.208333333336</v>
      </c>
      <c r="R424" t="b">
        <v>0</v>
      </c>
      <c r="S424" t="b">
        <v>1</v>
      </c>
      <c r="T424" t="s">
        <v>33</v>
      </c>
      <c r="U424" t="str">
        <f>_xlfn.TEXTBEFORE(Table1[[#This Row],[category &amp; sub-category]], "/")</f>
        <v>theater</v>
      </c>
      <c r="V424" t="str">
        <f>_xlfn.TEXTAFTER(Table1[[#This Row],[category &amp; sub-category]], "/")</f>
        <v>plays</v>
      </c>
    </row>
    <row r="425" spans="1:22" x14ac:dyDescent="0.25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19">
        <f>Table1[[#This Row],[pledged]]/Table1[[#This Row],[goal]]</f>
        <v>0.10638024357239513</v>
      </c>
      <c r="G425" t="s">
        <v>14</v>
      </c>
      <c r="H425" s="24">
        <v>162</v>
      </c>
      <c r="I425" s="7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8">
        <f t="shared" si="12"/>
        <v>40808.208333333336</v>
      </c>
      <c r="O425" s="18">
        <v>40808.208333333336</v>
      </c>
      <c r="P425" s="18">
        <f t="shared" si="13"/>
        <v>40810.208333333336</v>
      </c>
      <c r="Q425" s="18">
        <v>40810.208333333336</v>
      </c>
      <c r="R425" t="b">
        <v>0</v>
      </c>
      <c r="S425" t="b">
        <v>1</v>
      </c>
      <c r="T425" t="s">
        <v>17</v>
      </c>
      <c r="U425" t="str">
        <f>_xlfn.TEXTBEFORE(Table1[[#This Row],[category &amp; sub-category]], "/")</f>
        <v>food</v>
      </c>
      <c r="V425" t="str">
        <f>_xlfn.TEXTAFTER(Table1[[#This Row],[category &amp; sub-category]], "/")</f>
        <v>food trucks</v>
      </c>
    </row>
    <row r="426" spans="1:22" x14ac:dyDescent="0.25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19">
        <f>Table1[[#This Row],[pledged]]/Table1[[#This Row],[goal]]</f>
        <v>0.40470588235294119</v>
      </c>
      <c r="G426" t="s">
        <v>14</v>
      </c>
      <c r="H426" s="24">
        <v>83</v>
      </c>
      <c r="I426" s="7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8">
        <f t="shared" si="12"/>
        <v>43208.208333333328</v>
      </c>
      <c r="O426" s="18">
        <v>43208.208333333328</v>
      </c>
      <c r="P426" s="18">
        <f t="shared" si="13"/>
        <v>43214.208333333328</v>
      </c>
      <c r="Q426" s="18">
        <v>43214.208333333328</v>
      </c>
      <c r="R426" t="b">
        <v>0</v>
      </c>
      <c r="S426" t="b">
        <v>0</v>
      </c>
      <c r="T426" t="s">
        <v>60</v>
      </c>
      <c r="U426" t="str">
        <f>_xlfn.TEXTBEFORE(Table1[[#This Row],[category &amp; sub-category]], "/")</f>
        <v>music</v>
      </c>
      <c r="V426" t="str">
        <f>_xlfn.TEXTAFTER(Table1[[#This Row],[category &amp; sub-category]], "/")</f>
        <v>indie rock</v>
      </c>
    </row>
    <row r="427" spans="1:22" x14ac:dyDescent="0.25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19">
        <f>Table1[[#This Row],[pledged]]/Table1[[#This Row],[goal]]</f>
        <v>2.8766666666666665</v>
      </c>
      <c r="G427" t="s">
        <v>20</v>
      </c>
      <c r="H427" s="24">
        <v>92</v>
      </c>
      <c r="I427" s="7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8">
        <f t="shared" si="12"/>
        <v>42213.208333333328</v>
      </c>
      <c r="O427" s="18">
        <v>42213.208333333328</v>
      </c>
      <c r="P427" s="18">
        <f t="shared" si="13"/>
        <v>42219.208333333328</v>
      </c>
      <c r="Q427" s="18">
        <v>42219.208333333328</v>
      </c>
      <c r="R427" t="b">
        <v>0</v>
      </c>
      <c r="S427" t="b">
        <v>0</v>
      </c>
      <c r="T427" t="s">
        <v>122</v>
      </c>
      <c r="U427" t="str">
        <f>_xlfn.TEXTBEFORE(Table1[[#This Row],[category &amp; sub-category]], "/")</f>
        <v>photography</v>
      </c>
      <c r="V427" t="str">
        <f>_xlfn.TEXTAFTER(Table1[[#This Row],[category &amp; sub-category]], "/")</f>
        <v>photography books</v>
      </c>
    </row>
    <row r="428" spans="1:22" x14ac:dyDescent="0.25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19">
        <f>Table1[[#This Row],[pledged]]/Table1[[#This Row],[goal]]</f>
        <v>5.7294444444444448</v>
      </c>
      <c r="G428" t="s">
        <v>20</v>
      </c>
      <c r="H428" s="24">
        <v>219</v>
      </c>
      <c r="I428" s="7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8">
        <f t="shared" si="12"/>
        <v>41332.25</v>
      </c>
      <c r="O428" s="18">
        <v>41332.25</v>
      </c>
      <c r="P428" s="18">
        <f t="shared" si="13"/>
        <v>41339.25</v>
      </c>
      <c r="Q428" s="18">
        <v>41339.25</v>
      </c>
      <c r="R428" t="b">
        <v>0</v>
      </c>
      <c r="S428" t="b">
        <v>0</v>
      </c>
      <c r="T428" t="s">
        <v>33</v>
      </c>
      <c r="U428" t="str">
        <f>_xlfn.TEXTBEFORE(Table1[[#This Row],[category &amp; sub-category]], "/")</f>
        <v>theater</v>
      </c>
      <c r="V428" t="str">
        <f>_xlfn.TEXTAFTER(Table1[[#This Row],[category &amp; sub-category]], "/")</f>
        <v>plays</v>
      </c>
    </row>
    <row r="429" spans="1:22" x14ac:dyDescent="0.25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19">
        <f>Table1[[#This Row],[pledged]]/Table1[[#This Row],[goal]]</f>
        <v>1.1290429799426933</v>
      </c>
      <c r="G429" t="s">
        <v>20</v>
      </c>
      <c r="H429" s="24">
        <v>2526</v>
      </c>
      <c r="I429" s="7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8">
        <f t="shared" si="12"/>
        <v>41895.208333333336</v>
      </c>
      <c r="O429" s="18">
        <v>41895.208333333336</v>
      </c>
      <c r="P429" s="18">
        <f t="shared" si="13"/>
        <v>41927.208333333336</v>
      </c>
      <c r="Q429" s="18">
        <v>41927.208333333336</v>
      </c>
      <c r="R429" t="b">
        <v>0</v>
      </c>
      <c r="S429" t="b">
        <v>1</v>
      </c>
      <c r="T429" t="s">
        <v>33</v>
      </c>
      <c r="U429" t="str">
        <f>_xlfn.TEXTBEFORE(Table1[[#This Row],[category &amp; sub-category]], "/")</f>
        <v>theater</v>
      </c>
      <c r="V429" t="str">
        <f>_xlfn.TEXTAFTER(Table1[[#This Row],[category &amp; sub-category]], "/")</f>
        <v>plays</v>
      </c>
    </row>
    <row r="430" spans="1:22" x14ac:dyDescent="0.25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19">
        <f>Table1[[#This Row],[pledged]]/Table1[[#This Row],[goal]]</f>
        <v>0.46387573964497042</v>
      </c>
      <c r="G430" t="s">
        <v>14</v>
      </c>
      <c r="H430" s="24">
        <v>747</v>
      </c>
      <c r="I430" s="7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8">
        <f t="shared" si="12"/>
        <v>40585.25</v>
      </c>
      <c r="O430" s="18">
        <v>40585.25</v>
      </c>
      <c r="P430" s="18">
        <f t="shared" si="13"/>
        <v>40592.25</v>
      </c>
      <c r="Q430" s="18">
        <v>40592.25</v>
      </c>
      <c r="R430" t="b">
        <v>0</v>
      </c>
      <c r="S430" t="b">
        <v>0</v>
      </c>
      <c r="T430" t="s">
        <v>71</v>
      </c>
      <c r="U430" t="str">
        <f>_xlfn.TEXTBEFORE(Table1[[#This Row],[category &amp; sub-category]], "/")</f>
        <v>film &amp; video</v>
      </c>
      <c r="V430" t="str">
        <f>_xlfn.TEXTAFTER(Table1[[#This Row],[category &amp; sub-category]], "/")</f>
        <v>animation</v>
      </c>
    </row>
    <row r="431" spans="1:22" x14ac:dyDescent="0.25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19">
        <f>Table1[[#This Row],[pledged]]/Table1[[#This Row],[goal]]</f>
        <v>0.90675916230366493</v>
      </c>
      <c r="G431" t="s">
        <v>74</v>
      </c>
      <c r="H431" s="24">
        <v>2138</v>
      </c>
      <c r="I431" s="7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8">
        <f t="shared" si="12"/>
        <v>41680.25</v>
      </c>
      <c r="O431" s="18">
        <v>41680.25</v>
      </c>
      <c r="P431" s="18">
        <f t="shared" si="13"/>
        <v>41708.208333333336</v>
      </c>
      <c r="Q431" s="18">
        <v>41708.208333333336</v>
      </c>
      <c r="R431" t="b">
        <v>0</v>
      </c>
      <c r="S431" t="b">
        <v>1</v>
      </c>
      <c r="T431" t="s">
        <v>122</v>
      </c>
      <c r="U431" t="str">
        <f>_xlfn.TEXTBEFORE(Table1[[#This Row],[category &amp; sub-category]], "/")</f>
        <v>photography</v>
      </c>
      <c r="V431" t="str">
        <f>_xlfn.TEXTAFTER(Table1[[#This Row],[category &amp; sub-category]], "/")</f>
        <v>photography books</v>
      </c>
    </row>
    <row r="432" spans="1:22" x14ac:dyDescent="0.25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19">
        <f>Table1[[#This Row],[pledged]]/Table1[[#This Row],[goal]]</f>
        <v>0.67740740740740746</v>
      </c>
      <c r="G432" t="s">
        <v>14</v>
      </c>
      <c r="H432" s="24">
        <v>84</v>
      </c>
      <c r="I432" s="7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8">
        <f t="shared" si="12"/>
        <v>43737.208333333328</v>
      </c>
      <c r="O432" s="18">
        <v>43737.208333333328</v>
      </c>
      <c r="P432" s="18">
        <f t="shared" si="13"/>
        <v>43771.208333333328</v>
      </c>
      <c r="Q432" s="18">
        <v>43771.208333333328</v>
      </c>
      <c r="R432" t="b">
        <v>0</v>
      </c>
      <c r="S432" t="b">
        <v>0</v>
      </c>
      <c r="T432" t="s">
        <v>33</v>
      </c>
      <c r="U432" t="str">
        <f>_xlfn.TEXTBEFORE(Table1[[#This Row],[category &amp; sub-category]], "/")</f>
        <v>theater</v>
      </c>
      <c r="V432" t="str">
        <f>_xlfn.TEXTAFTER(Table1[[#This Row],[category &amp; sub-category]], "/")</f>
        <v>plays</v>
      </c>
    </row>
    <row r="433" spans="1:22" x14ac:dyDescent="0.25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19">
        <f>Table1[[#This Row],[pledged]]/Table1[[#This Row],[goal]]</f>
        <v>1.9249019607843136</v>
      </c>
      <c r="G433" t="s">
        <v>20</v>
      </c>
      <c r="H433" s="24">
        <v>94</v>
      </c>
      <c r="I433" s="7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8">
        <f t="shared" si="12"/>
        <v>43273.208333333328</v>
      </c>
      <c r="O433" s="18">
        <v>43273.208333333328</v>
      </c>
      <c r="P433" s="18">
        <f t="shared" si="13"/>
        <v>43290.208333333328</v>
      </c>
      <c r="Q433" s="18">
        <v>43290.208333333328</v>
      </c>
      <c r="R433" t="b">
        <v>1</v>
      </c>
      <c r="S433" t="b">
        <v>0</v>
      </c>
      <c r="T433" t="s">
        <v>33</v>
      </c>
      <c r="U433" t="str">
        <f>_xlfn.TEXTBEFORE(Table1[[#This Row],[category &amp; sub-category]], "/")</f>
        <v>theater</v>
      </c>
      <c r="V433" t="str">
        <f>_xlfn.TEXTAFTER(Table1[[#This Row],[category &amp; sub-category]], "/")</f>
        <v>plays</v>
      </c>
    </row>
    <row r="434" spans="1:22" x14ac:dyDescent="0.25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19">
        <f>Table1[[#This Row],[pledged]]/Table1[[#This Row],[goal]]</f>
        <v>0.82714285714285718</v>
      </c>
      <c r="G434" t="s">
        <v>14</v>
      </c>
      <c r="H434" s="24">
        <v>91</v>
      </c>
      <c r="I434" s="7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8">
        <f t="shared" si="12"/>
        <v>41761.208333333336</v>
      </c>
      <c r="O434" s="18">
        <v>41761.208333333336</v>
      </c>
      <c r="P434" s="18">
        <f t="shared" si="13"/>
        <v>41781.208333333336</v>
      </c>
      <c r="Q434" s="18">
        <v>41781.208333333336</v>
      </c>
      <c r="R434" t="b">
        <v>0</v>
      </c>
      <c r="S434" t="b">
        <v>0</v>
      </c>
      <c r="T434" t="s">
        <v>33</v>
      </c>
      <c r="U434" t="str">
        <f>_xlfn.TEXTBEFORE(Table1[[#This Row],[category &amp; sub-category]], "/")</f>
        <v>theater</v>
      </c>
      <c r="V434" t="str">
        <f>_xlfn.TEXTAFTER(Table1[[#This Row],[category &amp; sub-category]], "/")</f>
        <v>plays</v>
      </c>
    </row>
    <row r="435" spans="1:22" x14ac:dyDescent="0.25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19">
        <f>Table1[[#This Row],[pledged]]/Table1[[#This Row],[goal]]</f>
        <v>0.54163920922570019</v>
      </c>
      <c r="G435" t="s">
        <v>14</v>
      </c>
      <c r="H435" s="24">
        <v>792</v>
      </c>
      <c r="I435" s="7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8">
        <f t="shared" si="12"/>
        <v>41603.25</v>
      </c>
      <c r="O435" s="18">
        <v>41603.25</v>
      </c>
      <c r="P435" s="18">
        <f t="shared" si="13"/>
        <v>41619.25</v>
      </c>
      <c r="Q435" s="18">
        <v>41619.25</v>
      </c>
      <c r="R435" t="b">
        <v>0</v>
      </c>
      <c r="S435" t="b">
        <v>1</v>
      </c>
      <c r="T435" t="s">
        <v>42</v>
      </c>
      <c r="U435" t="str">
        <f>_xlfn.TEXTBEFORE(Table1[[#This Row],[category &amp; sub-category]], "/")</f>
        <v>film &amp; video</v>
      </c>
      <c r="V435" t="str">
        <f>_xlfn.TEXTAFTER(Table1[[#This Row],[category &amp; sub-category]], "/")</f>
        <v>documentary</v>
      </c>
    </row>
    <row r="436" spans="1:22" x14ac:dyDescent="0.25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19">
        <f>Table1[[#This Row],[pledged]]/Table1[[#This Row],[goal]]</f>
        <v>0.16722222222222222</v>
      </c>
      <c r="G436" t="s">
        <v>74</v>
      </c>
      <c r="H436" s="24">
        <v>10</v>
      </c>
      <c r="I436" s="7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8">
        <f t="shared" si="12"/>
        <v>42705.25</v>
      </c>
      <c r="O436" s="18">
        <v>42705.25</v>
      </c>
      <c r="P436" s="18">
        <f t="shared" si="13"/>
        <v>42719.25</v>
      </c>
      <c r="Q436" s="18">
        <v>42719.25</v>
      </c>
      <c r="R436" t="b">
        <v>1</v>
      </c>
      <c r="S436" t="b">
        <v>0</v>
      </c>
      <c r="T436" t="s">
        <v>33</v>
      </c>
      <c r="U436" t="str">
        <f>_xlfn.TEXTBEFORE(Table1[[#This Row],[category &amp; sub-category]], "/")</f>
        <v>theater</v>
      </c>
      <c r="V436" t="str">
        <f>_xlfn.TEXTAFTER(Table1[[#This Row],[category &amp; sub-category]], "/")</f>
        <v>plays</v>
      </c>
    </row>
    <row r="437" spans="1:22" x14ac:dyDescent="0.25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19">
        <f>Table1[[#This Row],[pledged]]/Table1[[#This Row],[goal]]</f>
        <v>1.168766404199475</v>
      </c>
      <c r="G437" t="s">
        <v>20</v>
      </c>
      <c r="H437" s="24">
        <v>1713</v>
      </c>
      <c r="I437" s="7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8">
        <f t="shared" si="12"/>
        <v>41988.25</v>
      </c>
      <c r="O437" s="18">
        <v>41988.25</v>
      </c>
      <c r="P437" s="18">
        <f t="shared" si="13"/>
        <v>42000.25</v>
      </c>
      <c r="Q437" s="18">
        <v>42000.25</v>
      </c>
      <c r="R437" t="b">
        <v>0</v>
      </c>
      <c r="S437" t="b">
        <v>1</v>
      </c>
      <c r="T437" t="s">
        <v>33</v>
      </c>
      <c r="U437" t="str">
        <f>_xlfn.TEXTBEFORE(Table1[[#This Row],[category &amp; sub-category]], "/")</f>
        <v>theater</v>
      </c>
      <c r="V437" t="str">
        <f>_xlfn.TEXTAFTER(Table1[[#This Row],[category &amp; sub-category]], "/")</f>
        <v>plays</v>
      </c>
    </row>
    <row r="438" spans="1:22" x14ac:dyDescent="0.25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19">
        <f>Table1[[#This Row],[pledged]]/Table1[[#This Row],[goal]]</f>
        <v>10.521538461538462</v>
      </c>
      <c r="G438" t="s">
        <v>20</v>
      </c>
      <c r="H438" s="24">
        <v>249</v>
      </c>
      <c r="I438" s="7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8">
        <f t="shared" si="12"/>
        <v>43575.208333333328</v>
      </c>
      <c r="O438" s="18">
        <v>43575.208333333328</v>
      </c>
      <c r="P438" s="18">
        <f t="shared" si="13"/>
        <v>43576.208333333328</v>
      </c>
      <c r="Q438" s="18">
        <v>43576.208333333328</v>
      </c>
      <c r="R438" t="b">
        <v>0</v>
      </c>
      <c r="S438" t="b">
        <v>0</v>
      </c>
      <c r="T438" t="s">
        <v>159</v>
      </c>
      <c r="U438" t="str">
        <f>_xlfn.TEXTBEFORE(Table1[[#This Row],[category &amp; sub-category]], "/")</f>
        <v>music</v>
      </c>
      <c r="V438" t="str">
        <f>_xlfn.TEXTAFTER(Table1[[#This Row],[category &amp; sub-category]], "/")</f>
        <v>jazz</v>
      </c>
    </row>
    <row r="439" spans="1:22" x14ac:dyDescent="0.25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19">
        <f>Table1[[#This Row],[pledged]]/Table1[[#This Row],[goal]]</f>
        <v>1.2307407407407407</v>
      </c>
      <c r="G439" t="s">
        <v>20</v>
      </c>
      <c r="H439" s="24">
        <v>192</v>
      </c>
      <c r="I439" s="7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8">
        <f t="shared" si="12"/>
        <v>42260.208333333328</v>
      </c>
      <c r="O439" s="18">
        <v>42260.208333333328</v>
      </c>
      <c r="P439" s="18">
        <f t="shared" si="13"/>
        <v>42263.208333333328</v>
      </c>
      <c r="Q439" s="18">
        <v>42263.208333333328</v>
      </c>
      <c r="R439" t="b">
        <v>0</v>
      </c>
      <c r="S439" t="b">
        <v>1</v>
      </c>
      <c r="T439" t="s">
        <v>71</v>
      </c>
      <c r="U439" t="str">
        <f>_xlfn.TEXTBEFORE(Table1[[#This Row],[category &amp; sub-category]], "/")</f>
        <v>film &amp; video</v>
      </c>
      <c r="V439" t="str">
        <f>_xlfn.TEXTAFTER(Table1[[#This Row],[category &amp; sub-category]], "/")</f>
        <v>animation</v>
      </c>
    </row>
    <row r="440" spans="1:22" x14ac:dyDescent="0.25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19">
        <f>Table1[[#This Row],[pledged]]/Table1[[#This Row],[goal]]</f>
        <v>1.7863855421686747</v>
      </c>
      <c r="G440" t="s">
        <v>20</v>
      </c>
      <c r="H440" s="24">
        <v>247</v>
      </c>
      <c r="I440" s="7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8">
        <f t="shared" si="12"/>
        <v>41337.25</v>
      </c>
      <c r="O440" s="18">
        <v>41337.25</v>
      </c>
      <c r="P440" s="18">
        <f t="shared" si="13"/>
        <v>41367.208333333336</v>
      </c>
      <c r="Q440" s="18">
        <v>41367.208333333336</v>
      </c>
      <c r="R440" t="b">
        <v>0</v>
      </c>
      <c r="S440" t="b">
        <v>0</v>
      </c>
      <c r="T440" t="s">
        <v>33</v>
      </c>
      <c r="U440" t="str">
        <f>_xlfn.TEXTBEFORE(Table1[[#This Row],[category &amp; sub-category]], "/")</f>
        <v>theater</v>
      </c>
      <c r="V440" t="str">
        <f>_xlfn.TEXTAFTER(Table1[[#This Row],[category &amp; sub-category]], "/")</f>
        <v>plays</v>
      </c>
    </row>
    <row r="441" spans="1:22" x14ac:dyDescent="0.25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19">
        <f>Table1[[#This Row],[pledged]]/Table1[[#This Row],[goal]]</f>
        <v>3.5528169014084505</v>
      </c>
      <c r="G441" t="s">
        <v>20</v>
      </c>
      <c r="H441" s="24">
        <v>2293</v>
      </c>
      <c r="I441" s="7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8">
        <f t="shared" si="12"/>
        <v>42680.208333333328</v>
      </c>
      <c r="O441" s="18">
        <v>42680.208333333328</v>
      </c>
      <c r="P441" s="18">
        <f t="shared" si="13"/>
        <v>42687.25</v>
      </c>
      <c r="Q441" s="18">
        <v>42687.25</v>
      </c>
      <c r="R441" t="b">
        <v>0</v>
      </c>
      <c r="S441" t="b">
        <v>0</v>
      </c>
      <c r="T441" t="s">
        <v>474</v>
      </c>
      <c r="U441" t="str">
        <f>_xlfn.TEXTBEFORE(Table1[[#This Row],[category &amp; sub-category]], "/")</f>
        <v>film &amp; video</v>
      </c>
      <c r="V441" t="str">
        <f>_xlfn.TEXTAFTER(Table1[[#This Row],[category &amp; sub-category]], "/")</f>
        <v>science fiction</v>
      </c>
    </row>
    <row r="442" spans="1:22" x14ac:dyDescent="0.25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19">
        <f>Table1[[#This Row],[pledged]]/Table1[[#This Row],[goal]]</f>
        <v>1.6190634146341463</v>
      </c>
      <c r="G442" t="s">
        <v>20</v>
      </c>
      <c r="H442" s="24">
        <v>3131</v>
      </c>
      <c r="I442" s="7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8">
        <f t="shared" si="12"/>
        <v>42916.208333333328</v>
      </c>
      <c r="O442" s="18">
        <v>42916.208333333328</v>
      </c>
      <c r="P442" s="18">
        <f t="shared" si="13"/>
        <v>42926.208333333328</v>
      </c>
      <c r="Q442" s="18">
        <v>42926.208333333328</v>
      </c>
      <c r="R442" t="b">
        <v>0</v>
      </c>
      <c r="S442" t="b">
        <v>0</v>
      </c>
      <c r="T442" t="s">
        <v>269</v>
      </c>
      <c r="U442" t="str">
        <f>_xlfn.TEXTBEFORE(Table1[[#This Row],[category &amp; sub-category]], "/")</f>
        <v>film &amp; video</v>
      </c>
      <c r="V442" t="str">
        <f>_xlfn.TEXTAFTER(Table1[[#This Row],[category &amp; sub-category]], "/")</f>
        <v>television</v>
      </c>
    </row>
    <row r="443" spans="1:22" x14ac:dyDescent="0.25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19">
        <f>Table1[[#This Row],[pledged]]/Table1[[#This Row],[goal]]</f>
        <v>0.24914285714285714</v>
      </c>
      <c r="G443" t="s">
        <v>14</v>
      </c>
      <c r="H443" s="24">
        <v>32</v>
      </c>
      <c r="I443" s="7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8">
        <f t="shared" si="12"/>
        <v>41025.208333333336</v>
      </c>
      <c r="O443" s="18">
        <v>41025.208333333336</v>
      </c>
      <c r="P443" s="18">
        <f t="shared" si="13"/>
        <v>41053.208333333336</v>
      </c>
      <c r="Q443" s="18">
        <v>41053.208333333336</v>
      </c>
      <c r="R443" t="b">
        <v>0</v>
      </c>
      <c r="S443" t="b">
        <v>0</v>
      </c>
      <c r="T443" t="s">
        <v>65</v>
      </c>
      <c r="U443" t="str">
        <f>_xlfn.TEXTBEFORE(Table1[[#This Row],[category &amp; sub-category]], "/")</f>
        <v>technology</v>
      </c>
      <c r="V443" t="str">
        <f>_xlfn.TEXTAFTER(Table1[[#This Row],[category &amp; sub-category]], "/")</f>
        <v>wearables</v>
      </c>
    </row>
    <row r="444" spans="1:22" x14ac:dyDescent="0.25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19">
        <f>Table1[[#This Row],[pledged]]/Table1[[#This Row],[goal]]</f>
        <v>1.9872222222222222</v>
      </c>
      <c r="G444" t="s">
        <v>20</v>
      </c>
      <c r="H444" s="24">
        <v>143</v>
      </c>
      <c r="I444" s="7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8">
        <f t="shared" si="12"/>
        <v>42980.208333333328</v>
      </c>
      <c r="O444" s="18">
        <v>42980.208333333328</v>
      </c>
      <c r="P444" s="18">
        <f t="shared" si="13"/>
        <v>42996.208333333328</v>
      </c>
      <c r="Q444" s="18">
        <v>42996.208333333328</v>
      </c>
      <c r="R444" t="b">
        <v>0</v>
      </c>
      <c r="S444" t="b">
        <v>0</v>
      </c>
      <c r="T444" t="s">
        <v>33</v>
      </c>
      <c r="U444" t="str">
        <f>_xlfn.TEXTBEFORE(Table1[[#This Row],[category &amp; sub-category]], "/")</f>
        <v>theater</v>
      </c>
      <c r="V444" t="str">
        <f>_xlfn.TEXTAFTER(Table1[[#This Row],[category &amp; sub-category]], "/")</f>
        <v>plays</v>
      </c>
    </row>
    <row r="445" spans="1:22" x14ac:dyDescent="0.25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19">
        <f>Table1[[#This Row],[pledged]]/Table1[[#This Row],[goal]]</f>
        <v>0.34752688172043011</v>
      </c>
      <c r="G445" t="s">
        <v>74</v>
      </c>
      <c r="H445" s="24">
        <v>90</v>
      </c>
      <c r="I445" s="7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8">
        <f t="shared" si="12"/>
        <v>40451.208333333336</v>
      </c>
      <c r="O445" s="18">
        <v>40451.208333333336</v>
      </c>
      <c r="P445" s="18">
        <f t="shared" si="13"/>
        <v>40470.208333333336</v>
      </c>
      <c r="Q445" s="18">
        <v>40470.208333333336</v>
      </c>
      <c r="R445" t="b">
        <v>0</v>
      </c>
      <c r="S445" t="b">
        <v>0</v>
      </c>
      <c r="T445" t="s">
        <v>33</v>
      </c>
      <c r="U445" t="str">
        <f>_xlfn.TEXTBEFORE(Table1[[#This Row],[category &amp; sub-category]], "/")</f>
        <v>theater</v>
      </c>
      <c r="V445" t="str">
        <f>_xlfn.TEXTAFTER(Table1[[#This Row],[category &amp; sub-category]], "/")</f>
        <v>plays</v>
      </c>
    </row>
    <row r="446" spans="1:22" x14ac:dyDescent="0.25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19">
        <f>Table1[[#This Row],[pledged]]/Table1[[#This Row],[goal]]</f>
        <v>1.7641935483870967</v>
      </c>
      <c r="G446" t="s">
        <v>20</v>
      </c>
      <c r="H446" s="24">
        <v>296</v>
      </c>
      <c r="I446" s="7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8">
        <f t="shared" si="12"/>
        <v>40748.208333333336</v>
      </c>
      <c r="O446" s="18">
        <v>40748.208333333336</v>
      </c>
      <c r="P446" s="18">
        <f t="shared" si="13"/>
        <v>40750.208333333336</v>
      </c>
      <c r="Q446" s="18">
        <v>40750.208333333336</v>
      </c>
      <c r="R446" t="b">
        <v>0</v>
      </c>
      <c r="S446" t="b">
        <v>1</v>
      </c>
      <c r="T446" t="s">
        <v>60</v>
      </c>
      <c r="U446" t="str">
        <f>_xlfn.TEXTBEFORE(Table1[[#This Row],[category &amp; sub-category]], "/")</f>
        <v>music</v>
      </c>
      <c r="V446" t="str">
        <f>_xlfn.TEXTAFTER(Table1[[#This Row],[category &amp; sub-category]], "/")</f>
        <v>indie rock</v>
      </c>
    </row>
    <row r="447" spans="1:22" x14ac:dyDescent="0.25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19">
        <f>Table1[[#This Row],[pledged]]/Table1[[#This Row],[goal]]</f>
        <v>5.1138095238095236</v>
      </c>
      <c r="G447" t="s">
        <v>20</v>
      </c>
      <c r="H447" s="24">
        <v>170</v>
      </c>
      <c r="I447" s="7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8">
        <f t="shared" si="12"/>
        <v>40515.25</v>
      </c>
      <c r="O447" s="18">
        <v>40515.25</v>
      </c>
      <c r="P447" s="18">
        <f t="shared" si="13"/>
        <v>40536.25</v>
      </c>
      <c r="Q447" s="18">
        <v>40536.25</v>
      </c>
      <c r="R447" t="b">
        <v>0</v>
      </c>
      <c r="S447" t="b">
        <v>1</v>
      </c>
      <c r="T447" t="s">
        <v>33</v>
      </c>
      <c r="U447" t="str">
        <f>_xlfn.TEXTBEFORE(Table1[[#This Row],[category &amp; sub-category]], "/")</f>
        <v>theater</v>
      </c>
      <c r="V447" t="str">
        <f>_xlfn.TEXTAFTER(Table1[[#This Row],[category &amp; sub-category]], "/")</f>
        <v>plays</v>
      </c>
    </row>
    <row r="448" spans="1:22" x14ac:dyDescent="0.25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19">
        <f>Table1[[#This Row],[pledged]]/Table1[[#This Row],[goal]]</f>
        <v>0.82044117647058823</v>
      </c>
      <c r="G448" t="s">
        <v>14</v>
      </c>
      <c r="H448" s="24">
        <v>186</v>
      </c>
      <c r="I448" s="7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8">
        <f t="shared" si="12"/>
        <v>41261.25</v>
      </c>
      <c r="O448" s="18">
        <v>41261.25</v>
      </c>
      <c r="P448" s="18">
        <f t="shared" si="13"/>
        <v>41263.25</v>
      </c>
      <c r="Q448" s="18">
        <v>41263.25</v>
      </c>
      <c r="R448" t="b">
        <v>0</v>
      </c>
      <c r="S448" t="b">
        <v>0</v>
      </c>
      <c r="T448" t="s">
        <v>65</v>
      </c>
      <c r="U448" t="str">
        <f>_xlfn.TEXTBEFORE(Table1[[#This Row],[category &amp; sub-category]], "/")</f>
        <v>technology</v>
      </c>
      <c r="V448" t="str">
        <f>_xlfn.TEXTAFTER(Table1[[#This Row],[category &amp; sub-category]], "/")</f>
        <v>wearables</v>
      </c>
    </row>
    <row r="449" spans="1:22" x14ac:dyDescent="0.25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19">
        <f>Table1[[#This Row],[pledged]]/Table1[[#This Row],[goal]]</f>
        <v>0.24326030927835052</v>
      </c>
      <c r="G449" t="s">
        <v>74</v>
      </c>
      <c r="H449" s="24">
        <v>439</v>
      </c>
      <c r="I449" s="7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s="18">
        <f t="shared" si="12"/>
        <v>43088.25</v>
      </c>
      <c r="O449" s="18">
        <v>43088.25</v>
      </c>
      <c r="P449" s="18">
        <f t="shared" si="13"/>
        <v>43104.25</v>
      </c>
      <c r="Q449" s="18">
        <v>43104.25</v>
      </c>
      <c r="R449" t="b">
        <v>0</v>
      </c>
      <c r="S449" t="b">
        <v>0</v>
      </c>
      <c r="T449" t="s">
        <v>269</v>
      </c>
      <c r="U449" t="str">
        <f>_xlfn.TEXTBEFORE(Table1[[#This Row],[category &amp; sub-category]], "/")</f>
        <v>film &amp; video</v>
      </c>
      <c r="V449" t="str">
        <f>_xlfn.TEXTAFTER(Table1[[#This Row],[category &amp; sub-category]], "/")</f>
        <v>television</v>
      </c>
    </row>
    <row r="450" spans="1:22" x14ac:dyDescent="0.25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19">
        <f>Table1[[#This Row],[pledged]]/Table1[[#This Row],[goal]]</f>
        <v>0.50482758620689661</v>
      </c>
      <c r="G450" t="s">
        <v>14</v>
      </c>
      <c r="H450" s="24">
        <v>605</v>
      </c>
      <c r="I450" s="7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8">
        <f t="shared" ref="N450:N513" si="14">(((L450/60)/60)/24)+DATE(1970,1,1)</f>
        <v>41378.208333333336</v>
      </c>
      <c r="O450" s="18">
        <v>41378.208333333336</v>
      </c>
      <c r="P450" s="18">
        <f t="shared" ref="P450:P513" si="15">(((M450/60)/60)/24)+DATE(1970,1,1)</f>
        <v>41380.208333333336</v>
      </c>
      <c r="Q450" s="18">
        <v>41380.208333333336</v>
      </c>
      <c r="R450" t="b">
        <v>0</v>
      </c>
      <c r="S450" t="b">
        <v>1</v>
      </c>
      <c r="T450" t="s">
        <v>89</v>
      </c>
      <c r="U450" t="str">
        <f>_xlfn.TEXTBEFORE(Table1[[#This Row],[category &amp; sub-category]], "/")</f>
        <v>games</v>
      </c>
      <c r="V450" t="str">
        <f>_xlfn.TEXTAFTER(Table1[[#This Row],[category &amp; sub-category]], "/")</f>
        <v>video games</v>
      </c>
    </row>
    <row r="451" spans="1:22" x14ac:dyDescent="0.25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19">
        <f>Table1[[#This Row],[pledged]]/Table1[[#This Row],[goal]]</f>
        <v>9.67</v>
      </c>
      <c r="G451" t="s">
        <v>20</v>
      </c>
      <c r="H451" s="24">
        <v>86</v>
      </c>
      <c r="I451" s="7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8">
        <f t="shared" si="14"/>
        <v>43530.25</v>
      </c>
      <c r="O451" s="18">
        <v>43530.25</v>
      </c>
      <c r="P451" s="18">
        <f t="shared" si="15"/>
        <v>43547.208333333328</v>
      </c>
      <c r="Q451" s="18">
        <v>43547.208333333328</v>
      </c>
      <c r="R451" t="b">
        <v>0</v>
      </c>
      <c r="S451" t="b">
        <v>0</v>
      </c>
      <c r="T451" t="s">
        <v>89</v>
      </c>
      <c r="U451" t="str">
        <f>_xlfn.TEXTBEFORE(Table1[[#This Row],[category &amp; sub-category]], "/")</f>
        <v>games</v>
      </c>
      <c r="V451" t="str">
        <f>_xlfn.TEXTAFTER(Table1[[#This Row],[category &amp; sub-category]], "/")</f>
        <v>video games</v>
      </c>
    </row>
    <row r="452" spans="1:22" x14ac:dyDescent="0.25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19">
        <f>Table1[[#This Row],[pledged]]/Table1[[#This Row],[goal]]</f>
        <v>0.04</v>
      </c>
      <c r="G452" t="s">
        <v>14</v>
      </c>
      <c r="H452" s="24">
        <v>1</v>
      </c>
      <c r="I452" s="7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s="18">
        <f t="shared" si="14"/>
        <v>43394.208333333328</v>
      </c>
      <c r="O452" s="18">
        <v>43394.208333333328</v>
      </c>
      <c r="P452" s="18">
        <f t="shared" si="15"/>
        <v>43417.25</v>
      </c>
      <c r="Q452" s="18">
        <v>43417.25</v>
      </c>
      <c r="R452" t="b">
        <v>0</v>
      </c>
      <c r="S452" t="b">
        <v>0</v>
      </c>
      <c r="T452" t="s">
        <v>71</v>
      </c>
      <c r="U452" t="str">
        <f>_xlfn.TEXTBEFORE(Table1[[#This Row],[category &amp; sub-category]], "/")</f>
        <v>film &amp; video</v>
      </c>
      <c r="V452" t="str">
        <f>_xlfn.TEXTAFTER(Table1[[#This Row],[category &amp; sub-category]], "/")</f>
        <v>animation</v>
      </c>
    </row>
    <row r="453" spans="1:22" x14ac:dyDescent="0.25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19">
        <f>Table1[[#This Row],[pledged]]/Table1[[#This Row],[goal]]</f>
        <v>1.2284501347708894</v>
      </c>
      <c r="G453" t="s">
        <v>20</v>
      </c>
      <c r="H453" s="24">
        <v>6286</v>
      </c>
      <c r="I453" s="7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8">
        <f t="shared" si="14"/>
        <v>42935.208333333328</v>
      </c>
      <c r="O453" s="18">
        <v>42935.208333333328</v>
      </c>
      <c r="P453" s="18">
        <f t="shared" si="15"/>
        <v>42966.208333333328</v>
      </c>
      <c r="Q453" s="18">
        <v>42966.208333333328</v>
      </c>
      <c r="R453" t="b">
        <v>0</v>
      </c>
      <c r="S453" t="b">
        <v>0</v>
      </c>
      <c r="T453" t="s">
        <v>23</v>
      </c>
      <c r="U453" t="str">
        <f>_xlfn.TEXTBEFORE(Table1[[#This Row],[category &amp; sub-category]], "/")</f>
        <v>music</v>
      </c>
      <c r="V453" t="str">
        <f>_xlfn.TEXTAFTER(Table1[[#This Row],[category &amp; sub-category]], "/")</f>
        <v>rock</v>
      </c>
    </row>
    <row r="454" spans="1:22" x14ac:dyDescent="0.25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19">
        <f>Table1[[#This Row],[pledged]]/Table1[[#This Row],[goal]]</f>
        <v>0.63437500000000002</v>
      </c>
      <c r="G454" t="s">
        <v>14</v>
      </c>
      <c r="H454" s="24">
        <v>31</v>
      </c>
      <c r="I454" s="7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8">
        <f t="shared" si="14"/>
        <v>40365.208333333336</v>
      </c>
      <c r="O454" s="18">
        <v>40365.208333333336</v>
      </c>
      <c r="P454" s="18">
        <f t="shared" si="15"/>
        <v>40366.208333333336</v>
      </c>
      <c r="Q454" s="18">
        <v>40366.208333333336</v>
      </c>
      <c r="R454" t="b">
        <v>0</v>
      </c>
      <c r="S454" t="b">
        <v>0</v>
      </c>
      <c r="T454" t="s">
        <v>53</v>
      </c>
      <c r="U454" t="str">
        <f>_xlfn.TEXTBEFORE(Table1[[#This Row],[category &amp; sub-category]], "/")</f>
        <v>film &amp; video</v>
      </c>
      <c r="V454" t="str">
        <f>_xlfn.TEXTAFTER(Table1[[#This Row],[category &amp; sub-category]], "/")</f>
        <v>drama</v>
      </c>
    </row>
    <row r="455" spans="1:22" x14ac:dyDescent="0.25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19">
        <f>Table1[[#This Row],[pledged]]/Table1[[#This Row],[goal]]</f>
        <v>0.56331688596491225</v>
      </c>
      <c r="G455" t="s">
        <v>14</v>
      </c>
      <c r="H455" s="24">
        <v>1181</v>
      </c>
      <c r="I455" s="7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8">
        <f t="shared" si="14"/>
        <v>42705.25</v>
      </c>
      <c r="O455" s="18">
        <v>42705.25</v>
      </c>
      <c r="P455" s="18">
        <f t="shared" si="15"/>
        <v>42746.25</v>
      </c>
      <c r="Q455" s="18">
        <v>42746.25</v>
      </c>
      <c r="R455" t="b">
        <v>0</v>
      </c>
      <c r="S455" t="b">
        <v>0</v>
      </c>
      <c r="T455" t="s">
        <v>474</v>
      </c>
      <c r="U455" t="str">
        <f>_xlfn.TEXTBEFORE(Table1[[#This Row],[category &amp; sub-category]], "/")</f>
        <v>film &amp; video</v>
      </c>
      <c r="V455" t="str">
        <f>_xlfn.TEXTAFTER(Table1[[#This Row],[category &amp; sub-category]], "/")</f>
        <v>science fiction</v>
      </c>
    </row>
    <row r="456" spans="1:22" x14ac:dyDescent="0.25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19">
        <f>Table1[[#This Row],[pledged]]/Table1[[#This Row],[goal]]</f>
        <v>0.44074999999999998</v>
      </c>
      <c r="G456" t="s">
        <v>14</v>
      </c>
      <c r="H456" s="24">
        <v>39</v>
      </c>
      <c r="I456" s="7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8">
        <f t="shared" si="14"/>
        <v>41568.208333333336</v>
      </c>
      <c r="O456" s="18">
        <v>41568.208333333336</v>
      </c>
      <c r="P456" s="18">
        <f t="shared" si="15"/>
        <v>41604.25</v>
      </c>
      <c r="Q456" s="18">
        <v>41604.25</v>
      </c>
      <c r="R456" t="b">
        <v>0</v>
      </c>
      <c r="S456" t="b">
        <v>1</v>
      </c>
      <c r="T456" t="s">
        <v>53</v>
      </c>
      <c r="U456" t="str">
        <f>_xlfn.TEXTBEFORE(Table1[[#This Row],[category &amp; sub-category]], "/")</f>
        <v>film &amp; video</v>
      </c>
      <c r="V456" t="str">
        <f>_xlfn.TEXTAFTER(Table1[[#This Row],[category &amp; sub-category]], "/")</f>
        <v>drama</v>
      </c>
    </row>
    <row r="457" spans="1:22" x14ac:dyDescent="0.25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19">
        <f>Table1[[#This Row],[pledged]]/Table1[[#This Row],[goal]]</f>
        <v>1.1837253218884121</v>
      </c>
      <c r="G457" t="s">
        <v>20</v>
      </c>
      <c r="H457" s="24">
        <v>3727</v>
      </c>
      <c r="I457" s="7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8">
        <f t="shared" si="14"/>
        <v>40809.208333333336</v>
      </c>
      <c r="O457" s="18">
        <v>40809.208333333336</v>
      </c>
      <c r="P457" s="18">
        <f t="shared" si="15"/>
        <v>40832.208333333336</v>
      </c>
      <c r="Q457" s="18">
        <v>40832.208333333336</v>
      </c>
      <c r="R457" t="b">
        <v>0</v>
      </c>
      <c r="S457" t="b">
        <v>0</v>
      </c>
      <c r="T457" t="s">
        <v>33</v>
      </c>
      <c r="U457" t="str">
        <f>_xlfn.TEXTBEFORE(Table1[[#This Row],[category &amp; sub-category]], "/")</f>
        <v>theater</v>
      </c>
      <c r="V457" t="str">
        <f>_xlfn.TEXTAFTER(Table1[[#This Row],[category &amp; sub-category]], "/")</f>
        <v>plays</v>
      </c>
    </row>
    <row r="458" spans="1:22" x14ac:dyDescent="0.25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19">
        <f>Table1[[#This Row],[pledged]]/Table1[[#This Row],[goal]]</f>
        <v>1.041243169398907</v>
      </c>
      <c r="G458" t="s">
        <v>20</v>
      </c>
      <c r="H458" s="24">
        <v>1605</v>
      </c>
      <c r="I458" s="7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8">
        <f t="shared" si="14"/>
        <v>43141.25</v>
      </c>
      <c r="O458" s="18">
        <v>43141.25</v>
      </c>
      <c r="P458" s="18">
        <f t="shared" si="15"/>
        <v>43141.25</v>
      </c>
      <c r="Q458" s="18">
        <v>43141.25</v>
      </c>
      <c r="R458" t="b">
        <v>0</v>
      </c>
      <c r="S458" t="b">
        <v>1</v>
      </c>
      <c r="T458" t="s">
        <v>60</v>
      </c>
      <c r="U458" t="str">
        <f>_xlfn.TEXTBEFORE(Table1[[#This Row],[category &amp; sub-category]], "/")</f>
        <v>music</v>
      </c>
      <c r="V458" t="str">
        <f>_xlfn.TEXTAFTER(Table1[[#This Row],[category &amp; sub-category]], "/")</f>
        <v>indie rock</v>
      </c>
    </row>
    <row r="459" spans="1:22" x14ac:dyDescent="0.25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19">
        <f>Table1[[#This Row],[pledged]]/Table1[[#This Row],[goal]]</f>
        <v>0.26640000000000003</v>
      </c>
      <c r="G459" t="s">
        <v>14</v>
      </c>
      <c r="H459" s="24">
        <v>46</v>
      </c>
      <c r="I459" s="7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8">
        <f t="shared" si="14"/>
        <v>42657.208333333328</v>
      </c>
      <c r="O459" s="18">
        <v>42657.208333333328</v>
      </c>
      <c r="P459" s="18">
        <f t="shared" si="15"/>
        <v>42659.208333333328</v>
      </c>
      <c r="Q459" s="18">
        <v>42659.208333333328</v>
      </c>
      <c r="R459" t="b">
        <v>0</v>
      </c>
      <c r="S459" t="b">
        <v>0</v>
      </c>
      <c r="T459" t="s">
        <v>33</v>
      </c>
      <c r="U459" t="str">
        <f>_xlfn.TEXTBEFORE(Table1[[#This Row],[category &amp; sub-category]], "/")</f>
        <v>theater</v>
      </c>
      <c r="V459" t="str">
        <f>_xlfn.TEXTAFTER(Table1[[#This Row],[category &amp; sub-category]], "/")</f>
        <v>plays</v>
      </c>
    </row>
    <row r="460" spans="1:22" x14ac:dyDescent="0.25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19">
        <f>Table1[[#This Row],[pledged]]/Table1[[#This Row],[goal]]</f>
        <v>3.5120118343195266</v>
      </c>
      <c r="G460" t="s">
        <v>20</v>
      </c>
      <c r="H460" s="24">
        <v>2120</v>
      </c>
      <c r="I460" s="7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8">
        <f t="shared" si="14"/>
        <v>40265.208333333336</v>
      </c>
      <c r="O460" s="18">
        <v>40265.208333333336</v>
      </c>
      <c r="P460" s="18">
        <f t="shared" si="15"/>
        <v>40309.208333333336</v>
      </c>
      <c r="Q460" s="18">
        <v>40309.208333333336</v>
      </c>
      <c r="R460" t="b">
        <v>0</v>
      </c>
      <c r="S460" t="b">
        <v>0</v>
      </c>
      <c r="T460" t="s">
        <v>33</v>
      </c>
      <c r="U460" t="str">
        <f>_xlfn.TEXTBEFORE(Table1[[#This Row],[category &amp; sub-category]], "/")</f>
        <v>theater</v>
      </c>
      <c r="V460" t="str">
        <f>_xlfn.TEXTAFTER(Table1[[#This Row],[category &amp; sub-category]], "/")</f>
        <v>plays</v>
      </c>
    </row>
    <row r="461" spans="1:22" x14ac:dyDescent="0.25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19">
        <f>Table1[[#This Row],[pledged]]/Table1[[#This Row],[goal]]</f>
        <v>0.90063492063492068</v>
      </c>
      <c r="G461" t="s">
        <v>14</v>
      </c>
      <c r="H461" s="24">
        <v>105</v>
      </c>
      <c r="I461" s="7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8">
        <f t="shared" si="14"/>
        <v>42001.25</v>
      </c>
      <c r="O461" s="18">
        <v>42001.25</v>
      </c>
      <c r="P461" s="18">
        <f t="shared" si="15"/>
        <v>42026.25</v>
      </c>
      <c r="Q461" s="18">
        <v>42026.25</v>
      </c>
      <c r="R461" t="b">
        <v>0</v>
      </c>
      <c r="S461" t="b">
        <v>0</v>
      </c>
      <c r="T461" t="s">
        <v>42</v>
      </c>
      <c r="U461" t="str">
        <f>_xlfn.TEXTBEFORE(Table1[[#This Row],[category &amp; sub-category]], "/")</f>
        <v>film &amp; video</v>
      </c>
      <c r="V461" t="str">
        <f>_xlfn.TEXTAFTER(Table1[[#This Row],[category &amp; sub-category]], "/")</f>
        <v>documentary</v>
      </c>
    </row>
    <row r="462" spans="1:22" x14ac:dyDescent="0.25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19">
        <f>Table1[[#This Row],[pledged]]/Table1[[#This Row],[goal]]</f>
        <v>1.7162500000000001</v>
      </c>
      <c r="G462" t="s">
        <v>20</v>
      </c>
      <c r="H462" s="24">
        <v>50</v>
      </c>
      <c r="I462" s="7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8">
        <f t="shared" si="14"/>
        <v>40399.208333333336</v>
      </c>
      <c r="O462" s="18">
        <v>40399.208333333336</v>
      </c>
      <c r="P462" s="18">
        <f t="shared" si="15"/>
        <v>40402.208333333336</v>
      </c>
      <c r="Q462" s="18">
        <v>40402.208333333336</v>
      </c>
      <c r="R462" t="b">
        <v>0</v>
      </c>
      <c r="S462" t="b">
        <v>0</v>
      </c>
      <c r="T462" t="s">
        <v>33</v>
      </c>
      <c r="U462" t="str">
        <f>_xlfn.TEXTBEFORE(Table1[[#This Row],[category &amp; sub-category]], "/")</f>
        <v>theater</v>
      </c>
      <c r="V462" t="str">
        <f>_xlfn.TEXTAFTER(Table1[[#This Row],[category &amp; sub-category]], "/")</f>
        <v>plays</v>
      </c>
    </row>
    <row r="463" spans="1:22" x14ac:dyDescent="0.25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19">
        <f>Table1[[#This Row],[pledged]]/Table1[[#This Row],[goal]]</f>
        <v>1.4104655870445344</v>
      </c>
      <c r="G463" t="s">
        <v>20</v>
      </c>
      <c r="H463" s="24">
        <v>2080</v>
      </c>
      <c r="I463" s="7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8">
        <f t="shared" si="14"/>
        <v>41757.208333333336</v>
      </c>
      <c r="O463" s="18">
        <v>41757.208333333336</v>
      </c>
      <c r="P463" s="18">
        <f t="shared" si="15"/>
        <v>41777.208333333336</v>
      </c>
      <c r="Q463" s="18">
        <v>41777.208333333336</v>
      </c>
      <c r="R463" t="b">
        <v>0</v>
      </c>
      <c r="S463" t="b">
        <v>0</v>
      </c>
      <c r="T463" t="s">
        <v>53</v>
      </c>
      <c r="U463" t="str">
        <f>_xlfn.TEXTBEFORE(Table1[[#This Row],[category &amp; sub-category]], "/")</f>
        <v>film &amp; video</v>
      </c>
      <c r="V463" t="str">
        <f>_xlfn.TEXTAFTER(Table1[[#This Row],[category &amp; sub-category]], "/")</f>
        <v>drama</v>
      </c>
    </row>
    <row r="464" spans="1:22" x14ac:dyDescent="0.25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19">
        <f>Table1[[#This Row],[pledged]]/Table1[[#This Row],[goal]]</f>
        <v>0.30579449152542371</v>
      </c>
      <c r="G464" t="s">
        <v>14</v>
      </c>
      <c r="H464" s="24">
        <v>535</v>
      </c>
      <c r="I464" s="7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8">
        <f t="shared" si="14"/>
        <v>41304.25</v>
      </c>
      <c r="O464" s="18">
        <v>41304.25</v>
      </c>
      <c r="P464" s="18">
        <f t="shared" si="15"/>
        <v>41342.25</v>
      </c>
      <c r="Q464" s="18">
        <v>41342.25</v>
      </c>
      <c r="R464" t="b">
        <v>0</v>
      </c>
      <c r="S464" t="b">
        <v>0</v>
      </c>
      <c r="T464" t="s">
        <v>292</v>
      </c>
      <c r="U464" t="str">
        <f>_xlfn.TEXTBEFORE(Table1[[#This Row],[category &amp; sub-category]], "/")</f>
        <v>games</v>
      </c>
      <c r="V464" t="str">
        <f>_xlfn.TEXTAFTER(Table1[[#This Row],[category &amp; sub-category]], "/")</f>
        <v>mobile games</v>
      </c>
    </row>
    <row r="465" spans="1:22" x14ac:dyDescent="0.25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19">
        <f>Table1[[#This Row],[pledged]]/Table1[[#This Row],[goal]]</f>
        <v>1.0816455696202532</v>
      </c>
      <c r="G465" t="s">
        <v>20</v>
      </c>
      <c r="H465" s="24">
        <v>2105</v>
      </c>
      <c r="I465" s="7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8">
        <f t="shared" si="14"/>
        <v>41639.25</v>
      </c>
      <c r="O465" s="18">
        <v>41639.25</v>
      </c>
      <c r="P465" s="18">
        <f t="shared" si="15"/>
        <v>41643.25</v>
      </c>
      <c r="Q465" s="18">
        <v>41643.25</v>
      </c>
      <c r="R465" t="b">
        <v>0</v>
      </c>
      <c r="S465" t="b">
        <v>0</v>
      </c>
      <c r="T465" t="s">
        <v>71</v>
      </c>
      <c r="U465" t="str">
        <f>_xlfn.TEXTBEFORE(Table1[[#This Row],[category &amp; sub-category]], "/")</f>
        <v>film &amp; video</v>
      </c>
      <c r="V465" t="str">
        <f>_xlfn.TEXTAFTER(Table1[[#This Row],[category &amp; sub-category]], "/")</f>
        <v>animation</v>
      </c>
    </row>
    <row r="466" spans="1:22" x14ac:dyDescent="0.25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19">
        <f>Table1[[#This Row],[pledged]]/Table1[[#This Row],[goal]]</f>
        <v>1.3345505617977529</v>
      </c>
      <c r="G466" t="s">
        <v>20</v>
      </c>
      <c r="H466" s="24">
        <v>2436</v>
      </c>
      <c r="I466" s="7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8">
        <f t="shared" si="14"/>
        <v>43142.25</v>
      </c>
      <c r="O466" s="18">
        <v>43142.25</v>
      </c>
      <c r="P466" s="18">
        <f t="shared" si="15"/>
        <v>43156.25</v>
      </c>
      <c r="Q466" s="18">
        <v>43156.25</v>
      </c>
      <c r="R466" t="b">
        <v>0</v>
      </c>
      <c r="S466" t="b">
        <v>0</v>
      </c>
      <c r="T466" t="s">
        <v>33</v>
      </c>
      <c r="U466" t="str">
        <f>_xlfn.TEXTBEFORE(Table1[[#This Row],[category &amp; sub-category]], "/")</f>
        <v>theater</v>
      </c>
      <c r="V466" t="str">
        <f>_xlfn.TEXTAFTER(Table1[[#This Row],[category &amp; sub-category]], "/")</f>
        <v>plays</v>
      </c>
    </row>
    <row r="467" spans="1:22" x14ac:dyDescent="0.25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19">
        <f>Table1[[#This Row],[pledged]]/Table1[[#This Row],[goal]]</f>
        <v>1.8785106382978722</v>
      </c>
      <c r="G467" t="s">
        <v>20</v>
      </c>
      <c r="H467" s="24">
        <v>80</v>
      </c>
      <c r="I467" s="7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8">
        <f t="shared" si="14"/>
        <v>43127.25</v>
      </c>
      <c r="O467" s="18">
        <v>43127.25</v>
      </c>
      <c r="P467" s="18">
        <f t="shared" si="15"/>
        <v>43136.25</v>
      </c>
      <c r="Q467" s="18">
        <v>43136.25</v>
      </c>
      <c r="R467" t="b">
        <v>0</v>
      </c>
      <c r="S467" t="b">
        <v>0</v>
      </c>
      <c r="T467" t="s">
        <v>206</v>
      </c>
      <c r="U467" t="str">
        <f>_xlfn.TEXTBEFORE(Table1[[#This Row],[category &amp; sub-category]], "/")</f>
        <v>publishing</v>
      </c>
      <c r="V467" t="str">
        <f>_xlfn.TEXTAFTER(Table1[[#This Row],[category &amp; sub-category]], "/")</f>
        <v>translations</v>
      </c>
    </row>
    <row r="468" spans="1:22" x14ac:dyDescent="0.25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19">
        <f>Table1[[#This Row],[pledged]]/Table1[[#This Row],[goal]]</f>
        <v>3.32</v>
      </c>
      <c r="G468" t="s">
        <v>20</v>
      </c>
      <c r="H468" s="24">
        <v>42</v>
      </c>
      <c r="I468" s="7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8">
        <f t="shared" si="14"/>
        <v>41409.208333333336</v>
      </c>
      <c r="O468" s="18">
        <v>41409.208333333336</v>
      </c>
      <c r="P468" s="18">
        <f t="shared" si="15"/>
        <v>41432.208333333336</v>
      </c>
      <c r="Q468" s="18">
        <v>41432.208333333336</v>
      </c>
      <c r="R468" t="b">
        <v>0</v>
      </c>
      <c r="S468" t="b">
        <v>1</v>
      </c>
      <c r="T468" t="s">
        <v>65</v>
      </c>
      <c r="U468" t="str">
        <f>_xlfn.TEXTBEFORE(Table1[[#This Row],[category &amp; sub-category]], "/")</f>
        <v>technology</v>
      </c>
      <c r="V468" t="str">
        <f>_xlfn.TEXTAFTER(Table1[[#This Row],[category &amp; sub-category]], "/")</f>
        <v>wearables</v>
      </c>
    </row>
    <row r="469" spans="1:22" x14ac:dyDescent="0.25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19">
        <f>Table1[[#This Row],[pledged]]/Table1[[#This Row],[goal]]</f>
        <v>5.7521428571428572</v>
      </c>
      <c r="G469" t="s">
        <v>20</v>
      </c>
      <c r="H469" s="24">
        <v>139</v>
      </c>
      <c r="I469" s="7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8">
        <f t="shared" si="14"/>
        <v>42331.25</v>
      </c>
      <c r="O469" s="18">
        <v>42331.25</v>
      </c>
      <c r="P469" s="18">
        <f t="shared" si="15"/>
        <v>42338.25</v>
      </c>
      <c r="Q469" s="18">
        <v>42338.25</v>
      </c>
      <c r="R469" t="b">
        <v>0</v>
      </c>
      <c r="S469" t="b">
        <v>1</v>
      </c>
      <c r="T469" t="s">
        <v>28</v>
      </c>
      <c r="U469" t="str">
        <f>_xlfn.TEXTBEFORE(Table1[[#This Row],[category &amp; sub-category]], "/")</f>
        <v>technology</v>
      </c>
      <c r="V469" t="str">
        <f>_xlfn.TEXTAFTER(Table1[[#This Row],[category &amp; sub-category]], "/")</f>
        <v>web</v>
      </c>
    </row>
    <row r="470" spans="1:22" x14ac:dyDescent="0.25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19">
        <f>Table1[[#This Row],[pledged]]/Table1[[#This Row],[goal]]</f>
        <v>0.40500000000000003</v>
      </c>
      <c r="G470" t="s">
        <v>14</v>
      </c>
      <c r="H470" s="24">
        <v>16</v>
      </c>
      <c r="I470" s="7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8">
        <f t="shared" si="14"/>
        <v>43569.208333333328</v>
      </c>
      <c r="O470" s="18">
        <v>43569.208333333328</v>
      </c>
      <c r="P470" s="18">
        <f t="shared" si="15"/>
        <v>43585.208333333328</v>
      </c>
      <c r="Q470" s="18">
        <v>43585.208333333328</v>
      </c>
      <c r="R470" t="b">
        <v>0</v>
      </c>
      <c r="S470" t="b">
        <v>0</v>
      </c>
      <c r="T470" t="s">
        <v>33</v>
      </c>
      <c r="U470" t="str">
        <f>_xlfn.TEXTBEFORE(Table1[[#This Row],[category &amp; sub-category]], "/")</f>
        <v>theater</v>
      </c>
      <c r="V470" t="str">
        <f>_xlfn.TEXTAFTER(Table1[[#This Row],[category &amp; sub-category]], "/")</f>
        <v>plays</v>
      </c>
    </row>
    <row r="471" spans="1:22" x14ac:dyDescent="0.25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19">
        <f>Table1[[#This Row],[pledged]]/Table1[[#This Row],[goal]]</f>
        <v>1.8442857142857143</v>
      </c>
      <c r="G471" t="s">
        <v>20</v>
      </c>
      <c r="H471" s="24">
        <v>159</v>
      </c>
      <c r="I471" s="7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8">
        <f t="shared" si="14"/>
        <v>42142.208333333328</v>
      </c>
      <c r="O471" s="18">
        <v>42142.208333333328</v>
      </c>
      <c r="P471" s="18">
        <f t="shared" si="15"/>
        <v>42144.208333333328</v>
      </c>
      <c r="Q471" s="18">
        <v>42144.208333333328</v>
      </c>
      <c r="R471" t="b">
        <v>0</v>
      </c>
      <c r="S471" t="b">
        <v>0</v>
      </c>
      <c r="T471" t="s">
        <v>53</v>
      </c>
      <c r="U471" t="str">
        <f>_xlfn.TEXTBEFORE(Table1[[#This Row],[category &amp; sub-category]], "/")</f>
        <v>film &amp; video</v>
      </c>
      <c r="V471" t="str">
        <f>_xlfn.TEXTAFTER(Table1[[#This Row],[category &amp; sub-category]], "/")</f>
        <v>drama</v>
      </c>
    </row>
    <row r="472" spans="1:22" x14ac:dyDescent="0.25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19">
        <f>Table1[[#This Row],[pledged]]/Table1[[#This Row],[goal]]</f>
        <v>2.8580555555555556</v>
      </c>
      <c r="G472" t="s">
        <v>20</v>
      </c>
      <c r="H472" s="24">
        <v>381</v>
      </c>
      <c r="I472" s="7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8">
        <f t="shared" si="14"/>
        <v>42716.25</v>
      </c>
      <c r="O472" s="18">
        <v>42716.25</v>
      </c>
      <c r="P472" s="18">
        <f t="shared" si="15"/>
        <v>42723.25</v>
      </c>
      <c r="Q472" s="18">
        <v>42723.25</v>
      </c>
      <c r="R472" t="b">
        <v>0</v>
      </c>
      <c r="S472" t="b">
        <v>0</v>
      </c>
      <c r="T472" t="s">
        <v>65</v>
      </c>
      <c r="U472" t="str">
        <f>_xlfn.TEXTBEFORE(Table1[[#This Row],[category &amp; sub-category]], "/")</f>
        <v>technology</v>
      </c>
      <c r="V472" t="str">
        <f>_xlfn.TEXTAFTER(Table1[[#This Row],[category &amp; sub-category]], "/")</f>
        <v>wearables</v>
      </c>
    </row>
    <row r="473" spans="1:22" x14ac:dyDescent="0.25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19">
        <f>Table1[[#This Row],[pledged]]/Table1[[#This Row],[goal]]</f>
        <v>3.19</v>
      </c>
      <c r="G473" t="s">
        <v>20</v>
      </c>
      <c r="H473" s="24">
        <v>194</v>
      </c>
      <c r="I473" s="7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8">
        <f t="shared" si="14"/>
        <v>41031.208333333336</v>
      </c>
      <c r="O473" s="18">
        <v>41031.208333333336</v>
      </c>
      <c r="P473" s="18">
        <f t="shared" si="15"/>
        <v>41031.208333333336</v>
      </c>
      <c r="Q473" s="18">
        <v>41031.208333333336</v>
      </c>
      <c r="R473" t="b">
        <v>0</v>
      </c>
      <c r="S473" t="b">
        <v>1</v>
      </c>
      <c r="T473" t="s">
        <v>17</v>
      </c>
      <c r="U473" t="str">
        <f>_xlfn.TEXTBEFORE(Table1[[#This Row],[category &amp; sub-category]], "/")</f>
        <v>food</v>
      </c>
      <c r="V473" t="str">
        <f>_xlfn.TEXTAFTER(Table1[[#This Row],[category &amp; sub-category]], "/")</f>
        <v>food trucks</v>
      </c>
    </row>
    <row r="474" spans="1:22" x14ac:dyDescent="0.25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19">
        <f>Table1[[#This Row],[pledged]]/Table1[[#This Row],[goal]]</f>
        <v>0.39234070221066319</v>
      </c>
      <c r="G474" t="s">
        <v>14</v>
      </c>
      <c r="H474" s="24">
        <v>575</v>
      </c>
      <c r="I474" s="7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8">
        <f t="shared" si="14"/>
        <v>43535.208333333328</v>
      </c>
      <c r="O474" s="18">
        <v>43535.208333333328</v>
      </c>
      <c r="P474" s="18">
        <f t="shared" si="15"/>
        <v>43589.208333333328</v>
      </c>
      <c r="Q474" s="18">
        <v>43589.208333333328</v>
      </c>
      <c r="R474" t="b">
        <v>0</v>
      </c>
      <c r="S474" t="b">
        <v>0</v>
      </c>
      <c r="T474" t="s">
        <v>23</v>
      </c>
      <c r="U474" t="str">
        <f>_xlfn.TEXTBEFORE(Table1[[#This Row],[category &amp; sub-category]], "/")</f>
        <v>music</v>
      </c>
      <c r="V474" t="str">
        <f>_xlfn.TEXTAFTER(Table1[[#This Row],[category &amp; sub-category]], "/")</f>
        <v>rock</v>
      </c>
    </row>
    <row r="475" spans="1:22" x14ac:dyDescent="0.25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19">
        <f>Table1[[#This Row],[pledged]]/Table1[[#This Row],[goal]]</f>
        <v>1.7814000000000001</v>
      </c>
      <c r="G475" t="s">
        <v>20</v>
      </c>
      <c r="H475" s="24">
        <v>106</v>
      </c>
      <c r="I475" s="7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8">
        <f t="shared" si="14"/>
        <v>43277.208333333328</v>
      </c>
      <c r="O475" s="18">
        <v>43277.208333333328</v>
      </c>
      <c r="P475" s="18">
        <f t="shared" si="15"/>
        <v>43278.208333333328</v>
      </c>
      <c r="Q475" s="18">
        <v>43278.208333333328</v>
      </c>
      <c r="R475" t="b">
        <v>0</v>
      </c>
      <c r="S475" t="b">
        <v>0</v>
      </c>
      <c r="T475" t="s">
        <v>50</v>
      </c>
      <c r="U475" t="str">
        <f>_xlfn.TEXTBEFORE(Table1[[#This Row],[category &amp; sub-category]], "/")</f>
        <v>music</v>
      </c>
      <c r="V475" t="str">
        <f>_xlfn.TEXTAFTER(Table1[[#This Row],[category &amp; sub-category]], "/")</f>
        <v>electric music</v>
      </c>
    </row>
    <row r="476" spans="1:22" x14ac:dyDescent="0.25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19">
        <f>Table1[[#This Row],[pledged]]/Table1[[#This Row],[goal]]</f>
        <v>3.6515</v>
      </c>
      <c r="G476" t="s">
        <v>20</v>
      </c>
      <c r="H476" s="24">
        <v>142</v>
      </c>
      <c r="I476" s="7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8">
        <f t="shared" si="14"/>
        <v>41989.25</v>
      </c>
      <c r="O476" s="18">
        <v>41989.25</v>
      </c>
      <c r="P476" s="18">
        <f t="shared" si="15"/>
        <v>41990.25</v>
      </c>
      <c r="Q476" s="18">
        <v>41990.25</v>
      </c>
      <c r="R476" t="b">
        <v>0</v>
      </c>
      <c r="S476" t="b">
        <v>0</v>
      </c>
      <c r="T476" t="s">
        <v>269</v>
      </c>
      <c r="U476" t="str">
        <f>_xlfn.TEXTBEFORE(Table1[[#This Row],[category &amp; sub-category]], "/")</f>
        <v>film &amp; video</v>
      </c>
      <c r="V476" t="str">
        <f>_xlfn.TEXTAFTER(Table1[[#This Row],[category &amp; sub-category]], "/")</f>
        <v>television</v>
      </c>
    </row>
    <row r="477" spans="1:22" x14ac:dyDescent="0.25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19">
        <f>Table1[[#This Row],[pledged]]/Table1[[#This Row],[goal]]</f>
        <v>1.1394594594594594</v>
      </c>
      <c r="G477" t="s">
        <v>20</v>
      </c>
      <c r="H477" s="24">
        <v>211</v>
      </c>
      <c r="I477" s="7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8">
        <f t="shared" si="14"/>
        <v>41450.208333333336</v>
      </c>
      <c r="O477" s="18">
        <v>41450.208333333336</v>
      </c>
      <c r="P477" s="18">
        <f t="shared" si="15"/>
        <v>41454.208333333336</v>
      </c>
      <c r="Q477" s="18">
        <v>41454.208333333336</v>
      </c>
      <c r="R477" t="b">
        <v>0</v>
      </c>
      <c r="S477" t="b">
        <v>1</v>
      </c>
      <c r="T477" t="s">
        <v>206</v>
      </c>
      <c r="U477" t="str">
        <f>_xlfn.TEXTBEFORE(Table1[[#This Row],[category &amp; sub-category]], "/")</f>
        <v>publishing</v>
      </c>
      <c r="V477" t="str">
        <f>_xlfn.TEXTAFTER(Table1[[#This Row],[category &amp; sub-category]], "/")</f>
        <v>translations</v>
      </c>
    </row>
    <row r="478" spans="1:22" x14ac:dyDescent="0.25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19">
        <f>Table1[[#This Row],[pledged]]/Table1[[#This Row],[goal]]</f>
        <v>0.29828720626631855</v>
      </c>
      <c r="G478" t="s">
        <v>14</v>
      </c>
      <c r="H478" s="24">
        <v>1120</v>
      </c>
      <c r="I478" s="7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8">
        <f t="shared" si="14"/>
        <v>43322.208333333328</v>
      </c>
      <c r="O478" s="18">
        <v>43322.208333333328</v>
      </c>
      <c r="P478" s="18">
        <f t="shared" si="15"/>
        <v>43328.208333333328</v>
      </c>
      <c r="Q478" s="18">
        <v>43328.208333333328</v>
      </c>
      <c r="R478" t="b">
        <v>0</v>
      </c>
      <c r="S478" t="b">
        <v>0</v>
      </c>
      <c r="T478" t="s">
        <v>119</v>
      </c>
      <c r="U478" t="str">
        <f>_xlfn.TEXTBEFORE(Table1[[#This Row],[category &amp; sub-category]], "/")</f>
        <v>publishing</v>
      </c>
      <c r="V478" t="str">
        <f>_xlfn.TEXTAFTER(Table1[[#This Row],[category &amp; sub-category]], "/")</f>
        <v>fiction</v>
      </c>
    </row>
    <row r="479" spans="1:22" x14ac:dyDescent="0.25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19">
        <f>Table1[[#This Row],[pledged]]/Table1[[#This Row],[goal]]</f>
        <v>0.54270588235294115</v>
      </c>
      <c r="G479" t="s">
        <v>14</v>
      </c>
      <c r="H479" s="24">
        <v>113</v>
      </c>
      <c r="I479" s="7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8">
        <f t="shared" si="14"/>
        <v>40720.208333333336</v>
      </c>
      <c r="O479" s="18">
        <v>40720.208333333336</v>
      </c>
      <c r="P479" s="18">
        <f t="shared" si="15"/>
        <v>40747.208333333336</v>
      </c>
      <c r="Q479" s="18">
        <v>40747.208333333336</v>
      </c>
      <c r="R479" t="b">
        <v>0</v>
      </c>
      <c r="S479" t="b">
        <v>0</v>
      </c>
      <c r="T479" t="s">
        <v>474</v>
      </c>
      <c r="U479" t="str">
        <f>_xlfn.TEXTBEFORE(Table1[[#This Row],[category &amp; sub-category]], "/")</f>
        <v>film &amp; video</v>
      </c>
      <c r="V479" t="str">
        <f>_xlfn.TEXTAFTER(Table1[[#This Row],[category &amp; sub-category]], "/")</f>
        <v>science fiction</v>
      </c>
    </row>
    <row r="480" spans="1:22" x14ac:dyDescent="0.25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19">
        <f>Table1[[#This Row],[pledged]]/Table1[[#This Row],[goal]]</f>
        <v>2.3634156976744185</v>
      </c>
      <c r="G480" t="s">
        <v>20</v>
      </c>
      <c r="H480" s="24">
        <v>2756</v>
      </c>
      <c r="I480" s="7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8">
        <f t="shared" si="14"/>
        <v>42072.208333333328</v>
      </c>
      <c r="O480" s="18">
        <v>42072.208333333328</v>
      </c>
      <c r="P480" s="18">
        <f t="shared" si="15"/>
        <v>42084.208333333328</v>
      </c>
      <c r="Q480" s="18">
        <v>42084.208333333328</v>
      </c>
      <c r="R480" t="b">
        <v>0</v>
      </c>
      <c r="S480" t="b">
        <v>0</v>
      </c>
      <c r="T480" t="s">
        <v>65</v>
      </c>
      <c r="U480" t="str">
        <f>_xlfn.TEXTBEFORE(Table1[[#This Row],[category &amp; sub-category]], "/")</f>
        <v>technology</v>
      </c>
      <c r="V480" t="str">
        <f>_xlfn.TEXTAFTER(Table1[[#This Row],[category &amp; sub-category]], "/")</f>
        <v>wearables</v>
      </c>
    </row>
    <row r="481" spans="1:22" x14ac:dyDescent="0.25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19">
        <f>Table1[[#This Row],[pledged]]/Table1[[#This Row],[goal]]</f>
        <v>5.1291666666666664</v>
      </c>
      <c r="G481" t="s">
        <v>20</v>
      </c>
      <c r="H481" s="24">
        <v>173</v>
      </c>
      <c r="I481" s="7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8">
        <f t="shared" si="14"/>
        <v>42945.208333333328</v>
      </c>
      <c r="O481" s="18">
        <v>42945.208333333328</v>
      </c>
      <c r="P481" s="18">
        <f t="shared" si="15"/>
        <v>42947.208333333328</v>
      </c>
      <c r="Q481" s="18">
        <v>42947.208333333328</v>
      </c>
      <c r="R481" t="b">
        <v>0</v>
      </c>
      <c r="S481" t="b">
        <v>0</v>
      </c>
      <c r="T481" t="s">
        <v>17</v>
      </c>
      <c r="U481" t="str">
        <f>_xlfn.TEXTBEFORE(Table1[[#This Row],[category &amp; sub-category]], "/")</f>
        <v>food</v>
      </c>
      <c r="V481" t="str">
        <f>_xlfn.TEXTAFTER(Table1[[#This Row],[category &amp; sub-category]], "/")</f>
        <v>food trucks</v>
      </c>
    </row>
    <row r="482" spans="1:22" x14ac:dyDescent="0.25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19">
        <f>Table1[[#This Row],[pledged]]/Table1[[#This Row],[goal]]</f>
        <v>1.0065116279069768</v>
      </c>
      <c r="G482" t="s">
        <v>20</v>
      </c>
      <c r="H482" s="24">
        <v>87</v>
      </c>
      <c r="I482" s="7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8">
        <f t="shared" si="14"/>
        <v>40248.25</v>
      </c>
      <c r="O482" s="18">
        <v>40248.25</v>
      </c>
      <c r="P482" s="18">
        <f t="shared" si="15"/>
        <v>40257.208333333336</v>
      </c>
      <c r="Q482" s="18">
        <v>40257.208333333336</v>
      </c>
      <c r="R482" t="b">
        <v>0</v>
      </c>
      <c r="S482" t="b">
        <v>1</v>
      </c>
      <c r="T482" t="s">
        <v>122</v>
      </c>
      <c r="U482" t="str">
        <f>_xlfn.TEXTBEFORE(Table1[[#This Row],[category &amp; sub-category]], "/")</f>
        <v>photography</v>
      </c>
      <c r="V482" t="str">
        <f>_xlfn.TEXTAFTER(Table1[[#This Row],[category &amp; sub-category]], "/")</f>
        <v>photography books</v>
      </c>
    </row>
    <row r="483" spans="1:22" x14ac:dyDescent="0.25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19">
        <f>Table1[[#This Row],[pledged]]/Table1[[#This Row],[goal]]</f>
        <v>0.81348423194303154</v>
      </c>
      <c r="G483" t="s">
        <v>14</v>
      </c>
      <c r="H483" s="24">
        <v>1538</v>
      </c>
      <c r="I483" s="7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8">
        <f t="shared" si="14"/>
        <v>41913.208333333336</v>
      </c>
      <c r="O483" s="18">
        <v>41913.208333333336</v>
      </c>
      <c r="P483" s="18">
        <f t="shared" si="15"/>
        <v>41955.25</v>
      </c>
      <c r="Q483" s="18">
        <v>41955.25</v>
      </c>
      <c r="R483" t="b">
        <v>0</v>
      </c>
      <c r="S483" t="b">
        <v>1</v>
      </c>
      <c r="T483" t="s">
        <v>33</v>
      </c>
      <c r="U483" t="str">
        <f>_xlfn.TEXTBEFORE(Table1[[#This Row],[category &amp; sub-category]], "/")</f>
        <v>theater</v>
      </c>
      <c r="V483" t="str">
        <f>_xlfn.TEXTAFTER(Table1[[#This Row],[category &amp; sub-category]], "/")</f>
        <v>plays</v>
      </c>
    </row>
    <row r="484" spans="1:22" x14ac:dyDescent="0.25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19">
        <f>Table1[[#This Row],[pledged]]/Table1[[#This Row],[goal]]</f>
        <v>0.16404761904761905</v>
      </c>
      <c r="G484" t="s">
        <v>14</v>
      </c>
      <c r="H484" s="24">
        <v>9</v>
      </c>
      <c r="I484" s="7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8">
        <f t="shared" si="14"/>
        <v>40963.25</v>
      </c>
      <c r="O484" s="18">
        <v>40963.25</v>
      </c>
      <c r="P484" s="18">
        <f t="shared" si="15"/>
        <v>40974.25</v>
      </c>
      <c r="Q484" s="18">
        <v>40974.25</v>
      </c>
      <c r="R484" t="b">
        <v>0</v>
      </c>
      <c r="S484" t="b">
        <v>1</v>
      </c>
      <c r="T484" t="s">
        <v>119</v>
      </c>
      <c r="U484" t="str">
        <f>_xlfn.TEXTBEFORE(Table1[[#This Row],[category &amp; sub-category]], "/")</f>
        <v>publishing</v>
      </c>
      <c r="V484" t="str">
        <f>_xlfn.TEXTAFTER(Table1[[#This Row],[category &amp; sub-category]], "/")</f>
        <v>fiction</v>
      </c>
    </row>
    <row r="485" spans="1:22" x14ac:dyDescent="0.25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19">
        <f>Table1[[#This Row],[pledged]]/Table1[[#This Row],[goal]]</f>
        <v>0.52774617067833696</v>
      </c>
      <c r="G485" t="s">
        <v>14</v>
      </c>
      <c r="H485" s="24">
        <v>554</v>
      </c>
      <c r="I485" s="7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8">
        <f t="shared" si="14"/>
        <v>43811.25</v>
      </c>
      <c r="O485" s="18">
        <v>43811.25</v>
      </c>
      <c r="P485" s="18">
        <f t="shared" si="15"/>
        <v>43818.25</v>
      </c>
      <c r="Q485" s="18">
        <v>43818.25</v>
      </c>
      <c r="R485" t="b">
        <v>0</v>
      </c>
      <c r="S485" t="b">
        <v>0</v>
      </c>
      <c r="T485" t="s">
        <v>33</v>
      </c>
      <c r="U485" t="str">
        <f>_xlfn.TEXTBEFORE(Table1[[#This Row],[category &amp; sub-category]], "/")</f>
        <v>theater</v>
      </c>
      <c r="V485" t="str">
        <f>_xlfn.TEXTAFTER(Table1[[#This Row],[category &amp; sub-category]], "/")</f>
        <v>plays</v>
      </c>
    </row>
    <row r="486" spans="1:22" x14ac:dyDescent="0.25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19">
        <f>Table1[[#This Row],[pledged]]/Table1[[#This Row],[goal]]</f>
        <v>2.6020608108108108</v>
      </c>
      <c r="G486" t="s">
        <v>20</v>
      </c>
      <c r="H486" s="24">
        <v>1572</v>
      </c>
      <c r="I486" s="7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8">
        <f t="shared" si="14"/>
        <v>41855.208333333336</v>
      </c>
      <c r="O486" s="18">
        <v>41855.208333333336</v>
      </c>
      <c r="P486" s="18">
        <f t="shared" si="15"/>
        <v>41904.208333333336</v>
      </c>
      <c r="Q486" s="18">
        <v>41904.208333333336</v>
      </c>
      <c r="R486" t="b">
        <v>0</v>
      </c>
      <c r="S486" t="b">
        <v>1</v>
      </c>
      <c r="T486" t="s">
        <v>17</v>
      </c>
      <c r="U486" t="str">
        <f>_xlfn.TEXTBEFORE(Table1[[#This Row],[category &amp; sub-category]], "/")</f>
        <v>food</v>
      </c>
      <c r="V486" t="str">
        <f>_xlfn.TEXTAFTER(Table1[[#This Row],[category &amp; sub-category]], "/")</f>
        <v>food trucks</v>
      </c>
    </row>
    <row r="487" spans="1:22" x14ac:dyDescent="0.25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19">
        <f>Table1[[#This Row],[pledged]]/Table1[[#This Row],[goal]]</f>
        <v>0.30732891832229581</v>
      </c>
      <c r="G487" t="s">
        <v>14</v>
      </c>
      <c r="H487" s="24">
        <v>648</v>
      </c>
      <c r="I487" s="7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8">
        <f t="shared" si="14"/>
        <v>43626.208333333328</v>
      </c>
      <c r="O487" s="18">
        <v>43626.208333333328</v>
      </c>
      <c r="P487" s="18">
        <f t="shared" si="15"/>
        <v>43667.208333333328</v>
      </c>
      <c r="Q487" s="18">
        <v>43667.208333333328</v>
      </c>
      <c r="R487" t="b">
        <v>0</v>
      </c>
      <c r="S487" t="b">
        <v>0</v>
      </c>
      <c r="T487" t="s">
        <v>33</v>
      </c>
      <c r="U487" t="str">
        <f>_xlfn.TEXTBEFORE(Table1[[#This Row],[category &amp; sub-category]], "/")</f>
        <v>theater</v>
      </c>
      <c r="V487" t="str">
        <f>_xlfn.TEXTAFTER(Table1[[#This Row],[category &amp; sub-category]], "/")</f>
        <v>plays</v>
      </c>
    </row>
    <row r="488" spans="1:22" x14ac:dyDescent="0.25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19">
        <f>Table1[[#This Row],[pledged]]/Table1[[#This Row],[goal]]</f>
        <v>0.13500000000000001</v>
      </c>
      <c r="G488" t="s">
        <v>14</v>
      </c>
      <c r="H488" s="24">
        <v>21</v>
      </c>
      <c r="I488" s="7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8">
        <f t="shared" si="14"/>
        <v>43168.25</v>
      </c>
      <c r="O488" s="18">
        <v>43168.25</v>
      </c>
      <c r="P488" s="18">
        <f t="shared" si="15"/>
        <v>43183.208333333328</v>
      </c>
      <c r="Q488" s="18">
        <v>43183.208333333328</v>
      </c>
      <c r="R488" t="b">
        <v>0</v>
      </c>
      <c r="S488" t="b">
        <v>1</v>
      </c>
      <c r="T488" t="s">
        <v>206</v>
      </c>
      <c r="U488" t="str">
        <f>_xlfn.TEXTBEFORE(Table1[[#This Row],[category &amp; sub-category]], "/")</f>
        <v>publishing</v>
      </c>
      <c r="V488" t="str">
        <f>_xlfn.TEXTAFTER(Table1[[#This Row],[category &amp; sub-category]], "/")</f>
        <v>translations</v>
      </c>
    </row>
    <row r="489" spans="1:22" x14ac:dyDescent="0.25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19">
        <f>Table1[[#This Row],[pledged]]/Table1[[#This Row],[goal]]</f>
        <v>1.7862556663644606</v>
      </c>
      <c r="G489" t="s">
        <v>20</v>
      </c>
      <c r="H489" s="24">
        <v>2346</v>
      </c>
      <c r="I489" s="7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8">
        <f t="shared" si="14"/>
        <v>42845.208333333328</v>
      </c>
      <c r="O489" s="18">
        <v>42845.208333333328</v>
      </c>
      <c r="P489" s="18">
        <f t="shared" si="15"/>
        <v>42878.208333333328</v>
      </c>
      <c r="Q489" s="18">
        <v>42878.208333333328</v>
      </c>
      <c r="R489" t="b">
        <v>0</v>
      </c>
      <c r="S489" t="b">
        <v>0</v>
      </c>
      <c r="T489" t="s">
        <v>33</v>
      </c>
      <c r="U489" t="str">
        <f>_xlfn.TEXTBEFORE(Table1[[#This Row],[category &amp; sub-category]], "/")</f>
        <v>theater</v>
      </c>
      <c r="V489" t="str">
        <f>_xlfn.TEXTAFTER(Table1[[#This Row],[category &amp; sub-category]], "/")</f>
        <v>plays</v>
      </c>
    </row>
    <row r="490" spans="1:22" x14ac:dyDescent="0.25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19">
        <f>Table1[[#This Row],[pledged]]/Table1[[#This Row],[goal]]</f>
        <v>2.2005660377358489</v>
      </c>
      <c r="G490" t="s">
        <v>20</v>
      </c>
      <c r="H490" s="24">
        <v>115</v>
      </c>
      <c r="I490" s="7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8">
        <f t="shared" si="14"/>
        <v>42403.25</v>
      </c>
      <c r="O490" s="18">
        <v>42403.25</v>
      </c>
      <c r="P490" s="18">
        <f t="shared" si="15"/>
        <v>42420.25</v>
      </c>
      <c r="Q490" s="18">
        <v>42420.25</v>
      </c>
      <c r="R490" t="b">
        <v>0</v>
      </c>
      <c r="S490" t="b">
        <v>0</v>
      </c>
      <c r="T490" t="s">
        <v>33</v>
      </c>
      <c r="U490" t="str">
        <f>_xlfn.TEXTBEFORE(Table1[[#This Row],[category &amp; sub-category]], "/")</f>
        <v>theater</v>
      </c>
      <c r="V490" t="str">
        <f>_xlfn.TEXTAFTER(Table1[[#This Row],[category &amp; sub-category]], "/")</f>
        <v>plays</v>
      </c>
    </row>
    <row r="491" spans="1:22" x14ac:dyDescent="0.25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19">
        <f>Table1[[#This Row],[pledged]]/Table1[[#This Row],[goal]]</f>
        <v>1.015108695652174</v>
      </c>
      <c r="G491" t="s">
        <v>20</v>
      </c>
      <c r="H491" s="24">
        <v>85</v>
      </c>
      <c r="I491" s="7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8">
        <f t="shared" si="14"/>
        <v>40406.208333333336</v>
      </c>
      <c r="O491" s="18">
        <v>40406.208333333336</v>
      </c>
      <c r="P491" s="18">
        <f t="shared" si="15"/>
        <v>40411.208333333336</v>
      </c>
      <c r="Q491" s="18">
        <v>40411.208333333336</v>
      </c>
      <c r="R491" t="b">
        <v>0</v>
      </c>
      <c r="S491" t="b">
        <v>0</v>
      </c>
      <c r="T491" t="s">
        <v>65</v>
      </c>
      <c r="U491" t="str">
        <f>_xlfn.TEXTBEFORE(Table1[[#This Row],[category &amp; sub-category]], "/")</f>
        <v>technology</v>
      </c>
      <c r="V491" t="str">
        <f>_xlfn.TEXTAFTER(Table1[[#This Row],[category &amp; sub-category]], "/")</f>
        <v>wearables</v>
      </c>
    </row>
    <row r="492" spans="1:22" x14ac:dyDescent="0.25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19">
        <f>Table1[[#This Row],[pledged]]/Table1[[#This Row],[goal]]</f>
        <v>1.915</v>
      </c>
      <c r="G492" t="s">
        <v>20</v>
      </c>
      <c r="H492" s="24">
        <v>144</v>
      </c>
      <c r="I492" s="7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8">
        <f t="shared" si="14"/>
        <v>43786.25</v>
      </c>
      <c r="O492" s="18">
        <v>43786.25</v>
      </c>
      <c r="P492" s="18">
        <f t="shared" si="15"/>
        <v>43793.25</v>
      </c>
      <c r="Q492" s="18">
        <v>43793.25</v>
      </c>
      <c r="R492" t="b">
        <v>0</v>
      </c>
      <c r="S492" t="b">
        <v>0</v>
      </c>
      <c r="T492" t="s">
        <v>1029</v>
      </c>
      <c r="U492" t="str">
        <f>_xlfn.TEXTBEFORE(Table1[[#This Row],[category &amp; sub-category]], "/")</f>
        <v>journalism</v>
      </c>
      <c r="V492" t="str">
        <f>_xlfn.TEXTAFTER(Table1[[#This Row],[category &amp; sub-category]], "/")</f>
        <v>audio</v>
      </c>
    </row>
    <row r="493" spans="1:22" x14ac:dyDescent="0.25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19">
        <f>Table1[[#This Row],[pledged]]/Table1[[#This Row],[goal]]</f>
        <v>3.0534683098591549</v>
      </c>
      <c r="G493" t="s">
        <v>20</v>
      </c>
      <c r="H493" s="24">
        <v>2443</v>
      </c>
      <c r="I493" s="7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8">
        <f t="shared" si="14"/>
        <v>41456.208333333336</v>
      </c>
      <c r="O493" s="18">
        <v>41456.208333333336</v>
      </c>
      <c r="P493" s="18">
        <f t="shared" si="15"/>
        <v>41482.208333333336</v>
      </c>
      <c r="Q493" s="18">
        <v>41482.208333333336</v>
      </c>
      <c r="R493" t="b">
        <v>0</v>
      </c>
      <c r="S493" t="b">
        <v>1</v>
      </c>
      <c r="T493" t="s">
        <v>17</v>
      </c>
      <c r="U493" t="str">
        <f>_xlfn.TEXTBEFORE(Table1[[#This Row],[category &amp; sub-category]], "/")</f>
        <v>food</v>
      </c>
      <c r="V493" t="str">
        <f>_xlfn.TEXTAFTER(Table1[[#This Row],[category &amp; sub-category]], "/")</f>
        <v>food trucks</v>
      </c>
    </row>
    <row r="494" spans="1:22" x14ac:dyDescent="0.25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19">
        <f>Table1[[#This Row],[pledged]]/Table1[[#This Row],[goal]]</f>
        <v>0.23995287958115183</v>
      </c>
      <c r="G494" t="s">
        <v>74</v>
      </c>
      <c r="H494" s="24">
        <v>595</v>
      </c>
      <c r="I494" s="7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8">
        <f t="shared" si="14"/>
        <v>40336.208333333336</v>
      </c>
      <c r="O494" s="18">
        <v>40336.208333333336</v>
      </c>
      <c r="P494" s="18">
        <f t="shared" si="15"/>
        <v>40371.208333333336</v>
      </c>
      <c r="Q494" s="18">
        <v>40371.208333333336</v>
      </c>
      <c r="R494" t="b">
        <v>1</v>
      </c>
      <c r="S494" t="b">
        <v>1</v>
      </c>
      <c r="T494" t="s">
        <v>100</v>
      </c>
      <c r="U494" t="str">
        <f>_xlfn.TEXTBEFORE(Table1[[#This Row],[category &amp; sub-category]], "/")</f>
        <v>film &amp; video</v>
      </c>
      <c r="V494" t="str">
        <f>_xlfn.TEXTAFTER(Table1[[#This Row],[category &amp; sub-category]], "/")</f>
        <v>shorts</v>
      </c>
    </row>
    <row r="495" spans="1:22" x14ac:dyDescent="0.25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19">
        <f>Table1[[#This Row],[pledged]]/Table1[[#This Row],[goal]]</f>
        <v>7.2377777777777776</v>
      </c>
      <c r="G495" t="s">
        <v>20</v>
      </c>
      <c r="H495" s="24">
        <v>64</v>
      </c>
      <c r="I495" s="7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8">
        <f t="shared" si="14"/>
        <v>43645.208333333328</v>
      </c>
      <c r="O495" s="18">
        <v>43645.208333333328</v>
      </c>
      <c r="P495" s="18">
        <f t="shared" si="15"/>
        <v>43658.208333333328</v>
      </c>
      <c r="Q495" s="18">
        <v>43658.208333333328</v>
      </c>
      <c r="R495" t="b">
        <v>0</v>
      </c>
      <c r="S495" t="b">
        <v>0</v>
      </c>
      <c r="T495" t="s">
        <v>122</v>
      </c>
      <c r="U495" t="str">
        <f>_xlfn.TEXTBEFORE(Table1[[#This Row],[category &amp; sub-category]], "/")</f>
        <v>photography</v>
      </c>
      <c r="V495" t="str">
        <f>_xlfn.TEXTAFTER(Table1[[#This Row],[category &amp; sub-category]], "/")</f>
        <v>photography books</v>
      </c>
    </row>
    <row r="496" spans="1:22" x14ac:dyDescent="0.25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19">
        <f>Table1[[#This Row],[pledged]]/Table1[[#This Row],[goal]]</f>
        <v>5.4736000000000002</v>
      </c>
      <c r="G496" t="s">
        <v>20</v>
      </c>
      <c r="H496" s="24">
        <v>268</v>
      </c>
      <c r="I496" s="7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8">
        <f t="shared" si="14"/>
        <v>40990.208333333336</v>
      </c>
      <c r="O496" s="18">
        <v>40990.208333333336</v>
      </c>
      <c r="P496" s="18">
        <f t="shared" si="15"/>
        <v>40991.208333333336</v>
      </c>
      <c r="Q496" s="18">
        <v>40991.208333333336</v>
      </c>
      <c r="R496" t="b">
        <v>0</v>
      </c>
      <c r="S496" t="b">
        <v>0</v>
      </c>
      <c r="T496" t="s">
        <v>65</v>
      </c>
      <c r="U496" t="str">
        <f>_xlfn.TEXTBEFORE(Table1[[#This Row],[category &amp; sub-category]], "/")</f>
        <v>technology</v>
      </c>
      <c r="V496" t="str">
        <f>_xlfn.TEXTAFTER(Table1[[#This Row],[category &amp; sub-category]], "/")</f>
        <v>wearables</v>
      </c>
    </row>
    <row r="497" spans="1:22" x14ac:dyDescent="0.25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19">
        <f>Table1[[#This Row],[pledged]]/Table1[[#This Row],[goal]]</f>
        <v>4.1449999999999996</v>
      </c>
      <c r="G497" t="s">
        <v>20</v>
      </c>
      <c r="H497" s="24">
        <v>195</v>
      </c>
      <c r="I497" s="7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8">
        <f t="shared" si="14"/>
        <v>41800.208333333336</v>
      </c>
      <c r="O497" s="18">
        <v>41800.208333333336</v>
      </c>
      <c r="P497" s="18">
        <f t="shared" si="15"/>
        <v>41804.208333333336</v>
      </c>
      <c r="Q497" s="18">
        <v>41804.208333333336</v>
      </c>
      <c r="R497" t="b">
        <v>0</v>
      </c>
      <c r="S497" t="b">
        <v>0</v>
      </c>
      <c r="T497" t="s">
        <v>33</v>
      </c>
      <c r="U497" t="str">
        <f>_xlfn.TEXTBEFORE(Table1[[#This Row],[category &amp; sub-category]], "/")</f>
        <v>theater</v>
      </c>
      <c r="V497" t="str">
        <f>_xlfn.TEXTAFTER(Table1[[#This Row],[category &amp; sub-category]], "/")</f>
        <v>plays</v>
      </c>
    </row>
    <row r="498" spans="1:22" x14ac:dyDescent="0.25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19">
        <f>Table1[[#This Row],[pledged]]/Table1[[#This Row],[goal]]</f>
        <v>9.0696409140369975E-3</v>
      </c>
      <c r="G498" t="s">
        <v>14</v>
      </c>
      <c r="H498" s="24">
        <v>54</v>
      </c>
      <c r="I498" s="7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8">
        <f t="shared" si="14"/>
        <v>42876.208333333328</v>
      </c>
      <c r="O498" s="18">
        <v>42876.208333333328</v>
      </c>
      <c r="P498" s="18">
        <f t="shared" si="15"/>
        <v>42893.208333333328</v>
      </c>
      <c r="Q498" s="18">
        <v>42893.208333333328</v>
      </c>
      <c r="R498" t="b">
        <v>0</v>
      </c>
      <c r="S498" t="b">
        <v>0</v>
      </c>
      <c r="T498" t="s">
        <v>71</v>
      </c>
      <c r="U498" t="str">
        <f>_xlfn.TEXTBEFORE(Table1[[#This Row],[category &amp; sub-category]], "/")</f>
        <v>film &amp; video</v>
      </c>
      <c r="V498" t="str">
        <f>_xlfn.TEXTAFTER(Table1[[#This Row],[category &amp; sub-category]], "/")</f>
        <v>animation</v>
      </c>
    </row>
    <row r="499" spans="1:22" x14ac:dyDescent="0.25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19">
        <f>Table1[[#This Row],[pledged]]/Table1[[#This Row],[goal]]</f>
        <v>0.34173469387755101</v>
      </c>
      <c r="G499" t="s">
        <v>14</v>
      </c>
      <c r="H499" s="24">
        <v>120</v>
      </c>
      <c r="I499" s="7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8">
        <f t="shared" si="14"/>
        <v>42724.25</v>
      </c>
      <c r="O499" s="18">
        <v>42724.25</v>
      </c>
      <c r="P499" s="18">
        <f t="shared" si="15"/>
        <v>42724.25</v>
      </c>
      <c r="Q499" s="18">
        <v>42724.25</v>
      </c>
      <c r="R499" t="b">
        <v>0</v>
      </c>
      <c r="S499" t="b">
        <v>1</v>
      </c>
      <c r="T499" t="s">
        <v>65</v>
      </c>
      <c r="U499" t="str">
        <f>_xlfn.TEXTBEFORE(Table1[[#This Row],[category &amp; sub-category]], "/")</f>
        <v>technology</v>
      </c>
      <c r="V499" t="str">
        <f>_xlfn.TEXTAFTER(Table1[[#This Row],[category &amp; sub-category]], "/")</f>
        <v>wearables</v>
      </c>
    </row>
    <row r="500" spans="1:22" x14ac:dyDescent="0.25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19">
        <f>Table1[[#This Row],[pledged]]/Table1[[#This Row],[goal]]</f>
        <v>0.239488107549121</v>
      </c>
      <c r="G500" t="s">
        <v>14</v>
      </c>
      <c r="H500" s="24">
        <v>579</v>
      </c>
      <c r="I500" s="7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8">
        <f t="shared" si="14"/>
        <v>42005.25</v>
      </c>
      <c r="O500" s="18">
        <v>42005.25</v>
      </c>
      <c r="P500" s="18">
        <f t="shared" si="15"/>
        <v>42007.25</v>
      </c>
      <c r="Q500" s="18">
        <v>42007.25</v>
      </c>
      <c r="R500" t="b">
        <v>0</v>
      </c>
      <c r="S500" t="b">
        <v>0</v>
      </c>
      <c r="T500" t="s">
        <v>28</v>
      </c>
      <c r="U500" t="str">
        <f>_xlfn.TEXTBEFORE(Table1[[#This Row],[category &amp; sub-category]], "/")</f>
        <v>technology</v>
      </c>
      <c r="V500" t="str">
        <f>_xlfn.TEXTAFTER(Table1[[#This Row],[category &amp; sub-category]], "/")</f>
        <v>web</v>
      </c>
    </row>
    <row r="501" spans="1:22" x14ac:dyDescent="0.25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19">
        <f>Table1[[#This Row],[pledged]]/Table1[[#This Row],[goal]]</f>
        <v>0.48072649572649573</v>
      </c>
      <c r="G501" t="s">
        <v>14</v>
      </c>
      <c r="H501" s="24">
        <v>2072</v>
      </c>
      <c r="I501" s="7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8">
        <f t="shared" si="14"/>
        <v>42444.208333333328</v>
      </c>
      <c r="O501" s="18">
        <v>42444.208333333328</v>
      </c>
      <c r="P501" s="18">
        <f t="shared" si="15"/>
        <v>42449.208333333328</v>
      </c>
      <c r="Q501" s="18">
        <v>42449.208333333328</v>
      </c>
      <c r="R501" t="b">
        <v>0</v>
      </c>
      <c r="S501" t="b">
        <v>1</v>
      </c>
      <c r="T501" t="s">
        <v>42</v>
      </c>
      <c r="U501" t="str">
        <f>_xlfn.TEXTBEFORE(Table1[[#This Row],[category &amp; sub-category]], "/")</f>
        <v>film &amp; video</v>
      </c>
      <c r="V501" t="str">
        <f>_xlfn.TEXTAFTER(Table1[[#This Row],[category &amp; sub-category]], "/")</f>
        <v>documentary</v>
      </c>
    </row>
    <row r="502" spans="1:22" x14ac:dyDescent="0.25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19">
        <f>Table1[[#This Row],[pledged]]/Table1[[#This Row],[goal]]</f>
        <v>0</v>
      </c>
      <c r="G502" t="s">
        <v>14</v>
      </c>
      <c r="H502" s="24">
        <v>0</v>
      </c>
      <c r="I502" s="7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s="18">
        <f t="shared" si="14"/>
        <v>41395.208333333336</v>
      </c>
      <c r="O502" s="18">
        <v>41395.208333333336</v>
      </c>
      <c r="P502" s="18">
        <f t="shared" si="15"/>
        <v>41423.208333333336</v>
      </c>
      <c r="Q502" s="18">
        <v>41423.208333333336</v>
      </c>
      <c r="R502" t="b">
        <v>0</v>
      </c>
      <c r="S502" t="b">
        <v>1</v>
      </c>
      <c r="T502" t="s">
        <v>33</v>
      </c>
      <c r="U502" t="str">
        <f>_xlfn.TEXTBEFORE(Table1[[#This Row],[category &amp; sub-category]], "/")</f>
        <v>theater</v>
      </c>
      <c r="V502" t="str">
        <f>_xlfn.TEXTAFTER(Table1[[#This Row],[category &amp; sub-category]], "/")</f>
        <v>plays</v>
      </c>
    </row>
    <row r="503" spans="1:22" x14ac:dyDescent="0.25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19">
        <f>Table1[[#This Row],[pledged]]/Table1[[#This Row],[goal]]</f>
        <v>0.70145182291666663</v>
      </c>
      <c r="G503" t="s">
        <v>14</v>
      </c>
      <c r="H503" s="24">
        <v>1796</v>
      </c>
      <c r="I503" s="7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8">
        <f t="shared" si="14"/>
        <v>41345.208333333336</v>
      </c>
      <c r="O503" s="18">
        <v>41345.208333333336</v>
      </c>
      <c r="P503" s="18">
        <f t="shared" si="15"/>
        <v>41347.208333333336</v>
      </c>
      <c r="Q503" s="18">
        <v>41347.208333333336</v>
      </c>
      <c r="R503" t="b">
        <v>0</v>
      </c>
      <c r="S503" t="b">
        <v>0</v>
      </c>
      <c r="T503" t="s">
        <v>42</v>
      </c>
      <c r="U503" t="str">
        <f>_xlfn.TEXTBEFORE(Table1[[#This Row],[category &amp; sub-category]], "/")</f>
        <v>film &amp; video</v>
      </c>
      <c r="V503" t="str">
        <f>_xlfn.TEXTAFTER(Table1[[#This Row],[category &amp; sub-category]], "/")</f>
        <v>documentary</v>
      </c>
    </row>
    <row r="504" spans="1:22" x14ac:dyDescent="0.25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19">
        <f>Table1[[#This Row],[pledged]]/Table1[[#This Row],[goal]]</f>
        <v>5.2992307692307694</v>
      </c>
      <c r="G504" t="s">
        <v>20</v>
      </c>
      <c r="H504" s="24">
        <v>186</v>
      </c>
      <c r="I504" s="7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8">
        <f t="shared" si="14"/>
        <v>41117.208333333336</v>
      </c>
      <c r="O504" s="18">
        <v>41117.208333333336</v>
      </c>
      <c r="P504" s="18">
        <f t="shared" si="15"/>
        <v>41146.208333333336</v>
      </c>
      <c r="Q504" s="18">
        <v>41146.208333333336</v>
      </c>
      <c r="R504" t="b">
        <v>0</v>
      </c>
      <c r="S504" t="b">
        <v>1</v>
      </c>
      <c r="T504" t="s">
        <v>89</v>
      </c>
      <c r="U504" t="str">
        <f>_xlfn.TEXTBEFORE(Table1[[#This Row],[category &amp; sub-category]], "/")</f>
        <v>games</v>
      </c>
      <c r="V504" t="str">
        <f>_xlfn.TEXTAFTER(Table1[[#This Row],[category &amp; sub-category]], "/")</f>
        <v>video games</v>
      </c>
    </row>
    <row r="505" spans="1:22" x14ac:dyDescent="0.25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19">
        <f>Table1[[#This Row],[pledged]]/Table1[[#This Row],[goal]]</f>
        <v>1.8032549019607844</v>
      </c>
      <c r="G505" t="s">
        <v>20</v>
      </c>
      <c r="H505" s="24">
        <v>460</v>
      </c>
      <c r="I505" s="7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8">
        <f t="shared" si="14"/>
        <v>42186.208333333328</v>
      </c>
      <c r="O505" s="18">
        <v>42186.208333333328</v>
      </c>
      <c r="P505" s="18">
        <f t="shared" si="15"/>
        <v>42206.208333333328</v>
      </c>
      <c r="Q505" s="18">
        <v>42206.208333333328</v>
      </c>
      <c r="R505" t="b">
        <v>0</v>
      </c>
      <c r="S505" t="b">
        <v>0</v>
      </c>
      <c r="T505" t="s">
        <v>53</v>
      </c>
      <c r="U505" t="str">
        <f>_xlfn.TEXTBEFORE(Table1[[#This Row],[category &amp; sub-category]], "/")</f>
        <v>film &amp; video</v>
      </c>
      <c r="V505" t="str">
        <f>_xlfn.TEXTAFTER(Table1[[#This Row],[category &amp; sub-category]], "/")</f>
        <v>drama</v>
      </c>
    </row>
    <row r="506" spans="1:22" x14ac:dyDescent="0.25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19">
        <f>Table1[[#This Row],[pledged]]/Table1[[#This Row],[goal]]</f>
        <v>0.92320000000000002</v>
      </c>
      <c r="G506" t="s">
        <v>14</v>
      </c>
      <c r="H506" s="24">
        <v>62</v>
      </c>
      <c r="I506" s="7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8">
        <f t="shared" si="14"/>
        <v>42142.208333333328</v>
      </c>
      <c r="O506" s="18">
        <v>42142.208333333328</v>
      </c>
      <c r="P506" s="18">
        <f t="shared" si="15"/>
        <v>42143.208333333328</v>
      </c>
      <c r="Q506" s="18">
        <v>42143.208333333328</v>
      </c>
      <c r="R506" t="b">
        <v>0</v>
      </c>
      <c r="S506" t="b">
        <v>0</v>
      </c>
      <c r="T506" t="s">
        <v>23</v>
      </c>
      <c r="U506" t="str">
        <f>_xlfn.TEXTBEFORE(Table1[[#This Row],[category &amp; sub-category]], "/")</f>
        <v>music</v>
      </c>
      <c r="V506" t="str">
        <f>_xlfn.TEXTAFTER(Table1[[#This Row],[category &amp; sub-category]], "/")</f>
        <v>rock</v>
      </c>
    </row>
    <row r="507" spans="1:22" x14ac:dyDescent="0.25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19">
        <f>Table1[[#This Row],[pledged]]/Table1[[#This Row],[goal]]</f>
        <v>0.13901001112347053</v>
      </c>
      <c r="G507" t="s">
        <v>14</v>
      </c>
      <c r="H507" s="24">
        <v>347</v>
      </c>
      <c r="I507" s="7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8">
        <f t="shared" si="14"/>
        <v>41341.25</v>
      </c>
      <c r="O507" s="18">
        <v>41341.25</v>
      </c>
      <c r="P507" s="18">
        <f t="shared" si="15"/>
        <v>41383.208333333336</v>
      </c>
      <c r="Q507" s="18">
        <v>41383.208333333336</v>
      </c>
      <c r="R507" t="b">
        <v>0</v>
      </c>
      <c r="S507" t="b">
        <v>1</v>
      </c>
      <c r="T507" t="s">
        <v>133</v>
      </c>
      <c r="U507" t="str">
        <f>_xlfn.TEXTBEFORE(Table1[[#This Row],[category &amp; sub-category]], "/")</f>
        <v>publishing</v>
      </c>
      <c r="V507" t="str">
        <f>_xlfn.TEXTAFTER(Table1[[#This Row],[category &amp; sub-category]], "/")</f>
        <v>radio &amp; podcasts</v>
      </c>
    </row>
    <row r="508" spans="1:22" x14ac:dyDescent="0.25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19">
        <f>Table1[[#This Row],[pledged]]/Table1[[#This Row],[goal]]</f>
        <v>9.2707777777777771</v>
      </c>
      <c r="G508" t="s">
        <v>20</v>
      </c>
      <c r="H508" s="24">
        <v>2528</v>
      </c>
      <c r="I508" s="7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8">
        <f t="shared" si="14"/>
        <v>43062.25</v>
      </c>
      <c r="O508" s="18">
        <v>43062.25</v>
      </c>
      <c r="P508" s="18">
        <f t="shared" si="15"/>
        <v>43079.25</v>
      </c>
      <c r="Q508" s="18">
        <v>43079.25</v>
      </c>
      <c r="R508" t="b">
        <v>0</v>
      </c>
      <c r="S508" t="b">
        <v>1</v>
      </c>
      <c r="T508" t="s">
        <v>33</v>
      </c>
      <c r="U508" t="str">
        <f>_xlfn.TEXTBEFORE(Table1[[#This Row],[category &amp; sub-category]], "/")</f>
        <v>theater</v>
      </c>
      <c r="V508" t="str">
        <f>_xlfn.TEXTAFTER(Table1[[#This Row],[category &amp; sub-category]], "/")</f>
        <v>plays</v>
      </c>
    </row>
    <row r="509" spans="1:22" x14ac:dyDescent="0.25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19">
        <f>Table1[[#This Row],[pledged]]/Table1[[#This Row],[goal]]</f>
        <v>0.39857142857142858</v>
      </c>
      <c r="G509" t="s">
        <v>14</v>
      </c>
      <c r="H509" s="24">
        <v>19</v>
      </c>
      <c r="I509" s="7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8">
        <f t="shared" si="14"/>
        <v>41373.208333333336</v>
      </c>
      <c r="O509" s="18">
        <v>41373.208333333336</v>
      </c>
      <c r="P509" s="18">
        <f t="shared" si="15"/>
        <v>41422.208333333336</v>
      </c>
      <c r="Q509" s="18">
        <v>41422.208333333336</v>
      </c>
      <c r="R509" t="b">
        <v>0</v>
      </c>
      <c r="S509" t="b">
        <v>1</v>
      </c>
      <c r="T509" t="s">
        <v>28</v>
      </c>
      <c r="U509" t="str">
        <f>_xlfn.TEXTBEFORE(Table1[[#This Row],[category &amp; sub-category]], "/")</f>
        <v>technology</v>
      </c>
      <c r="V509" t="str">
        <f>_xlfn.TEXTAFTER(Table1[[#This Row],[category &amp; sub-category]], "/")</f>
        <v>web</v>
      </c>
    </row>
    <row r="510" spans="1:22" x14ac:dyDescent="0.25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19">
        <f>Table1[[#This Row],[pledged]]/Table1[[#This Row],[goal]]</f>
        <v>1.1222929936305732</v>
      </c>
      <c r="G510" t="s">
        <v>20</v>
      </c>
      <c r="H510" s="24">
        <v>3657</v>
      </c>
      <c r="I510" s="7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8">
        <f t="shared" si="14"/>
        <v>43310.208333333328</v>
      </c>
      <c r="O510" s="18">
        <v>43310.208333333328</v>
      </c>
      <c r="P510" s="18">
        <f t="shared" si="15"/>
        <v>43331.208333333328</v>
      </c>
      <c r="Q510" s="18">
        <v>43331.208333333328</v>
      </c>
      <c r="R510" t="b">
        <v>0</v>
      </c>
      <c r="S510" t="b">
        <v>0</v>
      </c>
      <c r="T510" t="s">
        <v>33</v>
      </c>
      <c r="U510" t="str">
        <f>_xlfn.TEXTBEFORE(Table1[[#This Row],[category &amp; sub-category]], "/")</f>
        <v>theater</v>
      </c>
      <c r="V510" t="str">
        <f>_xlfn.TEXTAFTER(Table1[[#This Row],[category &amp; sub-category]], "/")</f>
        <v>plays</v>
      </c>
    </row>
    <row r="511" spans="1:22" x14ac:dyDescent="0.25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19">
        <f>Table1[[#This Row],[pledged]]/Table1[[#This Row],[goal]]</f>
        <v>0.70925816023738875</v>
      </c>
      <c r="G511" t="s">
        <v>14</v>
      </c>
      <c r="H511" s="24">
        <v>1258</v>
      </c>
      <c r="I511" s="7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s="18">
        <f t="shared" si="14"/>
        <v>41034.208333333336</v>
      </c>
      <c r="O511" s="18">
        <v>41034.208333333336</v>
      </c>
      <c r="P511" s="18">
        <f t="shared" si="15"/>
        <v>41044.208333333336</v>
      </c>
      <c r="Q511" s="18">
        <v>41044.208333333336</v>
      </c>
      <c r="R511" t="b">
        <v>0</v>
      </c>
      <c r="S511" t="b">
        <v>0</v>
      </c>
      <c r="T511" t="s">
        <v>33</v>
      </c>
      <c r="U511" t="str">
        <f>_xlfn.TEXTBEFORE(Table1[[#This Row],[category &amp; sub-category]], "/")</f>
        <v>theater</v>
      </c>
      <c r="V511" t="str">
        <f>_xlfn.TEXTAFTER(Table1[[#This Row],[category &amp; sub-category]], "/")</f>
        <v>plays</v>
      </c>
    </row>
    <row r="512" spans="1:22" x14ac:dyDescent="0.25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19">
        <f>Table1[[#This Row],[pledged]]/Table1[[#This Row],[goal]]</f>
        <v>1.1908974358974358</v>
      </c>
      <c r="G512" t="s">
        <v>20</v>
      </c>
      <c r="H512" s="24">
        <v>131</v>
      </c>
      <c r="I512" s="7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8">
        <f t="shared" si="14"/>
        <v>43251.208333333328</v>
      </c>
      <c r="O512" s="18">
        <v>43251.208333333328</v>
      </c>
      <c r="P512" s="18">
        <f t="shared" si="15"/>
        <v>43275.208333333328</v>
      </c>
      <c r="Q512" s="18">
        <v>43275.208333333328</v>
      </c>
      <c r="R512" t="b">
        <v>0</v>
      </c>
      <c r="S512" t="b">
        <v>0</v>
      </c>
      <c r="T512" t="s">
        <v>53</v>
      </c>
      <c r="U512" t="str">
        <f>_xlfn.TEXTBEFORE(Table1[[#This Row],[category &amp; sub-category]], "/")</f>
        <v>film &amp; video</v>
      </c>
      <c r="V512" t="str">
        <f>_xlfn.TEXTAFTER(Table1[[#This Row],[category &amp; sub-category]], "/")</f>
        <v>drama</v>
      </c>
    </row>
    <row r="513" spans="1:22" x14ac:dyDescent="0.25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19">
        <f>Table1[[#This Row],[pledged]]/Table1[[#This Row],[goal]]</f>
        <v>0.24017591339648173</v>
      </c>
      <c r="G513" t="s">
        <v>14</v>
      </c>
      <c r="H513" s="24">
        <v>362</v>
      </c>
      <c r="I513" s="7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8">
        <f t="shared" si="14"/>
        <v>43671.208333333328</v>
      </c>
      <c r="O513" s="18">
        <v>43671.208333333328</v>
      </c>
      <c r="P513" s="18">
        <f t="shared" si="15"/>
        <v>43681.208333333328</v>
      </c>
      <c r="Q513" s="18">
        <v>43681.208333333328</v>
      </c>
      <c r="R513" t="b">
        <v>0</v>
      </c>
      <c r="S513" t="b">
        <v>0</v>
      </c>
      <c r="T513" t="s">
        <v>33</v>
      </c>
      <c r="U513" t="str">
        <f>_xlfn.TEXTBEFORE(Table1[[#This Row],[category &amp; sub-category]], "/")</f>
        <v>theater</v>
      </c>
      <c r="V513" t="str">
        <f>_xlfn.TEXTAFTER(Table1[[#This Row],[category &amp; sub-category]], "/")</f>
        <v>plays</v>
      </c>
    </row>
    <row r="514" spans="1:22" x14ac:dyDescent="0.25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19">
        <f>Table1[[#This Row],[pledged]]/Table1[[#This Row],[goal]]</f>
        <v>1.3931868131868133</v>
      </c>
      <c r="G514" t="s">
        <v>20</v>
      </c>
      <c r="H514" s="24">
        <v>239</v>
      </c>
      <c r="I514" s="7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8">
        <f t="shared" ref="N514:N577" si="16">(((L514/60)/60)/24)+DATE(1970,1,1)</f>
        <v>41825.208333333336</v>
      </c>
      <c r="O514" s="18">
        <v>41825.208333333336</v>
      </c>
      <c r="P514" s="18">
        <f t="shared" ref="P514:P577" si="17">(((M514/60)/60)/24)+DATE(1970,1,1)</f>
        <v>41826.208333333336</v>
      </c>
      <c r="Q514" s="18">
        <v>41826.208333333336</v>
      </c>
      <c r="R514" t="b">
        <v>0</v>
      </c>
      <c r="S514" t="b">
        <v>1</v>
      </c>
      <c r="T514" t="s">
        <v>89</v>
      </c>
      <c r="U514" t="str">
        <f>_xlfn.TEXTBEFORE(Table1[[#This Row],[category &amp; sub-category]], "/")</f>
        <v>games</v>
      </c>
      <c r="V514" t="str">
        <f>_xlfn.TEXTAFTER(Table1[[#This Row],[category &amp; sub-category]], "/")</f>
        <v>video games</v>
      </c>
    </row>
    <row r="515" spans="1:22" x14ac:dyDescent="0.25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19">
        <f>Table1[[#This Row],[pledged]]/Table1[[#This Row],[goal]]</f>
        <v>0.39277108433734942</v>
      </c>
      <c r="G515" t="s">
        <v>74</v>
      </c>
      <c r="H515" s="24">
        <v>35</v>
      </c>
      <c r="I515" s="7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8">
        <f t="shared" si="16"/>
        <v>40430.208333333336</v>
      </c>
      <c r="O515" s="18">
        <v>40430.208333333336</v>
      </c>
      <c r="P515" s="18">
        <f t="shared" si="17"/>
        <v>40432.208333333336</v>
      </c>
      <c r="Q515" s="18">
        <v>40432.208333333336</v>
      </c>
      <c r="R515" t="b">
        <v>0</v>
      </c>
      <c r="S515" t="b">
        <v>0</v>
      </c>
      <c r="T515" t="s">
        <v>269</v>
      </c>
      <c r="U515" t="str">
        <f>_xlfn.TEXTBEFORE(Table1[[#This Row],[category &amp; sub-category]], "/")</f>
        <v>film &amp; video</v>
      </c>
      <c r="V515" t="str">
        <f>_xlfn.TEXTAFTER(Table1[[#This Row],[category &amp; sub-category]], "/")</f>
        <v>television</v>
      </c>
    </row>
    <row r="516" spans="1:22" x14ac:dyDescent="0.25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19">
        <f>Table1[[#This Row],[pledged]]/Table1[[#This Row],[goal]]</f>
        <v>0.22439077144917088</v>
      </c>
      <c r="G516" t="s">
        <v>74</v>
      </c>
      <c r="H516" s="24">
        <v>528</v>
      </c>
      <c r="I516" s="7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8">
        <f t="shared" si="16"/>
        <v>41614.25</v>
      </c>
      <c r="O516" s="18">
        <v>41614.25</v>
      </c>
      <c r="P516" s="18">
        <f t="shared" si="17"/>
        <v>41619.25</v>
      </c>
      <c r="Q516" s="18">
        <v>41619.25</v>
      </c>
      <c r="R516" t="b">
        <v>0</v>
      </c>
      <c r="S516" t="b">
        <v>1</v>
      </c>
      <c r="T516" t="s">
        <v>23</v>
      </c>
      <c r="U516" t="str">
        <f>_xlfn.TEXTBEFORE(Table1[[#This Row],[category &amp; sub-category]], "/")</f>
        <v>music</v>
      </c>
      <c r="V516" t="str">
        <f>_xlfn.TEXTAFTER(Table1[[#This Row],[category &amp; sub-category]], "/")</f>
        <v>rock</v>
      </c>
    </row>
    <row r="517" spans="1:22" x14ac:dyDescent="0.25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19">
        <f>Table1[[#This Row],[pledged]]/Table1[[#This Row],[goal]]</f>
        <v>0.55779069767441858</v>
      </c>
      <c r="G517" t="s">
        <v>14</v>
      </c>
      <c r="H517" s="24">
        <v>133</v>
      </c>
      <c r="I517" s="7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8">
        <f t="shared" si="16"/>
        <v>40900.25</v>
      </c>
      <c r="O517" s="18">
        <v>40900.25</v>
      </c>
      <c r="P517" s="18">
        <f t="shared" si="17"/>
        <v>40902.25</v>
      </c>
      <c r="Q517" s="18">
        <v>40902.25</v>
      </c>
      <c r="R517" t="b">
        <v>0</v>
      </c>
      <c r="S517" t="b">
        <v>1</v>
      </c>
      <c r="T517" t="s">
        <v>33</v>
      </c>
      <c r="U517" t="str">
        <f>_xlfn.TEXTBEFORE(Table1[[#This Row],[category &amp; sub-category]], "/")</f>
        <v>theater</v>
      </c>
      <c r="V517" t="str">
        <f>_xlfn.TEXTAFTER(Table1[[#This Row],[category &amp; sub-category]], "/")</f>
        <v>plays</v>
      </c>
    </row>
    <row r="518" spans="1:22" x14ac:dyDescent="0.25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19">
        <f>Table1[[#This Row],[pledged]]/Table1[[#This Row],[goal]]</f>
        <v>0.42523125996810207</v>
      </c>
      <c r="G518" t="s">
        <v>14</v>
      </c>
      <c r="H518" s="24">
        <v>846</v>
      </c>
      <c r="I518" s="7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8">
        <f t="shared" si="16"/>
        <v>40396.208333333336</v>
      </c>
      <c r="O518" s="18">
        <v>40396.208333333336</v>
      </c>
      <c r="P518" s="18">
        <f t="shared" si="17"/>
        <v>40434.208333333336</v>
      </c>
      <c r="Q518" s="18">
        <v>40434.208333333336</v>
      </c>
      <c r="R518" t="b">
        <v>0</v>
      </c>
      <c r="S518" t="b">
        <v>0</v>
      </c>
      <c r="T518" t="s">
        <v>68</v>
      </c>
      <c r="U518" t="str">
        <f>_xlfn.TEXTBEFORE(Table1[[#This Row],[category &amp; sub-category]], "/")</f>
        <v>publishing</v>
      </c>
      <c r="V518" t="str">
        <f>_xlfn.TEXTAFTER(Table1[[#This Row],[category &amp; sub-category]], "/")</f>
        <v>nonfiction</v>
      </c>
    </row>
    <row r="519" spans="1:22" x14ac:dyDescent="0.25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19">
        <f>Table1[[#This Row],[pledged]]/Table1[[#This Row],[goal]]</f>
        <v>1.1200000000000001</v>
      </c>
      <c r="G519" t="s">
        <v>20</v>
      </c>
      <c r="H519" s="24">
        <v>78</v>
      </c>
      <c r="I519" s="7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8">
        <f t="shared" si="16"/>
        <v>42860.208333333328</v>
      </c>
      <c r="O519" s="18">
        <v>42860.208333333328</v>
      </c>
      <c r="P519" s="18">
        <f t="shared" si="17"/>
        <v>42865.208333333328</v>
      </c>
      <c r="Q519" s="18">
        <v>42865.208333333328</v>
      </c>
      <c r="R519" t="b">
        <v>0</v>
      </c>
      <c r="S519" t="b">
        <v>0</v>
      </c>
      <c r="T519" t="s">
        <v>17</v>
      </c>
      <c r="U519" t="str">
        <f>_xlfn.TEXTBEFORE(Table1[[#This Row],[category &amp; sub-category]], "/")</f>
        <v>food</v>
      </c>
      <c r="V519" t="str">
        <f>_xlfn.TEXTAFTER(Table1[[#This Row],[category &amp; sub-category]], "/")</f>
        <v>food trucks</v>
      </c>
    </row>
    <row r="520" spans="1:22" x14ac:dyDescent="0.25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19">
        <f>Table1[[#This Row],[pledged]]/Table1[[#This Row],[goal]]</f>
        <v>7.0681818181818179E-2</v>
      </c>
      <c r="G520" t="s">
        <v>14</v>
      </c>
      <c r="H520" s="24">
        <v>10</v>
      </c>
      <c r="I520" s="7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8">
        <f t="shared" si="16"/>
        <v>43154.25</v>
      </c>
      <c r="O520" s="18">
        <v>43154.25</v>
      </c>
      <c r="P520" s="18">
        <f t="shared" si="17"/>
        <v>43156.25</v>
      </c>
      <c r="Q520" s="18">
        <v>43156.25</v>
      </c>
      <c r="R520" t="b">
        <v>0</v>
      </c>
      <c r="S520" t="b">
        <v>1</v>
      </c>
      <c r="T520" t="s">
        <v>71</v>
      </c>
      <c r="U520" t="str">
        <f>_xlfn.TEXTBEFORE(Table1[[#This Row],[category &amp; sub-category]], "/")</f>
        <v>film &amp; video</v>
      </c>
      <c r="V520" t="str">
        <f>_xlfn.TEXTAFTER(Table1[[#This Row],[category &amp; sub-category]], "/")</f>
        <v>animation</v>
      </c>
    </row>
    <row r="521" spans="1:22" x14ac:dyDescent="0.25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19">
        <f>Table1[[#This Row],[pledged]]/Table1[[#This Row],[goal]]</f>
        <v>1.0174563871693867</v>
      </c>
      <c r="G521" t="s">
        <v>20</v>
      </c>
      <c r="H521" s="24">
        <v>1773</v>
      </c>
      <c r="I521" s="7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8">
        <f t="shared" si="16"/>
        <v>42012.25</v>
      </c>
      <c r="O521" s="18">
        <v>42012.25</v>
      </c>
      <c r="P521" s="18">
        <f t="shared" si="17"/>
        <v>42026.25</v>
      </c>
      <c r="Q521" s="18">
        <v>42026.25</v>
      </c>
      <c r="R521" t="b">
        <v>0</v>
      </c>
      <c r="S521" t="b">
        <v>1</v>
      </c>
      <c r="T521" t="s">
        <v>23</v>
      </c>
      <c r="U521" t="str">
        <f>_xlfn.TEXTBEFORE(Table1[[#This Row],[category &amp; sub-category]], "/")</f>
        <v>music</v>
      </c>
      <c r="V521" t="str">
        <f>_xlfn.TEXTAFTER(Table1[[#This Row],[category &amp; sub-category]], "/")</f>
        <v>rock</v>
      </c>
    </row>
    <row r="522" spans="1:22" x14ac:dyDescent="0.25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19">
        <f>Table1[[#This Row],[pledged]]/Table1[[#This Row],[goal]]</f>
        <v>4.2575000000000003</v>
      </c>
      <c r="G522" t="s">
        <v>20</v>
      </c>
      <c r="H522" s="24">
        <v>32</v>
      </c>
      <c r="I522" s="7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8">
        <f t="shared" si="16"/>
        <v>43574.208333333328</v>
      </c>
      <c r="O522" s="18">
        <v>43574.208333333328</v>
      </c>
      <c r="P522" s="18">
        <f t="shared" si="17"/>
        <v>43577.208333333328</v>
      </c>
      <c r="Q522" s="18">
        <v>43577.208333333328</v>
      </c>
      <c r="R522" t="b">
        <v>0</v>
      </c>
      <c r="S522" t="b">
        <v>0</v>
      </c>
      <c r="T522" t="s">
        <v>33</v>
      </c>
      <c r="U522" t="str">
        <f>_xlfn.TEXTBEFORE(Table1[[#This Row],[category &amp; sub-category]], "/")</f>
        <v>theater</v>
      </c>
      <c r="V522" t="str">
        <f>_xlfn.TEXTAFTER(Table1[[#This Row],[category &amp; sub-category]], "/")</f>
        <v>plays</v>
      </c>
    </row>
    <row r="523" spans="1:22" x14ac:dyDescent="0.25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19">
        <f>Table1[[#This Row],[pledged]]/Table1[[#This Row],[goal]]</f>
        <v>1.4553947368421052</v>
      </c>
      <c r="G523" t="s">
        <v>20</v>
      </c>
      <c r="H523" s="24">
        <v>369</v>
      </c>
      <c r="I523" s="7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8">
        <f t="shared" si="16"/>
        <v>42605.208333333328</v>
      </c>
      <c r="O523" s="18">
        <v>42605.208333333328</v>
      </c>
      <c r="P523" s="18">
        <f t="shared" si="17"/>
        <v>42611.208333333328</v>
      </c>
      <c r="Q523" s="18">
        <v>42611.208333333328</v>
      </c>
      <c r="R523" t="b">
        <v>0</v>
      </c>
      <c r="S523" t="b">
        <v>1</v>
      </c>
      <c r="T523" t="s">
        <v>53</v>
      </c>
      <c r="U523" t="str">
        <f>_xlfn.TEXTBEFORE(Table1[[#This Row],[category &amp; sub-category]], "/")</f>
        <v>film &amp; video</v>
      </c>
      <c r="V523" t="str">
        <f>_xlfn.TEXTAFTER(Table1[[#This Row],[category &amp; sub-category]], "/")</f>
        <v>drama</v>
      </c>
    </row>
    <row r="524" spans="1:22" x14ac:dyDescent="0.25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19">
        <f>Table1[[#This Row],[pledged]]/Table1[[#This Row],[goal]]</f>
        <v>0.32453465346534655</v>
      </c>
      <c r="G524" t="s">
        <v>14</v>
      </c>
      <c r="H524" s="24">
        <v>191</v>
      </c>
      <c r="I524" s="7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8">
        <f t="shared" si="16"/>
        <v>41093.208333333336</v>
      </c>
      <c r="O524" s="18">
        <v>41093.208333333336</v>
      </c>
      <c r="P524" s="18">
        <f t="shared" si="17"/>
        <v>41105.208333333336</v>
      </c>
      <c r="Q524" s="18">
        <v>41105.208333333336</v>
      </c>
      <c r="R524" t="b">
        <v>0</v>
      </c>
      <c r="S524" t="b">
        <v>0</v>
      </c>
      <c r="T524" t="s">
        <v>100</v>
      </c>
      <c r="U524" t="str">
        <f>_xlfn.TEXTBEFORE(Table1[[#This Row],[category &amp; sub-category]], "/")</f>
        <v>film &amp; video</v>
      </c>
      <c r="V524" t="str">
        <f>_xlfn.TEXTAFTER(Table1[[#This Row],[category &amp; sub-category]], "/")</f>
        <v>shorts</v>
      </c>
    </row>
    <row r="525" spans="1:22" x14ac:dyDescent="0.25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19">
        <f>Table1[[#This Row],[pledged]]/Table1[[#This Row],[goal]]</f>
        <v>7.003333333333333</v>
      </c>
      <c r="G525" t="s">
        <v>20</v>
      </c>
      <c r="H525" s="24">
        <v>89</v>
      </c>
      <c r="I525" s="7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8">
        <f t="shared" si="16"/>
        <v>40241.25</v>
      </c>
      <c r="O525" s="18">
        <v>40241.25</v>
      </c>
      <c r="P525" s="18">
        <f t="shared" si="17"/>
        <v>40246.25</v>
      </c>
      <c r="Q525" s="18">
        <v>40246.25</v>
      </c>
      <c r="R525" t="b">
        <v>0</v>
      </c>
      <c r="S525" t="b">
        <v>0</v>
      </c>
      <c r="T525" t="s">
        <v>100</v>
      </c>
      <c r="U525" t="str">
        <f>_xlfn.TEXTBEFORE(Table1[[#This Row],[category &amp; sub-category]], "/")</f>
        <v>film &amp; video</v>
      </c>
      <c r="V525" t="str">
        <f>_xlfn.TEXTAFTER(Table1[[#This Row],[category &amp; sub-category]], "/")</f>
        <v>shorts</v>
      </c>
    </row>
    <row r="526" spans="1:22" x14ac:dyDescent="0.25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19">
        <f>Table1[[#This Row],[pledged]]/Table1[[#This Row],[goal]]</f>
        <v>0.83904860392967939</v>
      </c>
      <c r="G526" t="s">
        <v>14</v>
      </c>
      <c r="H526" s="24">
        <v>1979</v>
      </c>
      <c r="I526" s="7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8">
        <f t="shared" si="16"/>
        <v>40294.208333333336</v>
      </c>
      <c r="O526" s="18">
        <v>40294.208333333336</v>
      </c>
      <c r="P526" s="18">
        <f t="shared" si="17"/>
        <v>40307.208333333336</v>
      </c>
      <c r="Q526" s="18">
        <v>40307.208333333336</v>
      </c>
      <c r="R526" t="b">
        <v>0</v>
      </c>
      <c r="S526" t="b">
        <v>0</v>
      </c>
      <c r="T526" t="s">
        <v>33</v>
      </c>
      <c r="U526" t="str">
        <f>_xlfn.TEXTBEFORE(Table1[[#This Row],[category &amp; sub-category]], "/")</f>
        <v>theater</v>
      </c>
      <c r="V526" t="str">
        <f>_xlfn.TEXTAFTER(Table1[[#This Row],[category &amp; sub-category]], "/")</f>
        <v>plays</v>
      </c>
    </row>
    <row r="527" spans="1:22" x14ac:dyDescent="0.25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19">
        <f>Table1[[#This Row],[pledged]]/Table1[[#This Row],[goal]]</f>
        <v>0.84190476190476193</v>
      </c>
      <c r="G527" t="s">
        <v>14</v>
      </c>
      <c r="H527" s="24">
        <v>63</v>
      </c>
      <c r="I527" s="7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8">
        <f t="shared" si="16"/>
        <v>40505.25</v>
      </c>
      <c r="O527" s="18">
        <v>40505.25</v>
      </c>
      <c r="P527" s="18">
        <f t="shared" si="17"/>
        <v>40509.25</v>
      </c>
      <c r="Q527" s="18">
        <v>40509.25</v>
      </c>
      <c r="R527" t="b">
        <v>0</v>
      </c>
      <c r="S527" t="b">
        <v>0</v>
      </c>
      <c r="T527" t="s">
        <v>65</v>
      </c>
      <c r="U527" t="str">
        <f>_xlfn.TEXTBEFORE(Table1[[#This Row],[category &amp; sub-category]], "/")</f>
        <v>technology</v>
      </c>
      <c r="V527" t="str">
        <f>_xlfn.TEXTAFTER(Table1[[#This Row],[category &amp; sub-category]], "/")</f>
        <v>wearables</v>
      </c>
    </row>
    <row r="528" spans="1:22" x14ac:dyDescent="0.25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19">
        <f>Table1[[#This Row],[pledged]]/Table1[[#This Row],[goal]]</f>
        <v>1.5595180722891566</v>
      </c>
      <c r="G528" t="s">
        <v>20</v>
      </c>
      <c r="H528" s="24">
        <v>147</v>
      </c>
      <c r="I528" s="7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8">
        <f t="shared" si="16"/>
        <v>42364.25</v>
      </c>
      <c r="O528" s="18">
        <v>42364.25</v>
      </c>
      <c r="P528" s="18">
        <f t="shared" si="17"/>
        <v>42401.25</v>
      </c>
      <c r="Q528" s="18">
        <v>42401.25</v>
      </c>
      <c r="R528" t="b">
        <v>0</v>
      </c>
      <c r="S528" t="b">
        <v>1</v>
      </c>
      <c r="T528" t="s">
        <v>33</v>
      </c>
      <c r="U528" t="str">
        <f>_xlfn.TEXTBEFORE(Table1[[#This Row],[category &amp; sub-category]], "/")</f>
        <v>theater</v>
      </c>
      <c r="V528" t="str">
        <f>_xlfn.TEXTAFTER(Table1[[#This Row],[category &amp; sub-category]], "/")</f>
        <v>plays</v>
      </c>
    </row>
    <row r="529" spans="1:22" x14ac:dyDescent="0.25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19">
        <f>Table1[[#This Row],[pledged]]/Table1[[#This Row],[goal]]</f>
        <v>0.99619450317124736</v>
      </c>
      <c r="G529" t="s">
        <v>14</v>
      </c>
      <c r="H529" s="24">
        <v>6080</v>
      </c>
      <c r="I529" s="7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s="18">
        <f t="shared" si="16"/>
        <v>42405.25</v>
      </c>
      <c r="O529" s="18">
        <v>42405.25</v>
      </c>
      <c r="P529" s="18">
        <f t="shared" si="17"/>
        <v>42441.25</v>
      </c>
      <c r="Q529" s="18">
        <v>42441.25</v>
      </c>
      <c r="R529" t="b">
        <v>0</v>
      </c>
      <c r="S529" t="b">
        <v>0</v>
      </c>
      <c r="T529" t="s">
        <v>71</v>
      </c>
      <c r="U529" t="str">
        <f>_xlfn.TEXTBEFORE(Table1[[#This Row],[category &amp; sub-category]], "/")</f>
        <v>film &amp; video</v>
      </c>
      <c r="V529" t="str">
        <f>_xlfn.TEXTAFTER(Table1[[#This Row],[category &amp; sub-category]], "/")</f>
        <v>animation</v>
      </c>
    </row>
    <row r="530" spans="1:22" x14ac:dyDescent="0.25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19">
        <f>Table1[[#This Row],[pledged]]/Table1[[#This Row],[goal]]</f>
        <v>0.80300000000000005</v>
      </c>
      <c r="G530" t="s">
        <v>14</v>
      </c>
      <c r="H530" s="24">
        <v>80</v>
      </c>
      <c r="I530" s="7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8">
        <f t="shared" si="16"/>
        <v>41601.25</v>
      </c>
      <c r="O530" s="18">
        <v>41601.25</v>
      </c>
      <c r="P530" s="18">
        <f t="shared" si="17"/>
        <v>41646.25</v>
      </c>
      <c r="Q530" s="18">
        <v>41646.25</v>
      </c>
      <c r="R530" t="b">
        <v>0</v>
      </c>
      <c r="S530" t="b">
        <v>0</v>
      </c>
      <c r="T530" t="s">
        <v>60</v>
      </c>
      <c r="U530" t="str">
        <f>_xlfn.TEXTBEFORE(Table1[[#This Row],[category &amp; sub-category]], "/")</f>
        <v>music</v>
      </c>
      <c r="V530" t="str">
        <f>_xlfn.TEXTAFTER(Table1[[#This Row],[category &amp; sub-category]], "/")</f>
        <v>indie rock</v>
      </c>
    </row>
    <row r="531" spans="1:22" x14ac:dyDescent="0.25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19">
        <f>Table1[[#This Row],[pledged]]/Table1[[#This Row],[goal]]</f>
        <v>0.11254901960784314</v>
      </c>
      <c r="G531" t="s">
        <v>14</v>
      </c>
      <c r="H531" s="24">
        <v>9</v>
      </c>
      <c r="I531" s="7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8">
        <f t="shared" si="16"/>
        <v>41769.208333333336</v>
      </c>
      <c r="O531" s="18">
        <v>41769.208333333336</v>
      </c>
      <c r="P531" s="18">
        <f t="shared" si="17"/>
        <v>41797.208333333336</v>
      </c>
      <c r="Q531" s="18">
        <v>41797.208333333336</v>
      </c>
      <c r="R531" t="b">
        <v>0</v>
      </c>
      <c r="S531" t="b">
        <v>0</v>
      </c>
      <c r="T531" t="s">
        <v>89</v>
      </c>
      <c r="U531" t="str">
        <f>_xlfn.TEXTBEFORE(Table1[[#This Row],[category &amp; sub-category]], "/")</f>
        <v>games</v>
      </c>
      <c r="V531" t="str">
        <f>_xlfn.TEXTAFTER(Table1[[#This Row],[category &amp; sub-category]], "/")</f>
        <v>video games</v>
      </c>
    </row>
    <row r="532" spans="1:22" x14ac:dyDescent="0.25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19">
        <f>Table1[[#This Row],[pledged]]/Table1[[#This Row],[goal]]</f>
        <v>0.91740952380952379</v>
      </c>
      <c r="G532" t="s">
        <v>14</v>
      </c>
      <c r="H532" s="24">
        <v>1784</v>
      </c>
      <c r="I532" s="7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8">
        <f t="shared" si="16"/>
        <v>40421.208333333336</v>
      </c>
      <c r="O532" s="18">
        <v>40421.208333333336</v>
      </c>
      <c r="P532" s="18">
        <f t="shared" si="17"/>
        <v>40435.208333333336</v>
      </c>
      <c r="Q532" s="18">
        <v>40435.208333333336</v>
      </c>
      <c r="R532" t="b">
        <v>0</v>
      </c>
      <c r="S532" t="b">
        <v>1</v>
      </c>
      <c r="T532" t="s">
        <v>119</v>
      </c>
      <c r="U532" t="str">
        <f>_xlfn.TEXTBEFORE(Table1[[#This Row],[category &amp; sub-category]], "/")</f>
        <v>publishing</v>
      </c>
      <c r="V532" t="str">
        <f>_xlfn.TEXTAFTER(Table1[[#This Row],[category &amp; sub-category]], "/")</f>
        <v>fiction</v>
      </c>
    </row>
    <row r="533" spans="1:22" x14ac:dyDescent="0.25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19">
        <f>Table1[[#This Row],[pledged]]/Table1[[#This Row],[goal]]</f>
        <v>0.95521156936261387</v>
      </c>
      <c r="G533" t="s">
        <v>47</v>
      </c>
      <c r="H533" s="24">
        <v>3640</v>
      </c>
      <c r="I533" s="7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8">
        <f t="shared" si="16"/>
        <v>41589.25</v>
      </c>
      <c r="O533" s="18">
        <v>41589.25</v>
      </c>
      <c r="P533" s="18">
        <f t="shared" si="17"/>
        <v>41645.25</v>
      </c>
      <c r="Q533" s="18">
        <v>41645.25</v>
      </c>
      <c r="R533" t="b">
        <v>0</v>
      </c>
      <c r="S533" t="b">
        <v>0</v>
      </c>
      <c r="T533" t="s">
        <v>89</v>
      </c>
      <c r="U533" t="str">
        <f>_xlfn.TEXTBEFORE(Table1[[#This Row],[category &amp; sub-category]], "/")</f>
        <v>games</v>
      </c>
      <c r="V533" t="str">
        <f>_xlfn.TEXTAFTER(Table1[[#This Row],[category &amp; sub-category]], "/")</f>
        <v>video games</v>
      </c>
    </row>
    <row r="534" spans="1:22" x14ac:dyDescent="0.25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19">
        <f>Table1[[#This Row],[pledged]]/Table1[[#This Row],[goal]]</f>
        <v>5.0287499999999996</v>
      </c>
      <c r="G534" t="s">
        <v>20</v>
      </c>
      <c r="H534" s="24">
        <v>126</v>
      </c>
      <c r="I534" s="7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8">
        <f t="shared" si="16"/>
        <v>43125.25</v>
      </c>
      <c r="O534" s="18">
        <v>43125.25</v>
      </c>
      <c r="P534" s="18">
        <f t="shared" si="17"/>
        <v>43126.25</v>
      </c>
      <c r="Q534" s="18">
        <v>43126.25</v>
      </c>
      <c r="R534" t="b">
        <v>0</v>
      </c>
      <c r="S534" t="b">
        <v>0</v>
      </c>
      <c r="T534" t="s">
        <v>33</v>
      </c>
      <c r="U534" t="str">
        <f>_xlfn.TEXTBEFORE(Table1[[#This Row],[category &amp; sub-category]], "/")</f>
        <v>theater</v>
      </c>
      <c r="V534" t="str">
        <f>_xlfn.TEXTAFTER(Table1[[#This Row],[category &amp; sub-category]], "/")</f>
        <v>plays</v>
      </c>
    </row>
    <row r="535" spans="1:22" x14ac:dyDescent="0.25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19">
        <f>Table1[[#This Row],[pledged]]/Table1[[#This Row],[goal]]</f>
        <v>1.5924394463667819</v>
      </c>
      <c r="G535" t="s">
        <v>20</v>
      </c>
      <c r="H535" s="24">
        <v>2218</v>
      </c>
      <c r="I535" s="7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8">
        <f t="shared" si="16"/>
        <v>41479.208333333336</v>
      </c>
      <c r="O535" s="18">
        <v>41479.208333333336</v>
      </c>
      <c r="P535" s="18">
        <f t="shared" si="17"/>
        <v>41515.208333333336</v>
      </c>
      <c r="Q535" s="18">
        <v>41515.208333333336</v>
      </c>
      <c r="R535" t="b">
        <v>0</v>
      </c>
      <c r="S535" t="b">
        <v>0</v>
      </c>
      <c r="T535" t="s">
        <v>60</v>
      </c>
      <c r="U535" t="str">
        <f>_xlfn.TEXTBEFORE(Table1[[#This Row],[category &amp; sub-category]], "/")</f>
        <v>music</v>
      </c>
      <c r="V535" t="str">
        <f>_xlfn.TEXTAFTER(Table1[[#This Row],[category &amp; sub-category]], "/")</f>
        <v>indie rock</v>
      </c>
    </row>
    <row r="536" spans="1:22" x14ac:dyDescent="0.25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19">
        <f>Table1[[#This Row],[pledged]]/Table1[[#This Row],[goal]]</f>
        <v>0.15022446689113356</v>
      </c>
      <c r="G536" t="s">
        <v>14</v>
      </c>
      <c r="H536" s="24">
        <v>243</v>
      </c>
      <c r="I536" s="7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8">
        <f t="shared" si="16"/>
        <v>43329.208333333328</v>
      </c>
      <c r="O536" s="18">
        <v>43329.208333333328</v>
      </c>
      <c r="P536" s="18">
        <f t="shared" si="17"/>
        <v>43330.208333333328</v>
      </c>
      <c r="Q536" s="18">
        <v>43330.208333333328</v>
      </c>
      <c r="R536" t="b">
        <v>0</v>
      </c>
      <c r="S536" t="b">
        <v>1</v>
      </c>
      <c r="T536" t="s">
        <v>53</v>
      </c>
      <c r="U536" t="str">
        <f>_xlfn.TEXTBEFORE(Table1[[#This Row],[category &amp; sub-category]], "/")</f>
        <v>film &amp; video</v>
      </c>
      <c r="V536" t="str">
        <f>_xlfn.TEXTAFTER(Table1[[#This Row],[category &amp; sub-category]], "/")</f>
        <v>drama</v>
      </c>
    </row>
    <row r="537" spans="1:22" x14ac:dyDescent="0.25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19">
        <f>Table1[[#This Row],[pledged]]/Table1[[#This Row],[goal]]</f>
        <v>4.820384615384615</v>
      </c>
      <c r="G537" t="s">
        <v>20</v>
      </c>
      <c r="H537" s="24">
        <v>202</v>
      </c>
      <c r="I537" s="7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8">
        <f t="shared" si="16"/>
        <v>43259.208333333328</v>
      </c>
      <c r="O537" s="18">
        <v>43259.208333333328</v>
      </c>
      <c r="P537" s="18">
        <f t="shared" si="17"/>
        <v>43261.208333333328</v>
      </c>
      <c r="Q537" s="18">
        <v>43261.208333333328</v>
      </c>
      <c r="R537" t="b">
        <v>0</v>
      </c>
      <c r="S537" t="b">
        <v>1</v>
      </c>
      <c r="T537" t="s">
        <v>33</v>
      </c>
      <c r="U537" t="str">
        <f>_xlfn.TEXTBEFORE(Table1[[#This Row],[category &amp; sub-category]], "/")</f>
        <v>theater</v>
      </c>
      <c r="V537" t="str">
        <f>_xlfn.TEXTAFTER(Table1[[#This Row],[category &amp; sub-category]], "/")</f>
        <v>plays</v>
      </c>
    </row>
    <row r="538" spans="1:22" x14ac:dyDescent="0.25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19">
        <f>Table1[[#This Row],[pledged]]/Table1[[#This Row],[goal]]</f>
        <v>1.4996938775510205</v>
      </c>
      <c r="G538" t="s">
        <v>20</v>
      </c>
      <c r="H538" s="24">
        <v>140</v>
      </c>
      <c r="I538" s="7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8">
        <f t="shared" si="16"/>
        <v>40414.208333333336</v>
      </c>
      <c r="O538" s="18">
        <v>40414.208333333336</v>
      </c>
      <c r="P538" s="18">
        <f t="shared" si="17"/>
        <v>40440.208333333336</v>
      </c>
      <c r="Q538" s="18">
        <v>40440.208333333336</v>
      </c>
      <c r="R538" t="b">
        <v>0</v>
      </c>
      <c r="S538" t="b">
        <v>0</v>
      </c>
      <c r="T538" t="s">
        <v>119</v>
      </c>
      <c r="U538" t="str">
        <f>_xlfn.TEXTBEFORE(Table1[[#This Row],[category &amp; sub-category]], "/")</f>
        <v>publishing</v>
      </c>
      <c r="V538" t="str">
        <f>_xlfn.TEXTAFTER(Table1[[#This Row],[category &amp; sub-category]], "/")</f>
        <v>fiction</v>
      </c>
    </row>
    <row r="539" spans="1:22" x14ac:dyDescent="0.25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19">
        <f>Table1[[#This Row],[pledged]]/Table1[[#This Row],[goal]]</f>
        <v>1.1722156398104266</v>
      </c>
      <c r="G539" t="s">
        <v>20</v>
      </c>
      <c r="H539" s="24">
        <v>1052</v>
      </c>
      <c r="I539" s="7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8">
        <f t="shared" si="16"/>
        <v>43342.208333333328</v>
      </c>
      <c r="O539" s="18">
        <v>43342.208333333328</v>
      </c>
      <c r="P539" s="18">
        <f t="shared" si="17"/>
        <v>43365.208333333328</v>
      </c>
      <c r="Q539" s="18">
        <v>43365.208333333328</v>
      </c>
      <c r="R539" t="b">
        <v>1</v>
      </c>
      <c r="S539" t="b">
        <v>1</v>
      </c>
      <c r="T539" t="s">
        <v>42</v>
      </c>
      <c r="U539" t="str">
        <f>_xlfn.TEXTBEFORE(Table1[[#This Row],[category &amp; sub-category]], "/")</f>
        <v>film &amp; video</v>
      </c>
      <c r="V539" t="str">
        <f>_xlfn.TEXTAFTER(Table1[[#This Row],[category &amp; sub-category]], "/")</f>
        <v>documentary</v>
      </c>
    </row>
    <row r="540" spans="1:22" x14ac:dyDescent="0.25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19">
        <f>Table1[[#This Row],[pledged]]/Table1[[#This Row],[goal]]</f>
        <v>0.37695968274950431</v>
      </c>
      <c r="G540" t="s">
        <v>14</v>
      </c>
      <c r="H540" s="24">
        <v>1296</v>
      </c>
      <c r="I540" s="7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8">
        <f t="shared" si="16"/>
        <v>41539.208333333336</v>
      </c>
      <c r="O540" s="18">
        <v>41539.208333333336</v>
      </c>
      <c r="P540" s="18">
        <f t="shared" si="17"/>
        <v>41555.208333333336</v>
      </c>
      <c r="Q540" s="18">
        <v>41555.208333333336</v>
      </c>
      <c r="R540" t="b">
        <v>0</v>
      </c>
      <c r="S540" t="b">
        <v>0</v>
      </c>
      <c r="T540" t="s">
        <v>292</v>
      </c>
      <c r="U540" t="str">
        <f>_xlfn.TEXTBEFORE(Table1[[#This Row],[category &amp; sub-category]], "/")</f>
        <v>games</v>
      </c>
      <c r="V540" t="str">
        <f>_xlfn.TEXTAFTER(Table1[[#This Row],[category &amp; sub-category]], "/")</f>
        <v>mobile games</v>
      </c>
    </row>
    <row r="541" spans="1:22" x14ac:dyDescent="0.25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19">
        <f>Table1[[#This Row],[pledged]]/Table1[[#This Row],[goal]]</f>
        <v>0.72653061224489801</v>
      </c>
      <c r="G541" t="s">
        <v>14</v>
      </c>
      <c r="H541" s="24">
        <v>77</v>
      </c>
      <c r="I541" s="7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8">
        <f t="shared" si="16"/>
        <v>43647.208333333328</v>
      </c>
      <c r="O541" s="18">
        <v>43647.208333333328</v>
      </c>
      <c r="P541" s="18">
        <f t="shared" si="17"/>
        <v>43653.208333333328</v>
      </c>
      <c r="Q541" s="18">
        <v>43653.208333333328</v>
      </c>
      <c r="R541" t="b">
        <v>0</v>
      </c>
      <c r="S541" t="b">
        <v>1</v>
      </c>
      <c r="T541" t="s">
        <v>17</v>
      </c>
      <c r="U541" t="str">
        <f>_xlfn.TEXTBEFORE(Table1[[#This Row],[category &amp; sub-category]], "/")</f>
        <v>food</v>
      </c>
      <c r="V541" t="str">
        <f>_xlfn.TEXTAFTER(Table1[[#This Row],[category &amp; sub-category]], "/")</f>
        <v>food trucks</v>
      </c>
    </row>
    <row r="542" spans="1:22" x14ac:dyDescent="0.25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19">
        <f>Table1[[#This Row],[pledged]]/Table1[[#This Row],[goal]]</f>
        <v>2.6598113207547169</v>
      </c>
      <c r="G542" t="s">
        <v>20</v>
      </c>
      <c r="H542" s="24">
        <v>247</v>
      </c>
      <c r="I542" s="7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8">
        <f t="shared" si="16"/>
        <v>43225.208333333328</v>
      </c>
      <c r="O542" s="18">
        <v>43225.208333333328</v>
      </c>
      <c r="P542" s="18">
        <f t="shared" si="17"/>
        <v>43247.208333333328</v>
      </c>
      <c r="Q542" s="18">
        <v>43247.208333333328</v>
      </c>
      <c r="R542" t="b">
        <v>0</v>
      </c>
      <c r="S542" t="b">
        <v>0</v>
      </c>
      <c r="T542" t="s">
        <v>122</v>
      </c>
      <c r="U542" t="str">
        <f>_xlfn.TEXTBEFORE(Table1[[#This Row],[category &amp; sub-category]], "/")</f>
        <v>photography</v>
      </c>
      <c r="V542" t="str">
        <f>_xlfn.TEXTAFTER(Table1[[#This Row],[category &amp; sub-category]], "/")</f>
        <v>photography books</v>
      </c>
    </row>
    <row r="543" spans="1:22" x14ac:dyDescent="0.25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19">
        <f>Table1[[#This Row],[pledged]]/Table1[[#This Row],[goal]]</f>
        <v>0.24205617977528091</v>
      </c>
      <c r="G543" t="s">
        <v>14</v>
      </c>
      <c r="H543" s="24">
        <v>395</v>
      </c>
      <c r="I543" s="7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8">
        <f t="shared" si="16"/>
        <v>42165.208333333328</v>
      </c>
      <c r="O543" s="18">
        <v>42165.208333333328</v>
      </c>
      <c r="P543" s="18">
        <f t="shared" si="17"/>
        <v>42191.208333333328</v>
      </c>
      <c r="Q543" s="18">
        <v>42191.208333333328</v>
      </c>
      <c r="R543" t="b">
        <v>0</v>
      </c>
      <c r="S543" t="b">
        <v>0</v>
      </c>
      <c r="T543" t="s">
        <v>292</v>
      </c>
      <c r="U543" t="str">
        <f>_xlfn.TEXTBEFORE(Table1[[#This Row],[category &amp; sub-category]], "/")</f>
        <v>games</v>
      </c>
      <c r="V543" t="str">
        <f>_xlfn.TEXTAFTER(Table1[[#This Row],[category &amp; sub-category]], "/")</f>
        <v>mobile games</v>
      </c>
    </row>
    <row r="544" spans="1:22" x14ac:dyDescent="0.25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19">
        <f>Table1[[#This Row],[pledged]]/Table1[[#This Row],[goal]]</f>
        <v>2.5064935064935064E-2</v>
      </c>
      <c r="G544" t="s">
        <v>14</v>
      </c>
      <c r="H544" s="24">
        <v>49</v>
      </c>
      <c r="I544" s="7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8">
        <f t="shared" si="16"/>
        <v>42391.25</v>
      </c>
      <c r="O544" s="18">
        <v>42391.25</v>
      </c>
      <c r="P544" s="18">
        <f t="shared" si="17"/>
        <v>42421.25</v>
      </c>
      <c r="Q544" s="18">
        <v>42421.25</v>
      </c>
      <c r="R544" t="b">
        <v>0</v>
      </c>
      <c r="S544" t="b">
        <v>0</v>
      </c>
      <c r="T544" t="s">
        <v>60</v>
      </c>
      <c r="U544" t="str">
        <f>_xlfn.TEXTBEFORE(Table1[[#This Row],[category &amp; sub-category]], "/")</f>
        <v>music</v>
      </c>
      <c r="V544" t="str">
        <f>_xlfn.TEXTAFTER(Table1[[#This Row],[category &amp; sub-category]], "/")</f>
        <v>indie rock</v>
      </c>
    </row>
    <row r="545" spans="1:22" x14ac:dyDescent="0.25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19">
        <f>Table1[[#This Row],[pledged]]/Table1[[#This Row],[goal]]</f>
        <v>0.1632979976442874</v>
      </c>
      <c r="G545" t="s">
        <v>14</v>
      </c>
      <c r="H545" s="24">
        <v>180</v>
      </c>
      <c r="I545" s="7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8">
        <f t="shared" si="16"/>
        <v>41528.208333333336</v>
      </c>
      <c r="O545" s="18">
        <v>41528.208333333336</v>
      </c>
      <c r="P545" s="18">
        <f t="shared" si="17"/>
        <v>41543.208333333336</v>
      </c>
      <c r="Q545" s="18">
        <v>41543.208333333336</v>
      </c>
      <c r="R545" t="b">
        <v>0</v>
      </c>
      <c r="S545" t="b">
        <v>0</v>
      </c>
      <c r="T545" t="s">
        <v>89</v>
      </c>
      <c r="U545" t="str">
        <f>_xlfn.TEXTBEFORE(Table1[[#This Row],[category &amp; sub-category]], "/")</f>
        <v>games</v>
      </c>
      <c r="V545" t="str">
        <f>_xlfn.TEXTAFTER(Table1[[#This Row],[category &amp; sub-category]], "/")</f>
        <v>video games</v>
      </c>
    </row>
    <row r="546" spans="1:22" x14ac:dyDescent="0.25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19">
        <f>Table1[[#This Row],[pledged]]/Table1[[#This Row],[goal]]</f>
        <v>2.7650000000000001</v>
      </c>
      <c r="G546" t="s">
        <v>20</v>
      </c>
      <c r="H546" s="24">
        <v>84</v>
      </c>
      <c r="I546" s="7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8">
        <f t="shared" si="16"/>
        <v>42377.25</v>
      </c>
      <c r="O546" s="18">
        <v>42377.25</v>
      </c>
      <c r="P546" s="18">
        <f t="shared" si="17"/>
        <v>42390.25</v>
      </c>
      <c r="Q546" s="18">
        <v>42390.25</v>
      </c>
      <c r="R546" t="b">
        <v>0</v>
      </c>
      <c r="S546" t="b">
        <v>0</v>
      </c>
      <c r="T546" t="s">
        <v>23</v>
      </c>
      <c r="U546" t="str">
        <f>_xlfn.TEXTBEFORE(Table1[[#This Row],[category &amp; sub-category]], "/")</f>
        <v>music</v>
      </c>
      <c r="V546" t="str">
        <f>_xlfn.TEXTAFTER(Table1[[#This Row],[category &amp; sub-category]], "/")</f>
        <v>rock</v>
      </c>
    </row>
    <row r="547" spans="1:22" x14ac:dyDescent="0.25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19">
        <f>Table1[[#This Row],[pledged]]/Table1[[#This Row],[goal]]</f>
        <v>0.88803571428571426</v>
      </c>
      <c r="G547" t="s">
        <v>14</v>
      </c>
      <c r="H547" s="24">
        <v>2690</v>
      </c>
      <c r="I547" s="7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8">
        <f t="shared" si="16"/>
        <v>43824.25</v>
      </c>
      <c r="O547" s="18">
        <v>43824.25</v>
      </c>
      <c r="P547" s="18">
        <f t="shared" si="17"/>
        <v>43844.25</v>
      </c>
      <c r="Q547" s="18">
        <v>43844.25</v>
      </c>
      <c r="R547" t="b">
        <v>0</v>
      </c>
      <c r="S547" t="b">
        <v>0</v>
      </c>
      <c r="T547" t="s">
        <v>33</v>
      </c>
      <c r="U547" t="str">
        <f>_xlfn.TEXTBEFORE(Table1[[#This Row],[category &amp; sub-category]], "/")</f>
        <v>theater</v>
      </c>
      <c r="V547" t="str">
        <f>_xlfn.TEXTAFTER(Table1[[#This Row],[category &amp; sub-category]], "/")</f>
        <v>plays</v>
      </c>
    </row>
    <row r="548" spans="1:22" x14ac:dyDescent="0.25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19">
        <f>Table1[[#This Row],[pledged]]/Table1[[#This Row],[goal]]</f>
        <v>1.6357142857142857</v>
      </c>
      <c r="G548" t="s">
        <v>20</v>
      </c>
      <c r="H548" s="24">
        <v>88</v>
      </c>
      <c r="I548" s="7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8">
        <f t="shared" si="16"/>
        <v>43360.208333333328</v>
      </c>
      <c r="O548" s="18">
        <v>43360.208333333328</v>
      </c>
      <c r="P548" s="18">
        <f t="shared" si="17"/>
        <v>43363.208333333328</v>
      </c>
      <c r="Q548" s="18">
        <v>43363.208333333328</v>
      </c>
      <c r="R548" t="b">
        <v>0</v>
      </c>
      <c r="S548" t="b">
        <v>1</v>
      </c>
      <c r="T548" t="s">
        <v>33</v>
      </c>
      <c r="U548" t="str">
        <f>_xlfn.TEXTBEFORE(Table1[[#This Row],[category &amp; sub-category]], "/")</f>
        <v>theater</v>
      </c>
      <c r="V548" t="str">
        <f>_xlfn.TEXTAFTER(Table1[[#This Row],[category &amp; sub-category]], "/")</f>
        <v>plays</v>
      </c>
    </row>
    <row r="549" spans="1:22" x14ac:dyDescent="0.25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19">
        <f>Table1[[#This Row],[pledged]]/Table1[[#This Row],[goal]]</f>
        <v>9.69</v>
      </c>
      <c r="G549" t="s">
        <v>20</v>
      </c>
      <c r="H549" s="24">
        <v>156</v>
      </c>
      <c r="I549" s="7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8">
        <f t="shared" si="16"/>
        <v>42029.25</v>
      </c>
      <c r="O549" s="18">
        <v>42029.25</v>
      </c>
      <c r="P549" s="18">
        <f t="shared" si="17"/>
        <v>42041.25</v>
      </c>
      <c r="Q549" s="18">
        <v>42041.25</v>
      </c>
      <c r="R549" t="b">
        <v>0</v>
      </c>
      <c r="S549" t="b">
        <v>0</v>
      </c>
      <c r="T549" t="s">
        <v>53</v>
      </c>
      <c r="U549" t="str">
        <f>_xlfn.TEXTBEFORE(Table1[[#This Row],[category &amp; sub-category]], "/")</f>
        <v>film &amp; video</v>
      </c>
      <c r="V549" t="str">
        <f>_xlfn.TEXTAFTER(Table1[[#This Row],[category &amp; sub-category]], "/")</f>
        <v>drama</v>
      </c>
    </row>
    <row r="550" spans="1:22" x14ac:dyDescent="0.25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19">
        <f>Table1[[#This Row],[pledged]]/Table1[[#This Row],[goal]]</f>
        <v>2.7091376701966716</v>
      </c>
      <c r="G550" t="s">
        <v>20</v>
      </c>
      <c r="H550" s="24">
        <v>2985</v>
      </c>
      <c r="I550" s="7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8">
        <f t="shared" si="16"/>
        <v>42461.208333333328</v>
      </c>
      <c r="O550" s="18">
        <v>42461.208333333328</v>
      </c>
      <c r="P550" s="18">
        <f t="shared" si="17"/>
        <v>42474.208333333328</v>
      </c>
      <c r="Q550" s="18">
        <v>42474.208333333328</v>
      </c>
      <c r="R550" t="b">
        <v>0</v>
      </c>
      <c r="S550" t="b">
        <v>0</v>
      </c>
      <c r="T550" t="s">
        <v>33</v>
      </c>
      <c r="U550" t="str">
        <f>_xlfn.TEXTBEFORE(Table1[[#This Row],[category &amp; sub-category]], "/")</f>
        <v>theater</v>
      </c>
      <c r="V550" t="str">
        <f>_xlfn.TEXTAFTER(Table1[[#This Row],[category &amp; sub-category]], "/")</f>
        <v>plays</v>
      </c>
    </row>
    <row r="551" spans="1:22" x14ac:dyDescent="0.25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19">
        <f>Table1[[#This Row],[pledged]]/Table1[[#This Row],[goal]]</f>
        <v>2.8421355932203389</v>
      </c>
      <c r="G551" t="s">
        <v>20</v>
      </c>
      <c r="H551" s="24">
        <v>762</v>
      </c>
      <c r="I551" s="7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8">
        <f t="shared" si="16"/>
        <v>41422.208333333336</v>
      </c>
      <c r="O551" s="18">
        <v>41422.208333333336</v>
      </c>
      <c r="P551" s="18">
        <f t="shared" si="17"/>
        <v>41431.208333333336</v>
      </c>
      <c r="Q551" s="18">
        <v>41431.208333333336</v>
      </c>
      <c r="R551" t="b">
        <v>0</v>
      </c>
      <c r="S551" t="b">
        <v>0</v>
      </c>
      <c r="T551" t="s">
        <v>65</v>
      </c>
      <c r="U551" t="str">
        <f>_xlfn.TEXTBEFORE(Table1[[#This Row],[category &amp; sub-category]], "/")</f>
        <v>technology</v>
      </c>
      <c r="V551" t="str">
        <f>_xlfn.TEXTAFTER(Table1[[#This Row],[category &amp; sub-category]], "/")</f>
        <v>wearables</v>
      </c>
    </row>
    <row r="552" spans="1:22" x14ac:dyDescent="0.25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19">
        <f>Table1[[#This Row],[pledged]]/Table1[[#This Row],[goal]]</f>
        <v>0.04</v>
      </c>
      <c r="G552" t="s">
        <v>74</v>
      </c>
      <c r="H552" s="24">
        <v>1</v>
      </c>
      <c r="I552" s="7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s="18">
        <f t="shared" si="16"/>
        <v>40968.25</v>
      </c>
      <c r="O552" s="18">
        <v>40968.25</v>
      </c>
      <c r="P552" s="18">
        <f t="shared" si="17"/>
        <v>40989.208333333336</v>
      </c>
      <c r="Q552" s="18">
        <v>40989.208333333336</v>
      </c>
      <c r="R552" t="b">
        <v>0</v>
      </c>
      <c r="S552" t="b">
        <v>0</v>
      </c>
      <c r="T552" t="s">
        <v>60</v>
      </c>
      <c r="U552" t="str">
        <f>_xlfn.TEXTBEFORE(Table1[[#This Row],[category &amp; sub-category]], "/")</f>
        <v>music</v>
      </c>
      <c r="V552" t="str">
        <f>_xlfn.TEXTAFTER(Table1[[#This Row],[category &amp; sub-category]], "/")</f>
        <v>indie rock</v>
      </c>
    </row>
    <row r="553" spans="1:22" x14ac:dyDescent="0.25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19">
        <f>Table1[[#This Row],[pledged]]/Table1[[#This Row],[goal]]</f>
        <v>0.58632981676846196</v>
      </c>
      <c r="G553" t="s">
        <v>14</v>
      </c>
      <c r="H553" s="24">
        <v>2779</v>
      </c>
      <c r="I553" s="7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8">
        <f t="shared" si="16"/>
        <v>41993.25</v>
      </c>
      <c r="O553" s="18">
        <v>41993.25</v>
      </c>
      <c r="P553" s="18">
        <f t="shared" si="17"/>
        <v>42033.25</v>
      </c>
      <c r="Q553" s="18">
        <v>42033.25</v>
      </c>
      <c r="R553" t="b">
        <v>0</v>
      </c>
      <c r="S553" t="b">
        <v>1</v>
      </c>
      <c r="T553" t="s">
        <v>28</v>
      </c>
      <c r="U553" t="str">
        <f>_xlfn.TEXTBEFORE(Table1[[#This Row],[category &amp; sub-category]], "/")</f>
        <v>technology</v>
      </c>
      <c r="V553" t="str">
        <f>_xlfn.TEXTAFTER(Table1[[#This Row],[category &amp; sub-category]], "/")</f>
        <v>web</v>
      </c>
    </row>
    <row r="554" spans="1:22" x14ac:dyDescent="0.25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19">
        <f>Table1[[#This Row],[pledged]]/Table1[[#This Row],[goal]]</f>
        <v>0.98511111111111116</v>
      </c>
      <c r="G554" t="s">
        <v>14</v>
      </c>
      <c r="H554" s="24">
        <v>92</v>
      </c>
      <c r="I554" s="7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8">
        <f t="shared" si="16"/>
        <v>42700.25</v>
      </c>
      <c r="O554" s="18">
        <v>42700.25</v>
      </c>
      <c r="P554" s="18">
        <f t="shared" si="17"/>
        <v>42702.25</v>
      </c>
      <c r="Q554" s="18">
        <v>42702.25</v>
      </c>
      <c r="R554" t="b">
        <v>0</v>
      </c>
      <c r="S554" t="b">
        <v>0</v>
      </c>
      <c r="T554" t="s">
        <v>33</v>
      </c>
      <c r="U554" t="str">
        <f>_xlfn.TEXTBEFORE(Table1[[#This Row],[category &amp; sub-category]], "/")</f>
        <v>theater</v>
      </c>
      <c r="V554" t="str">
        <f>_xlfn.TEXTAFTER(Table1[[#This Row],[category &amp; sub-category]], "/")</f>
        <v>plays</v>
      </c>
    </row>
    <row r="555" spans="1:22" x14ac:dyDescent="0.25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19">
        <f>Table1[[#This Row],[pledged]]/Table1[[#This Row],[goal]]</f>
        <v>0.43975381008206332</v>
      </c>
      <c r="G555" t="s">
        <v>14</v>
      </c>
      <c r="H555" s="24">
        <v>1028</v>
      </c>
      <c r="I555" s="7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8">
        <f t="shared" si="16"/>
        <v>40545.25</v>
      </c>
      <c r="O555" s="18">
        <v>40545.25</v>
      </c>
      <c r="P555" s="18">
        <f t="shared" si="17"/>
        <v>40546.25</v>
      </c>
      <c r="Q555" s="18">
        <v>40546.25</v>
      </c>
      <c r="R555" t="b">
        <v>0</v>
      </c>
      <c r="S555" t="b">
        <v>0</v>
      </c>
      <c r="T555" t="s">
        <v>23</v>
      </c>
      <c r="U555" t="str">
        <f>_xlfn.TEXTBEFORE(Table1[[#This Row],[category &amp; sub-category]], "/")</f>
        <v>music</v>
      </c>
      <c r="V555" t="str">
        <f>_xlfn.TEXTAFTER(Table1[[#This Row],[category &amp; sub-category]], "/")</f>
        <v>rock</v>
      </c>
    </row>
    <row r="556" spans="1:22" x14ac:dyDescent="0.25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19">
        <f>Table1[[#This Row],[pledged]]/Table1[[#This Row],[goal]]</f>
        <v>1.5166315789473683</v>
      </c>
      <c r="G556" t="s">
        <v>20</v>
      </c>
      <c r="H556" s="24">
        <v>554</v>
      </c>
      <c r="I556" s="7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8">
        <f t="shared" si="16"/>
        <v>42723.25</v>
      </c>
      <c r="O556" s="18">
        <v>42723.25</v>
      </c>
      <c r="P556" s="18">
        <f t="shared" si="17"/>
        <v>42729.25</v>
      </c>
      <c r="Q556" s="18">
        <v>42729.25</v>
      </c>
      <c r="R556" t="b">
        <v>0</v>
      </c>
      <c r="S556" t="b">
        <v>0</v>
      </c>
      <c r="T556" t="s">
        <v>60</v>
      </c>
      <c r="U556" t="str">
        <f>_xlfn.TEXTBEFORE(Table1[[#This Row],[category &amp; sub-category]], "/")</f>
        <v>music</v>
      </c>
      <c r="V556" t="str">
        <f>_xlfn.TEXTAFTER(Table1[[#This Row],[category &amp; sub-category]], "/")</f>
        <v>indie rock</v>
      </c>
    </row>
    <row r="557" spans="1:22" x14ac:dyDescent="0.25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19">
        <f>Table1[[#This Row],[pledged]]/Table1[[#This Row],[goal]]</f>
        <v>2.2363492063492063</v>
      </c>
      <c r="G557" t="s">
        <v>20</v>
      </c>
      <c r="H557" s="24">
        <v>135</v>
      </c>
      <c r="I557" s="7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8">
        <f t="shared" si="16"/>
        <v>41731.208333333336</v>
      </c>
      <c r="O557" s="18">
        <v>41731.208333333336</v>
      </c>
      <c r="P557" s="18">
        <f t="shared" si="17"/>
        <v>41762.208333333336</v>
      </c>
      <c r="Q557" s="18">
        <v>41762.208333333336</v>
      </c>
      <c r="R557" t="b">
        <v>0</v>
      </c>
      <c r="S557" t="b">
        <v>0</v>
      </c>
      <c r="T557" t="s">
        <v>23</v>
      </c>
      <c r="U557" t="str">
        <f>_xlfn.TEXTBEFORE(Table1[[#This Row],[category &amp; sub-category]], "/")</f>
        <v>music</v>
      </c>
      <c r="V557" t="str">
        <f>_xlfn.TEXTAFTER(Table1[[#This Row],[category &amp; sub-category]], "/")</f>
        <v>rock</v>
      </c>
    </row>
    <row r="558" spans="1:22" x14ac:dyDescent="0.25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19">
        <f>Table1[[#This Row],[pledged]]/Table1[[#This Row],[goal]]</f>
        <v>2.3975</v>
      </c>
      <c r="G558" t="s">
        <v>20</v>
      </c>
      <c r="H558" s="24">
        <v>122</v>
      </c>
      <c r="I558" s="7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8">
        <f t="shared" si="16"/>
        <v>40792.208333333336</v>
      </c>
      <c r="O558" s="18">
        <v>40792.208333333336</v>
      </c>
      <c r="P558" s="18">
        <f t="shared" si="17"/>
        <v>40799.208333333336</v>
      </c>
      <c r="Q558" s="18">
        <v>40799.208333333336</v>
      </c>
      <c r="R558" t="b">
        <v>0</v>
      </c>
      <c r="S558" t="b">
        <v>1</v>
      </c>
      <c r="T558" t="s">
        <v>206</v>
      </c>
      <c r="U558" t="str">
        <f>_xlfn.TEXTBEFORE(Table1[[#This Row],[category &amp; sub-category]], "/")</f>
        <v>publishing</v>
      </c>
      <c r="V558" t="str">
        <f>_xlfn.TEXTAFTER(Table1[[#This Row],[category &amp; sub-category]], "/")</f>
        <v>translations</v>
      </c>
    </row>
    <row r="559" spans="1:22" x14ac:dyDescent="0.25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19">
        <f>Table1[[#This Row],[pledged]]/Table1[[#This Row],[goal]]</f>
        <v>1.9933333333333334</v>
      </c>
      <c r="G559" t="s">
        <v>20</v>
      </c>
      <c r="H559" s="24">
        <v>221</v>
      </c>
      <c r="I559" s="7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8">
        <f t="shared" si="16"/>
        <v>42279.208333333328</v>
      </c>
      <c r="O559" s="18">
        <v>42279.208333333328</v>
      </c>
      <c r="P559" s="18">
        <f t="shared" si="17"/>
        <v>42282.208333333328</v>
      </c>
      <c r="Q559" s="18">
        <v>42282.208333333328</v>
      </c>
      <c r="R559" t="b">
        <v>0</v>
      </c>
      <c r="S559" t="b">
        <v>1</v>
      </c>
      <c r="T559" t="s">
        <v>474</v>
      </c>
      <c r="U559" t="str">
        <f>_xlfn.TEXTBEFORE(Table1[[#This Row],[category &amp; sub-category]], "/")</f>
        <v>film &amp; video</v>
      </c>
      <c r="V559" t="str">
        <f>_xlfn.TEXTAFTER(Table1[[#This Row],[category &amp; sub-category]], "/")</f>
        <v>science fiction</v>
      </c>
    </row>
    <row r="560" spans="1:22" x14ac:dyDescent="0.25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19">
        <f>Table1[[#This Row],[pledged]]/Table1[[#This Row],[goal]]</f>
        <v>1.373448275862069</v>
      </c>
      <c r="G560" t="s">
        <v>20</v>
      </c>
      <c r="H560" s="24">
        <v>126</v>
      </c>
      <c r="I560" s="7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8">
        <f t="shared" si="16"/>
        <v>42424.25</v>
      </c>
      <c r="O560" s="18">
        <v>42424.25</v>
      </c>
      <c r="P560" s="18">
        <f t="shared" si="17"/>
        <v>42467.208333333328</v>
      </c>
      <c r="Q560" s="18">
        <v>42467.208333333328</v>
      </c>
      <c r="R560" t="b">
        <v>0</v>
      </c>
      <c r="S560" t="b">
        <v>0</v>
      </c>
      <c r="T560" t="s">
        <v>33</v>
      </c>
      <c r="U560" t="str">
        <f>_xlfn.TEXTBEFORE(Table1[[#This Row],[category &amp; sub-category]], "/")</f>
        <v>theater</v>
      </c>
      <c r="V560" t="str">
        <f>_xlfn.TEXTAFTER(Table1[[#This Row],[category &amp; sub-category]], "/")</f>
        <v>plays</v>
      </c>
    </row>
    <row r="561" spans="1:22" x14ac:dyDescent="0.25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19">
        <f>Table1[[#This Row],[pledged]]/Table1[[#This Row],[goal]]</f>
        <v>1.009696106362773</v>
      </c>
      <c r="G561" t="s">
        <v>20</v>
      </c>
      <c r="H561" s="24">
        <v>1022</v>
      </c>
      <c r="I561" s="7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8">
        <f t="shared" si="16"/>
        <v>42584.208333333328</v>
      </c>
      <c r="O561" s="18">
        <v>42584.208333333328</v>
      </c>
      <c r="P561" s="18">
        <f t="shared" si="17"/>
        <v>42591.208333333328</v>
      </c>
      <c r="Q561" s="18">
        <v>42591.208333333328</v>
      </c>
      <c r="R561" t="b">
        <v>0</v>
      </c>
      <c r="S561" t="b">
        <v>0</v>
      </c>
      <c r="T561" t="s">
        <v>33</v>
      </c>
      <c r="U561" t="str">
        <f>_xlfn.TEXTBEFORE(Table1[[#This Row],[category &amp; sub-category]], "/")</f>
        <v>theater</v>
      </c>
      <c r="V561" t="str">
        <f>_xlfn.TEXTAFTER(Table1[[#This Row],[category &amp; sub-category]], "/")</f>
        <v>plays</v>
      </c>
    </row>
    <row r="562" spans="1:22" x14ac:dyDescent="0.25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19">
        <f>Table1[[#This Row],[pledged]]/Table1[[#This Row],[goal]]</f>
        <v>7.9416000000000002</v>
      </c>
      <c r="G562" t="s">
        <v>20</v>
      </c>
      <c r="H562" s="24">
        <v>3177</v>
      </c>
      <c r="I562" s="7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8">
        <f t="shared" si="16"/>
        <v>40865.25</v>
      </c>
      <c r="O562" s="18">
        <v>40865.25</v>
      </c>
      <c r="P562" s="18">
        <f t="shared" si="17"/>
        <v>40905.25</v>
      </c>
      <c r="Q562" s="18">
        <v>40905.25</v>
      </c>
      <c r="R562" t="b">
        <v>0</v>
      </c>
      <c r="S562" t="b">
        <v>0</v>
      </c>
      <c r="T562" t="s">
        <v>71</v>
      </c>
      <c r="U562" t="str">
        <f>_xlfn.TEXTBEFORE(Table1[[#This Row],[category &amp; sub-category]], "/")</f>
        <v>film &amp; video</v>
      </c>
      <c r="V562" t="str">
        <f>_xlfn.TEXTAFTER(Table1[[#This Row],[category &amp; sub-category]], "/")</f>
        <v>animation</v>
      </c>
    </row>
    <row r="563" spans="1:22" x14ac:dyDescent="0.25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19">
        <f>Table1[[#This Row],[pledged]]/Table1[[#This Row],[goal]]</f>
        <v>3.6970000000000001</v>
      </c>
      <c r="G563" t="s">
        <v>20</v>
      </c>
      <c r="H563" s="24">
        <v>198</v>
      </c>
      <c r="I563" s="7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8">
        <f t="shared" si="16"/>
        <v>40833.208333333336</v>
      </c>
      <c r="O563" s="18">
        <v>40833.208333333336</v>
      </c>
      <c r="P563" s="18">
        <f t="shared" si="17"/>
        <v>40835.208333333336</v>
      </c>
      <c r="Q563" s="18">
        <v>40835.208333333336</v>
      </c>
      <c r="R563" t="b">
        <v>0</v>
      </c>
      <c r="S563" t="b">
        <v>0</v>
      </c>
      <c r="T563" t="s">
        <v>33</v>
      </c>
      <c r="U563" t="str">
        <f>_xlfn.TEXTBEFORE(Table1[[#This Row],[category &amp; sub-category]], "/")</f>
        <v>theater</v>
      </c>
      <c r="V563" t="str">
        <f>_xlfn.TEXTAFTER(Table1[[#This Row],[category &amp; sub-category]], "/")</f>
        <v>plays</v>
      </c>
    </row>
    <row r="564" spans="1:22" x14ac:dyDescent="0.25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19">
        <f>Table1[[#This Row],[pledged]]/Table1[[#This Row],[goal]]</f>
        <v>0.12818181818181817</v>
      </c>
      <c r="G564" t="s">
        <v>14</v>
      </c>
      <c r="H564" s="24">
        <v>26</v>
      </c>
      <c r="I564" s="7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8">
        <f t="shared" si="16"/>
        <v>43536.208333333328</v>
      </c>
      <c r="O564" s="18">
        <v>43536.208333333328</v>
      </c>
      <c r="P564" s="18">
        <f t="shared" si="17"/>
        <v>43538.208333333328</v>
      </c>
      <c r="Q564" s="18">
        <v>43538.208333333328</v>
      </c>
      <c r="R564" t="b">
        <v>0</v>
      </c>
      <c r="S564" t="b">
        <v>0</v>
      </c>
      <c r="T564" t="s">
        <v>23</v>
      </c>
      <c r="U564" t="str">
        <f>_xlfn.TEXTBEFORE(Table1[[#This Row],[category &amp; sub-category]], "/")</f>
        <v>music</v>
      </c>
      <c r="V564" t="str">
        <f>_xlfn.TEXTAFTER(Table1[[#This Row],[category &amp; sub-category]], "/")</f>
        <v>rock</v>
      </c>
    </row>
    <row r="565" spans="1:22" x14ac:dyDescent="0.25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19">
        <f>Table1[[#This Row],[pledged]]/Table1[[#This Row],[goal]]</f>
        <v>1.3802702702702703</v>
      </c>
      <c r="G565" t="s">
        <v>20</v>
      </c>
      <c r="H565" s="24">
        <v>85</v>
      </c>
      <c r="I565" s="7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8">
        <f t="shared" si="16"/>
        <v>43417.25</v>
      </c>
      <c r="O565" s="18">
        <v>43417.25</v>
      </c>
      <c r="P565" s="18">
        <f t="shared" si="17"/>
        <v>43437.25</v>
      </c>
      <c r="Q565" s="18">
        <v>43437.25</v>
      </c>
      <c r="R565" t="b">
        <v>0</v>
      </c>
      <c r="S565" t="b">
        <v>0</v>
      </c>
      <c r="T565" t="s">
        <v>42</v>
      </c>
      <c r="U565" t="str">
        <f>_xlfn.TEXTBEFORE(Table1[[#This Row],[category &amp; sub-category]], "/")</f>
        <v>film &amp; video</v>
      </c>
      <c r="V565" t="str">
        <f>_xlfn.TEXTAFTER(Table1[[#This Row],[category &amp; sub-category]], "/")</f>
        <v>documentary</v>
      </c>
    </row>
    <row r="566" spans="1:22" x14ac:dyDescent="0.25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19">
        <f>Table1[[#This Row],[pledged]]/Table1[[#This Row],[goal]]</f>
        <v>0.83813278008298753</v>
      </c>
      <c r="G566" t="s">
        <v>14</v>
      </c>
      <c r="H566" s="24">
        <v>1790</v>
      </c>
      <c r="I566" s="7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8">
        <f t="shared" si="16"/>
        <v>42078.208333333328</v>
      </c>
      <c r="O566" s="18">
        <v>42078.208333333328</v>
      </c>
      <c r="P566" s="18">
        <f t="shared" si="17"/>
        <v>42086.208333333328</v>
      </c>
      <c r="Q566" s="18">
        <v>42086.208333333328</v>
      </c>
      <c r="R566" t="b">
        <v>0</v>
      </c>
      <c r="S566" t="b">
        <v>0</v>
      </c>
      <c r="T566" t="s">
        <v>33</v>
      </c>
      <c r="U566" t="str">
        <f>_xlfn.TEXTBEFORE(Table1[[#This Row],[category &amp; sub-category]], "/")</f>
        <v>theater</v>
      </c>
      <c r="V566" t="str">
        <f>_xlfn.TEXTAFTER(Table1[[#This Row],[category &amp; sub-category]], "/")</f>
        <v>plays</v>
      </c>
    </row>
    <row r="567" spans="1:22" x14ac:dyDescent="0.25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19">
        <f>Table1[[#This Row],[pledged]]/Table1[[#This Row],[goal]]</f>
        <v>2.0460063224446787</v>
      </c>
      <c r="G567" t="s">
        <v>20</v>
      </c>
      <c r="H567" s="24">
        <v>3596</v>
      </c>
      <c r="I567" s="7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8">
        <f t="shared" si="16"/>
        <v>40862.25</v>
      </c>
      <c r="O567" s="18">
        <v>40862.25</v>
      </c>
      <c r="P567" s="18">
        <f t="shared" si="17"/>
        <v>40882.25</v>
      </c>
      <c r="Q567" s="18">
        <v>40882.25</v>
      </c>
      <c r="R567" t="b">
        <v>0</v>
      </c>
      <c r="S567" t="b">
        <v>0</v>
      </c>
      <c r="T567" t="s">
        <v>33</v>
      </c>
      <c r="U567" t="str">
        <f>_xlfn.TEXTBEFORE(Table1[[#This Row],[category &amp; sub-category]], "/")</f>
        <v>theater</v>
      </c>
      <c r="V567" t="str">
        <f>_xlfn.TEXTAFTER(Table1[[#This Row],[category &amp; sub-category]], "/")</f>
        <v>plays</v>
      </c>
    </row>
    <row r="568" spans="1:22" x14ac:dyDescent="0.25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19">
        <f>Table1[[#This Row],[pledged]]/Table1[[#This Row],[goal]]</f>
        <v>0.44344086021505374</v>
      </c>
      <c r="G568" t="s">
        <v>14</v>
      </c>
      <c r="H568" s="24">
        <v>37</v>
      </c>
      <c r="I568" s="7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8">
        <f t="shared" si="16"/>
        <v>42424.25</v>
      </c>
      <c r="O568" s="18">
        <v>42424.25</v>
      </c>
      <c r="P568" s="18">
        <f t="shared" si="17"/>
        <v>42447.208333333328</v>
      </c>
      <c r="Q568" s="18">
        <v>42447.208333333328</v>
      </c>
      <c r="R568" t="b">
        <v>0</v>
      </c>
      <c r="S568" t="b">
        <v>1</v>
      </c>
      <c r="T568" t="s">
        <v>50</v>
      </c>
      <c r="U568" t="str">
        <f>_xlfn.TEXTBEFORE(Table1[[#This Row],[category &amp; sub-category]], "/")</f>
        <v>music</v>
      </c>
      <c r="V568" t="str">
        <f>_xlfn.TEXTAFTER(Table1[[#This Row],[category &amp; sub-category]], "/")</f>
        <v>electric music</v>
      </c>
    </row>
    <row r="569" spans="1:22" x14ac:dyDescent="0.25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19">
        <f>Table1[[#This Row],[pledged]]/Table1[[#This Row],[goal]]</f>
        <v>2.1860294117647059</v>
      </c>
      <c r="G569" t="s">
        <v>20</v>
      </c>
      <c r="H569" s="24">
        <v>244</v>
      </c>
      <c r="I569" s="7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8">
        <f t="shared" si="16"/>
        <v>41830.208333333336</v>
      </c>
      <c r="O569" s="18">
        <v>41830.208333333336</v>
      </c>
      <c r="P569" s="18">
        <f t="shared" si="17"/>
        <v>41832.208333333336</v>
      </c>
      <c r="Q569" s="18">
        <v>41832.208333333336</v>
      </c>
      <c r="R569" t="b">
        <v>0</v>
      </c>
      <c r="S569" t="b">
        <v>0</v>
      </c>
      <c r="T569" t="s">
        <v>23</v>
      </c>
      <c r="U569" t="str">
        <f>_xlfn.TEXTBEFORE(Table1[[#This Row],[category &amp; sub-category]], "/")</f>
        <v>music</v>
      </c>
      <c r="V569" t="str">
        <f>_xlfn.TEXTAFTER(Table1[[#This Row],[category &amp; sub-category]], "/")</f>
        <v>rock</v>
      </c>
    </row>
    <row r="570" spans="1:22" x14ac:dyDescent="0.25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19">
        <f>Table1[[#This Row],[pledged]]/Table1[[#This Row],[goal]]</f>
        <v>1.8603314917127072</v>
      </c>
      <c r="G570" t="s">
        <v>20</v>
      </c>
      <c r="H570" s="24">
        <v>5180</v>
      </c>
      <c r="I570" s="7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8">
        <f t="shared" si="16"/>
        <v>40374.208333333336</v>
      </c>
      <c r="O570" s="18">
        <v>40374.208333333336</v>
      </c>
      <c r="P570" s="18">
        <f t="shared" si="17"/>
        <v>40419.208333333336</v>
      </c>
      <c r="Q570" s="18">
        <v>40419.208333333336</v>
      </c>
      <c r="R570" t="b">
        <v>0</v>
      </c>
      <c r="S570" t="b">
        <v>0</v>
      </c>
      <c r="T570" t="s">
        <v>33</v>
      </c>
      <c r="U570" t="str">
        <f>_xlfn.TEXTBEFORE(Table1[[#This Row],[category &amp; sub-category]], "/")</f>
        <v>theater</v>
      </c>
      <c r="V570" t="str">
        <f>_xlfn.TEXTAFTER(Table1[[#This Row],[category &amp; sub-category]], "/")</f>
        <v>plays</v>
      </c>
    </row>
    <row r="571" spans="1:22" x14ac:dyDescent="0.25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19">
        <f>Table1[[#This Row],[pledged]]/Table1[[#This Row],[goal]]</f>
        <v>2.3733830845771142</v>
      </c>
      <c r="G571" t="s">
        <v>20</v>
      </c>
      <c r="H571" s="24">
        <v>589</v>
      </c>
      <c r="I571" s="7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8">
        <f t="shared" si="16"/>
        <v>40554.25</v>
      </c>
      <c r="O571" s="18">
        <v>40554.25</v>
      </c>
      <c r="P571" s="18">
        <f t="shared" si="17"/>
        <v>40566.25</v>
      </c>
      <c r="Q571" s="18">
        <v>40566.25</v>
      </c>
      <c r="R571" t="b">
        <v>0</v>
      </c>
      <c r="S571" t="b">
        <v>0</v>
      </c>
      <c r="T571" t="s">
        <v>71</v>
      </c>
      <c r="U571" t="str">
        <f>_xlfn.TEXTBEFORE(Table1[[#This Row],[category &amp; sub-category]], "/")</f>
        <v>film &amp; video</v>
      </c>
      <c r="V571" t="str">
        <f>_xlfn.TEXTAFTER(Table1[[#This Row],[category &amp; sub-category]], "/")</f>
        <v>animation</v>
      </c>
    </row>
    <row r="572" spans="1:22" x14ac:dyDescent="0.25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19">
        <f>Table1[[#This Row],[pledged]]/Table1[[#This Row],[goal]]</f>
        <v>3.0565384615384614</v>
      </c>
      <c r="G572" t="s">
        <v>20</v>
      </c>
      <c r="H572" s="24">
        <v>2725</v>
      </c>
      <c r="I572" s="7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8">
        <f t="shared" si="16"/>
        <v>41993.25</v>
      </c>
      <c r="O572" s="18">
        <v>41993.25</v>
      </c>
      <c r="P572" s="18">
        <f t="shared" si="17"/>
        <v>41999.25</v>
      </c>
      <c r="Q572" s="18">
        <v>41999.25</v>
      </c>
      <c r="R572" t="b">
        <v>0</v>
      </c>
      <c r="S572" t="b">
        <v>1</v>
      </c>
      <c r="T572" t="s">
        <v>23</v>
      </c>
      <c r="U572" t="str">
        <f>_xlfn.TEXTBEFORE(Table1[[#This Row],[category &amp; sub-category]], "/")</f>
        <v>music</v>
      </c>
      <c r="V572" t="str">
        <f>_xlfn.TEXTAFTER(Table1[[#This Row],[category &amp; sub-category]], "/")</f>
        <v>rock</v>
      </c>
    </row>
    <row r="573" spans="1:22" x14ac:dyDescent="0.25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19">
        <f>Table1[[#This Row],[pledged]]/Table1[[#This Row],[goal]]</f>
        <v>0.94142857142857139</v>
      </c>
      <c r="G573" t="s">
        <v>14</v>
      </c>
      <c r="H573" s="24">
        <v>35</v>
      </c>
      <c r="I573" s="7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8">
        <f t="shared" si="16"/>
        <v>42174.208333333328</v>
      </c>
      <c r="O573" s="18">
        <v>42174.208333333328</v>
      </c>
      <c r="P573" s="18">
        <f t="shared" si="17"/>
        <v>42221.208333333328</v>
      </c>
      <c r="Q573" s="18">
        <v>42221.208333333328</v>
      </c>
      <c r="R573" t="b">
        <v>0</v>
      </c>
      <c r="S573" t="b">
        <v>0</v>
      </c>
      <c r="T573" t="s">
        <v>100</v>
      </c>
      <c r="U573" t="str">
        <f>_xlfn.TEXTBEFORE(Table1[[#This Row],[category &amp; sub-category]], "/")</f>
        <v>film &amp; video</v>
      </c>
      <c r="V573" t="str">
        <f>_xlfn.TEXTAFTER(Table1[[#This Row],[category &amp; sub-category]], "/")</f>
        <v>shorts</v>
      </c>
    </row>
    <row r="574" spans="1:22" x14ac:dyDescent="0.25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19">
        <f>Table1[[#This Row],[pledged]]/Table1[[#This Row],[goal]]</f>
        <v>0.54400000000000004</v>
      </c>
      <c r="G574" t="s">
        <v>74</v>
      </c>
      <c r="H574" s="24">
        <v>94</v>
      </c>
      <c r="I574" s="7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8">
        <f t="shared" si="16"/>
        <v>42275.208333333328</v>
      </c>
      <c r="O574" s="18">
        <v>42275.208333333328</v>
      </c>
      <c r="P574" s="18">
        <f t="shared" si="17"/>
        <v>42291.208333333328</v>
      </c>
      <c r="Q574" s="18">
        <v>42291.208333333328</v>
      </c>
      <c r="R574" t="b">
        <v>0</v>
      </c>
      <c r="S574" t="b">
        <v>1</v>
      </c>
      <c r="T574" t="s">
        <v>23</v>
      </c>
      <c r="U574" t="str">
        <f>_xlfn.TEXTBEFORE(Table1[[#This Row],[category &amp; sub-category]], "/")</f>
        <v>music</v>
      </c>
      <c r="V574" t="str">
        <f>_xlfn.TEXTAFTER(Table1[[#This Row],[category &amp; sub-category]], "/")</f>
        <v>rock</v>
      </c>
    </row>
    <row r="575" spans="1:22" x14ac:dyDescent="0.25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19">
        <f>Table1[[#This Row],[pledged]]/Table1[[#This Row],[goal]]</f>
        <v>1.1188059701492536</v>
      </c>
      <c r="G575" t="s">
        <v>20</v>
      </c>
      <c r="H575" s="24">
        <v>300</v>
      </c>
      <c r="I575" s="7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8">
        <f t="shared" si="16"/>
        <v>41761.208333333336</v>
      </c>
      <c r="O575" s="18">
        <v>41761.208333333336</v>
      </c>
      <c r="P575" s="18">
        <f t="shared" si="17"/>
        <v>41763.208333333336</v>
      </c>
      <c r="Q575" s="18">
        <v>41763.208333333336</v>
      </c>
      <c r="R575" t="b">
        <v>0</v>
      </c>
      <c r="S575" t="b">
        <v>0</v>
      </c>
      <c r="T575" t="s">
        <v>1029</v>
      </c>
      <c r="U575" t="str">
        <f>_xlfn.TEXTBEFORE(Table1[[#This Row],[category &amp; sub-category]], "/")</f>
        <v>journalism</v>
      </c>
      <c r="V575" t="str">
        <f>_xlfn.TEXTAFTER(Table1[[#This Row],[category &amp; sub-category]], "/")</f>
        <v>audio</v>
      </c>
    </row>
    <row r="576" spans="1:22" x14ac:dyDescent="0.25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19">
        <f>Table1[[#This Row],[pledged]]/Table1[[#This Row],[goal]]</f>
        <v>3.6914814814814814</v>
      </c>
      <c r="G576" t="s">
        <v>20</v>
      </c>
      <c r="H576" s="24">
        <v>144</v>
      </c>
      <c r="I576" s="7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8">
        <f t="shared" si="16"/>
        <v>43806.25</v>
      </c>
      <c r="O576" s="18">
        <v>43806.25</v>
      </c>
      <c r="P576" s="18">
        <f t="shared" si="17"/>
        <v>43816.25</v>
      </c>
      <c r="Q576" s="18">
        <v>43816.25</v>
      </c>
      <c r="R576" t="b">
        <v>0</v>
      </c>
      <c r="S576" t="b">
        <v>1</v>
      </c>
      <c r="T576" t="s">
        <v>17</v>
      </c>
      <c r="U576" t="str">
        <f>_xlfn.TEXTBEFORE(Table1[[#This Row],[category &amp; sub-category]], "/")</f>
        <v>food</v>
      </c>
      <c r="V576" t="str">
        <f>_xlfn.TEXTAFTER(Table1[[#This Row],[category &amp; sub-category]], "/")</f>
        <v>food trucks</v>
      </c>
    </row>
    <row r="577" spans="1:22" x14ac:dyDescent="0.25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19">
        <f>Table1[[#This Row],[pledged]]/Table1[[#This Row],[goal]]</f>
        <v>0.62930372148859548</v>
      </c>
      <c r="G577" t="s">
        <v>14</v>
      </c>
      <c r="H577" s="24">
        <v>558</v>
      </c>
      <c r="I577" s="7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8">
        <f t="shared" si="16"/>
        <v>41779.208333333336</v>
      </c>
      <c r="O577" s="18">
        <v>41779.208333333336</v>
      </c>
      <c r="P577" s="18">
        <f t="shared" si="17"/>
        <v>41782.208333333336</v>
      </c>
      <c r="Q577" s="18">
        <v>41782.208333333336</v>
      </c>
      <c r="R577" t="b">
        <v>0</v>
      </c>
      <c r="S577" t="b">
        <v>1</v>
      </c>
      <c r="T577" t="s">
        <v>33</v>
      </c>
      <c r="U577" t="str">
        <f>_xlfn.TEXTBEFORE(Table1[[#This Row],[category &amp; sub-category]], "/")</f>
        <v>theater</v>
      </c>
      <c r="V577" t="str">
        <f>_xlfn.TEXTAFTER(Table1[[#This Row],[category &amp; sub-category]], "/")</f>
        <v>plays</v>
      </c>
    </row>
    <row r="578" spans="1:22" x14ac:dyDescent="0.25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19">
        <f>Table1[[#This Row],[pledged]]/Table1[[#This Row],[goal]]</f>
        <v>0.6492783505154639</v>
      </c>
      <c r="G578" t="s">
        <v>14</v>
      </c>
      <c r="H578" s="24">
        <v>64</v>
      </c>
      <c r="I578" s="7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8">
        <f t="shared" ref="N578:N641" si="18">(((L578/60)/60)/24)+DATE(1970,1,1)</f>
        <v>43040.208333333328</v>
      </c>
      <c r="O578" s="18">
        <v>43040.208333333328</v>
      </c>
      <c r="P578" s="18">
        <f t="shared" ref="P578:P641" si="19">(((M578/60)/60)/24)+DATE(1970,1,1)</f>
        <v>43057.25</v>
      </c>
      <c r="Q578" s="18">
        <v>43057.25</v>
      </c>
      <c r="R578" t="b">
        <v>0</v>
      </c>
      <c r="S578" t="b">
        <v>0</v>
      </c>
      <c r="T578" t="s">
        <v>33</v>
      </c>
      <c r="U578" t="str">
        <f>_xlfn.TEXTBEFORE(Table1[[#This Row],[category &amp; sub-category]], "/")</f>
        <v>theater</v>
      </c>
      <c r="V578" t="str">
        <f>_xlfn.TEXTAFTER(Table1[[#This Row],[category &amp; sub-category]], "/")</f>
        <v>plays</v>
      </c>
    </row>
    <row r="579" spans="1:22" x14ac:dyDescent="0.25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19">
        <f>Table1[[#This Row],[pledged]]/Table1[[#This Row],[goal]]</f>
        <v>0.18853658536585366</v>
      </c>
      <c r="G579" t="s">
        <v>74</v>
      </c>
      <c r="H579" s="24">
        <v>37</v>
      </c>
      <c r="I579" s="7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8">
        <f t="shared" si="18"/>
        <v>40613.25</v>
      </c>
      <c r="O579" s="18">
        <v>40613.25</v>
      </c>
      <c r="P579" s="18">
        <f t="shared" si="19"/>
        <v>40639.208333333336</v>
      </c>
      <c r="Q579" s="18">
        <v>40639.208333333336</v>
      </c>
      <c r="R579" t="b">
        <v>0</v>
      </c>
      <c r="S579" t="b">
        <v>0</v>
      </c>
      <c r="T579" t="s">
        <v>159</v>
      </c>
      <c r="U579" t="str">
        <f>_xlfn.TEXTBEFORE(Table1[[#This Row],[category &amp; sub-category]], "/")</f>
        <v>music</v>
      </c>
      <c r="V579" t="str">
        <f>_xlfn.TEXTAFTER(Table1[[#This Row],[category &amp; sub-category]], "/")</f>
        <v>jazz</v>
      </c>
    </row>
    <row r="580" spans="1:22" x14ac:dyDescent="0.25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19">
        <f>Table1[[#This Row],[pledged]]/Table1[[#This Row],[goal]]</f>
        <v>0.1675440414507772</v>
      </c>
      <c r="G580" t="s">
        <v>14</v>
      </c>
      <c r="H580" s="24">
        <v>245</v>
      </c>
      <c r="I580" s="7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8">
        <f t="shared" si="18"/>
        <v>40878.25</v>
      </c>
      <c r="O580" s="18">
        <v>40878.25</v>
      </c>
      <c r="P580" s="18">
        <f t="shared" si="19"/>
        <v>40881.25</v>
      </c>
      <c r="Q580" s="18">
        <v>40881.25</v>
      </c>
      <c r="R580" t="b">
        <v>0</v>
      </c>
      <c r="S580" t="b">
        <v>0</v>
      </c>
      <c r="T580" t="s">
        <v>474</v>
      </c>
      <c r="U580" t="str">
        <f>_xlfn.TEXTBEFORE(Table1[[#This Row],[category &amp; sub-category]], "/")</f>
        <v>film &amp; video</v>
      </c>
      <c r="V580" t="str">
        <f>_xlfn.TEXTAFTER(Table1[[#This Row],[category &amp; sub-category]], "/")</f>
        <v>science fiction</v>
      </c>
    </row>
    <row r="581" spans="1:22" x14ac:dyDescent="0.25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19">
        <f>Table1[[#This Row],[pledged]]/Table1[[#This Row],[goal]]</f>
        <v>1.0111290322580646</v>
      </c>
      <c r="G581" t="s">
        <v>20</v>
      </c>
      <c r="H581" s="24">
        <v>87</v>
      </c>
      <c r="I581" s="7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8">
        <f t="shared" si="18"/>
        <v>40762.208333333336</v>
      </c>
      <c r="O581" s="18">
        <v>40762.208333333336</v>
      </c>
      <c r="P581" s="18">
        <f t="shared" si="19"/>
        <v>40774.208333333336</v>
      </c>
      <c r="Q581" s="18">
        <v>40774.208333333336</v>
      </c>
      <c r="R581" t="b">
        <v>0</v>
      </c>
      <c r="S581" t="b">
        <v>0</v>
      </c>
      <c r="T581" t="s">
        <v>159</v>
      </c>
      <c r="U581" t="str">
        <f>_xlfn.TEXTBEFORE(Table1[[#This Row],[category &amp; sub-category]], "/")</f>
        <v>music</v>
      </c>
      <c r="V581" t="str">
        <f>_xlfn.TEXTAFTER(Table1[[#This Row],[category &amp; sub-category]], "/")</f>
        <v>jazz</v>
      </c>
    </row>
    <row r="582" spans="1:22" x14ac:dyDescent="0.25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19">
        <f>Table1[[#This Row],[pledged]]/Table1[[#This Row],[goal]]</f>
        <v>3.4150228310502282</v>
      </c>
      <c r="G582" t="s">
        <v>20</v>
      </c>
      <c r="H582" s="24">
        <v>3116</v>
      </c>
      <c r="I582" s="7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8">
        <f t="shared" si="18"/>
        <v>41696.25</v>
      </c>
      <c r="O582" s="18">
        <v>41696.25</v>
      </c>
      <c r="P582" s="18">
        <f t="shared" si="19"/>
        <v>41704.25</v>
      </c>
      <c r="Q582" s="18">
        <v>41704.25</v>
      </c>
      <c r="R582" t="b">
        <v>0</v>
      </c>
      <c r="S582" t="b">
        <v>0</v>
      </c>
      <c r="T582" t="s">
        <v>33</v>
      </c>
      <c r="U582" t="str">
        <f>_xlfn.TEXTBEFORE(Table1[[#This Row],[category &amp; sub-category]], "/")</f>
        <v>theater</v>
      </c>
      <c r="V582" t="str">
        <f>_xlfn.TEXTAFTER(Table1[[#This Row],[category &amp; sub-category]], "/")</f>
        <v>plays</v>
      </c>
    </row>
    <row r="583" spans="1:22" x14ac:dyDescent="0.25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19">
        <f>Table1[[#This Row],[pledged]]/Table1[[#This Row],[goal]]</f>
        <v>0.64016666666666666</v>
      </c>
      <c r="G583" t="s">
        <v>14</v>
      </c>
      <c r="H583" s="24">
        <v>71</v>
      </c>
      <c r="I583" s="7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8">
        <f t="shared" si="18"/>
        <v>40662.208333333336</v>
      </c>
      <c r="O583" s="18">
        <v>40662.208333333336</v>
      </c>
      <c r="P583" s="18">
        <f t="shared" si="19"/>
        <v>40677.208333333336</v>
      </c>
      <c r="Q583" s="18">
        <v>40677.208333333336</v>
      </c>
      <c r="R583" t="b">
        <v>0</v>
      </c>
      <c r="S583" t="b">
        <v>0</v>
      </c>
      <c r="T583" t="s">
        <v>28</v>
      </c>
      <c r="U583" t="str">
        <f>_xlfn.TEXTBEFORE(Table1[[#This Row],[category &amp; sub-category]], "/")</f>
        <v>technology</v>
      </c>
      <c r="V583" t="str">
        <f>_xlfn.TEXTAFTER(Table1[[#This Row],[category &amp; sub-category]], "/")</f>
        <v>web</v>
      </c>
    </row>
    <row r="584" spans="1:22" x14ac:dyDescent="0.25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19">
        <f>Table1[[#This Row],[pledged]]/Table1[[#This Row],[goal]]</f>
        <v>0.5208045977011494</v>
      </c>
      <c r="G584" t="s">
        <v>14</v>
      </c>
      <c r="H584" s="24">
        <v>42</v>
      </c>
      <c r="I584" s="7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8">
        <f t="shared" si="18"/>
        <v>42165.208333333328</v>
      </c>
      <c r="O584" s="18">
        <v>42165.208333333328</v>
      </c>
      <c r="P584" s="18">
        <f t="shared" si="19"/>
        <v>42170.208333333328</v>
      </c>
      <c r="Q584" s="18">
        <v>42170.208333333328</v>
      </c>
      <c r="R584" t="b">
        <v>0</v>
      </c>
      <c r="S584" t="b">
        <v>1</v>
      </c>
      <c r="T584" t="s">
        <v>89</v>
      </c>
      <c r="U584" t="str">
        <f>_xlfn.TEXTBEFORE(Table1[[#This Row],[category &amp; sub-category]], "/")</f>
        <v>games</v>
      </c>
      <c r="V584" t="str">
        <f>_xlfn.TEXTAFTER(Table1[[#This Row],[category &amp; sub-category]], "/")</f>
        <v>video games</v>
      </c>
    </row>
    <row r="585" spans="1:22" x14ac:dyDescent="0.25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19">
        <f>Table1[[#This Row],[pledged]]/Table1[[#This Row],[goal]]</f>
        <v>3.2240211640211642</v>
      </c>
      <c r="G585" t="s">
        <v>20</v>
      </c>
      <c r="H585" s="24">
        <v>909</v>
      </c>
      <c r="I585" s="7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8">
        <f t="shared" si="18"/>
        <v>40959.25</v>
      </c>
      <c r="O585" s="18">
        <v>40959.25</v>
      </c>
      <c r="P585" s="18">
        <f t="shared" si="19"/>
        <v>40976.25</v>
      </c>
      <c r="Q585" s="18">
        <v>40976.25</v>
      </c>
      <c r="R585" t="b">
        <v>0</v>
      </c>
      <c r="S585" t="b">
        <v>0</v>
      </c>
      <c r="T585" t="s">
        <v>42</v>
      </c>
      <c r="U585" t="str">
        <f>_xlfn.TEXTBEFORE(Table1[[#This Row],[category &amp; sub-category]], "/")</f>
        <v>film &amp; video</v>
      </c>
      <c r="V585" t="str">
        <f>_xlfn.TEXTAFTER(Table1[[#This Row],[category &amp; sub-category]], "/")</f>
        <v>documentary</v>
      </c>
    </row>
    <row r="586" spans="1:22" x14ac:dyDescent="0.25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19">
        <f>Table1[[#This Row],[pledged]]/Table1[[#This Row],[goal]]</f>
        <v>1.1950810185185186</v>
      </c>
      <c r="G586" t="s">
        <v>20</v>
      </c>
      <c r="H586" s="24">
        <v>1613</v>
      </c>
      <c r="I586" s="7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8">
        <f t="shared" si="18"/>
        <v>41024.208333333336</v>
      </c>
      <c r="O586" s="18">
        <v>41024.208333333336</v>
      </c>
      <c r="P586" s="18">
        <f t="shared" si="19"/>
        <v>41038.208333333336</v>
      </c>
      <c r="Q586" s="18">
        <v>41038.208333333336</v>
      </c>
      <c r="R586" t="b">
        <v>0</v>
      </c>
      <c r="S586" t="b">
        <v>0</v>
      </c>
      <c r="T586" t="s">
        <v>28</v>
      </c>
      <c r="U586" t="str">
        <f>_xlfn.TEXTBEFORE(Table1[[#This Row],[category &amp; sub-category]], "/")</f>
        <v>technology</v>
      </c>
      <c r="V586" t="str">
        <f>_xlfn.TEXTAFTER(Table1[[#This Row],[category &amp; sub-category]], "/")</f>
        <v>web</v>
      </c>
    </row>
    <row r="587" spans="1:22" x14ac:dyDescent="0.25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19">
        <f>Table1[[#This Row],[pledged]]/Table1[[#This Row],[goal]]</f>
        <v>1.4679775280898877</v>
      </c>
      <c r="G587" t="s">
        <v>20</v>
      </c>
      <c r="H587" s="24">
        <v>136</v>
      </c>
      <c r="I587" s="7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8">
        <f t="shared" si="18"/>
        <v>40255.208333333336</v>
      </c>
      <c r="O587" s="18">
        <v>40255.208333333336</v>
      </c>
      <c r="P587" s="18">
        <f t="shared" si="19"/>
        <v>40265.208333333336</v>
      </c>
      <c r="Q587" s="18">
        <v>40265.208333333336</v>
      </c>
      <c r="R587" t="b">
        <v>0</v>
      </c>
      <c r="S587" t="b">
        <v>0</v>
      </c>
      <c r="T587" t="s">
        <v>206</v>
      </c>
      <c r="U587" t="str">
        <f>_xlfn.TEXTBEFORE(Table1[[#This Row],[category &amp; sub-category]], "/")</f>
        <v>publishing</v>
      </c>
      <c r="V587" t="str">
        <f>_xlfn.TEXTAFTER(Table1[[#This Row],[category &amp; sub-category]], "/")</f>
        <v>translations</v>
      </c>
    </row>
    <row r="588" spans="1:22" x14ac:dyDescent="0.25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19">
        <f>Table1[[#This Row],[pledged]]/Table1[[#This Row],[goal]]</f>
        <v>9.5057142857142853</v>
      </c>
      <c r="G588" t="s">
        <v>20</v>
      </c>
      <c r="H588" s="24">
        <v>130</v>
      </c>
      <c r="I588" s="7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8">
        <f t="shared" si="18"/>
        <v>40499.25</v>
      </c>
      <c r="O588" s="18">
        <v>40499.25</v>
      </c>
      <c r="P588" s="18">
        <f t="shared" si="19"/>
        <v>40518.25</v>
      </c>
      <c r="Q588" s="18">
        <v>40518.25</v>
      </c>
      <c r="R588" t="b">
        <v>0</v>
      </c>
      <c r="S588" t="b">
        <v>0</v>
      </c>
      <c r="T588" t="s">
        <v>23</v>
      </c>
      <c r="U588" t="str">
        <f>_xlfn.TEXTBEFORE(Table1[[#This Row],[category &amp; sub-category]], "/")</f>
        <v>music</v>
      </c>
      <c r="V588" t="str">
        <f>_xlfn.TEXTAFTER(Table1[[#This Row],[category &amp; sub-category]], "/")</f>
        <v>rock</v>
      </c>
    </row>
    <row r="589" spans="1:22" x14ac:dyDescent="0.25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19">
        <f>Table1[[#This Row],[pledged]]/Table1[[#This Row],[goal]]</f>
        <v>0.72893617021276591</v>
      </c>
      <c r="G589" t="s">
        <v>14</v>
      </c>
      <c r="H589" s="24">
        <v>156</v>
      </c>
      <c r="I589" s="7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8">
        <f t="shared" si="18"/>
        <v>43484.25</v>
      </c>
      <c r="O589" s="18">
        <v>43484.25</v>
      </c>
      <c r="P589" s="18">
        <f t="shared" si="19"/>
        <v>43536.208333333328</v>
      </c>
      <c r="Q589" s="18">
        <v>43536.208333333328</v>
      </c>
      <c r="R589" t="b">
        <v>0</v>
      </c>
      <c r="S589" t="b">
        <v>1</v>
      </c>
      <c r="T589" t="s">
        <v>17</v>
      </c>
      <c r="U589" t="str">
        <f>_xlfn.TEXTBEFORE(Table1[[#This Row],[category &amp; sub-category]], "/")</f>
        <v>food</v>
      </c>
      <c r="V589" t="str">
        <f>_xlfn.TEXTAFTER(Table1[[#This Row],[category &amp; sub-category]], "/")</f>
        <v>food trucks</v>
      </c>
    </row>
    <row r="590" spans="1:22" x14ac:dyDescent="0.25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19">
        <f>Table1[[#This Row],[pledged]]/Table1[[#This Row],[goal]]</f>
        <v>0.7900824873096447</v>
      </c>
      <c r="G590" t="s">
        <v>14</v>
      </c>
      <c r="H590" s="24">
        <v>1368</v>
      </c>
      <c r="I590" s="7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8">
        <f t="shared" si="18"/>
        <v>40262.208333333336</v>
      </c>
      <c r="O590" s="18">
        <v>40262.208333333336</v>
      </c>
      <c r="P590" s="18">
        <f t="shared" si="19"/>
        <v>40293.208333333336</v>
      </c>
      <c r="Q590" s="18">
        <v>40293.208333333336</v>
      </c>
      <c r="R590" t="b">
        <v>0</v>
      </c>
      <c r="S590" t="b">
        <v>0</v>
      </c>
      <c r="T590" t="s">
        <v>33</v>
      </c>
      <c r="U590" t="str">
        <f>_xlfn.TEXTBEFORE(Table1[[#This Row],[category &amp; sub-category]], "/")</f>
        <v>theater</v>
      </c>
      <c r="V590" t="str">
        <f>_xlfn.TEXTAFTER(Table1[[#This Row],[category &amp; sub-category]], "/")</f>
        <v>plays</v>
      </c>
    </row>
    <row r="591" spans="1:22" x14ac:dyDescent="0.25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19">
        <f>Table1[[#This Row],[pledged]]/Table1[[#This Row],[goal]]</f>
        <v>0.64721518987341775</v>
      </c>
      <c r="G591" t="s">
        <v>14</v>
      </c>
      <c r="H591" s="24">
        <v>102</v>
      </c>
      <c r="I591" s="7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8">
        <f t="shared" si="18"/>
        <v>42190.208333333328</v>
      </c>
      <c r="O591" s="18">
        <v>42190.208333333328</v>
      </c>
      <c r="P591" s="18">
        <f t="shared" si="19"/>
        <v>42197.208333333328</v>
      </c>
      <c r="Q591" s="18">
        <v>42197.208333333328</v>
      </c>
      <c r="R591" t="b">
        <v>0</v>
      </c>
      <c r="S591" t="b">
        <v>0</v>
      </c>
      <c r="T591" t="s">
        <v>42</v>
      </c>
      <c r="U591" t="str">
        <f>_xlfn.TEXTBEFORE(Table1[[#This Row],[category &amp; sub-category]], "/")</f>
        <v>film &amp; video</v>
      </c>
      <c r="V591" t="str">
        <f>_xlfn.TEXTAFTER(Table1[[#This Row],[category &amp; sub-category]], "/")</f>
        <v>documentary</v>
      </c>
    </row>
    <row r="592" spans="1:22" x14ac:dyDescent="0.25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19">
        <f>Table1[[#This Row],[pledged]]/Table1[[#This Row],[goal]]</f>
        <v>0.82028169014084507</v>
      </c>
      <c r="G592" t="s">
        <v>14</v>
      </c>
      <c r="H592" s="24">
        <v>86</v>
      </c>
      <c r="I592" s="7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8">
        <f t="shared" si="18"/>
        <v>41994.25</v>
      </c>
      <c r="O592" s="18">
        <v>41994.25</v>
      </c>
      <c r="P592" s="18">
        <f t="shared" si="19"/>
        <v>42005.25</v>
      </c>
      <c r="Q592" s="18">
        <v>42005.25</v>
      </c>
      <c r="R592" t="b">
        <v>0</v>
      </c>
      <c r="S592" t="b">
        <v>0</v>
      </c>
      <c r="T592" t="s">
        <v>133</v>
      </c>
      <c r="U592" t="str">
        <f>_xlfn.TEXTBEFORE(Table1[[#This Row],[category &amp; sub-category]], "/")</f>
        <v>publishing</v>
      </c>
      <c r="V592" t="str">
        <f>_xlfn.TEXTAFTER(Table1[[#This Row],[category &amp; sub-category]], "/")</f>
        <v>radio &amp; podcasts</v>
      </c>
    </row>
    <row r="593" spans="1:22" x14ac:dyDescent="0.25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19">
        <f>Table1[[#This Row],[pledged]]/Table1[[#This Row],[goal]]</f>
        <v>10.376666666666667</v>
      </c>
      <c r="G593" t="s">
        <v>20</v>
      </c>
      <c r="H593" s="24">
        <v>102</v>
      </c>
      <c r="I593" s="7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8">
        <f t="shared" si="18"/>
        <v>40373.208333333336</v>
      </c>
      <c r="O593" s="18">
        <v>40373.208333333336</v>
      </c>
      <c r="P593" s="18">
        <f t="shared" si="19"/>
        <v>40383.208333333336</v>
      </c>
      <c r="Q593" s="18">
        <v>40383.208333333336</v>
      </c>
      <c r="R593" t="b">
        <v>0</v>
      </c>
      <c r="S593" t="b">
        <v>0</v>
      </c>
      <c r="T593" t="s">
        <v>89</v>
      </c>
      <c r="U593" t="str">
        <f>_xlfn.TEXTBEFORE(Table1[[#This Row],[category &amp; sub-category]], "/")</f>
        <v>games</v>
      </c>
      <c r="V593" t="str">
        <f>_xlfn.TEXTAFTER(Table1[[#This Row],[category &amp; sub-category]], "/")</f>
        <v>video games</v>
      </c>
    </row>
    <row r="594" spans="1:22" x14ac:dyDescent="0.25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19">
        <f>Table1[[#This Row],[pledged]]/Table1[[#This Row],[goal]]</f>
        <v>0.12910076530612244</v>
      </c>
      <c r="G594" t="s">
        <v>14</v>
      </c>
      <c r="H594" s="24">
        <v>253</v>
      </c>
      <c r="I594" s="7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8">
        <f t="shared" si="18"/>
        <v>41789.208333333336</v>
      </c>
      <c r="O594" s="18">
        <v>41789.208333333336</v>
      </c>
      <c r="P594" s="18">
        <f t="shared" si="19"/>
        <v>41798.208333333336</v>
      </c>
      <c r="Q594" s="18">
        <v>41798.208333333336</v>
      </c>
      <c r="R594" t="b">
        <v>0</v>
      </c>
      <c r="S594" t="b">
        <v>0</v>
      </c>
      <c r="T594" t="s">
        <v>33</v>
      </c>
      <c r="U594" t="str">
        <f>_xlfn.TEXTBEFORE(Table1[[#This Row],[category &amp; sub-category]], "/")</f>
        <v>theater</v>
      </c>
      <c r="V594" t="str">
        <f>_xlfn.TEXTAFTER(Table1[[#This Row],[category &amp; sub-category]], "/")</f>
        <v>plays</v>
      </c>
    </row>
    <row r="595" spans="1:22" x14ac:dyDescent="0.25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19">
        <f>Table1[[#This Row],[pledged]]/Table1[[#This Row],[goal]]</f>
        <v>1.5484210526315789</v>
      </c>
      <c r="G595" t="s">
        <v>20</v>
      </c>
      <c r="H595" s="24">
        <v>4006</v>
      </c>
      <c r="I595" s="7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8">
        <f t="shared" si="18"/>
        <v>41724.208333333336</v>
      </c>
      <c r="O595" s="18">
        <v>41724.208333333336</v>
      </c>
      <c r="P595" s="18">
        <f t="shared" si="19"/>
        <v>41737.208333333336</v>
      </c>
      <c r="Q595" s="18">
        <v>41737.208333333336</v>
      </c>
      <c r="R595" t="b">
        <v>0</v>
      </c>
      <c r="S595" t="b">
        <v>0</v>
      </c>
      <c r="T595" t="s">
        <v>71</v>
      </c>
      <c r="U595" t="str">
        <f>_xlfn.TEXTBEFORE(Table1[[#This Row],[category &amp; sub-category]], "/")</f>
        <v>film &amp; video</v>
      </c>
      <c r="V595" t="str">
        <f>_xlfn.TEXTAFTER(Table1[[#This Row],[category &amp; sub-category]], "/")</f>
        <v>animation</v>
      </c>
    </row>
    <row r="596" spans="1:22" x14ac:dyDescent="0.25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19">
        <f>Table1[[#This Row],[pledged]]/Table1[[#This Row],[goal]]</f>
        <v>7.0991735537190084E-2</v>
      </c>
      <c r="G596" t="s">
        <v>14</v>
      </c>
      <c r="H596" s="24">
        <v>157</v>
      </c>
      <c r="I596" s="7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8">
        <f t="shared" si="18"/>
        <v>42548.208333333328</v>
      </c>
      <c r="O596" s="18">
        <v>42548.208333333328</v>
      </c>
      <c r="P596" s="18">
        <f t="shared" si="19"/>
        <v>42551.208333333328</v>
      </c>
      <c r="Q596" s="18">
        <v>42551.208333333328</v>
      </c>
      <c r="R596" t="b">
        <v>0</v>
      </c>
      <c r="S596" t="b">
        <v>1</v>
      </c>
      <c r="T596" t="s">
        <v>33</v>
      </c>
      <c r="U596" t="str">
        <f>_xlfn.TEXTBEFORE(Table1[[#This Row],[category &amp; sub-category]], "/")</f>
        <v>theater</v>
      </c>
      <c r="V596" t="str">
        <f>_xlfn.TEXTAFTER(Table1[[#This Row],[category &amp; sub-category]], "/")</f>
        <v>plays</v>
      </c>
    </row>
    <row r="597" spans="1:22" x14ac:dyDescent="0.25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19">
        <f>Table1[[#This Row],[pledged]]/Table1[[#This Row],[goal]]</f>
        <v>2.0852773826458035</v>
      </c>
      <c r="G597" t="s">
        <v>20</v>
      </c>
      <c r="H597" s="24">
        <v>1629</v>
      </c>
      <c r="I597" s="7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8">
        <f t="shared" si="18"/>
        <v>40253.208333333336</v>
      </c>
      <c r="O597" s="18">
        <v>40253.208333333336</v>
      </c>
      <c r="P597" s="18">
        <f t="shared" si="19"/>
        <v>40274.208333333336</v>
      </c>
      <c r="Q597" s="18">
        <v>40274.208333333336</v>
      </c>
      <c r="R597" t="b">
        <v>0</v>
      </c>
      <c r="S597" t="b">
        <v>1</v>
      </c>
      <c r="T597" t="s">
        <v>33</v>
      </c>
      <c r="U597" t="str">
        <f>_xlfn.TEXTBEFORE(Table1[[#This Row],[category &amp; sub-category]], "/")</f>
        <v>theater</v>
      </c>
      <c r="V597" t="str">
        <f>_xlfn.TEXTAFTER(Table1[[#This Row],[category &amp; sub-category]], "/")</f>
        <v>plays</v>
      </c>
    </row>
    <row r="598" spans="1:22" x14ac:dyDescent="0.25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19">
        <f>Table1[[#This Row],[pledged]]/Table1[[#This Row],[goal]]</f>
        <v>0.99683544303797467</v>
      </c>
      <c r="G598" t="s">
        <v>14</v>
      </c>
      <c r="H598" s="24">
        <v>183</v>
      </c>
      <c r="I598" s="7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8">
        <f t="shared" si="18"/>
        <v>42434.25</v>
      </c>
      <c r="O598" s="18">
        <v>42434.25</v>
      </c>
      <c r="P598" s="18">
        <f t="shared" si="19"/>
        <v>42441.25</v>
      </c>
      <c r="Q598" s="18">
        <v>42441.25</v>
      </c>
      <c r="R598" t="b">
        <v>0</v>
      </c>
      <c r="S598" t="b">
        <v>1</v>
      </c>
      <c r="T598" t="s">
        <v>53</v>
      </c>
      <c r="U598" t="str">
        <f>_xlfn.TEXTBEFORE(Table1[[#This Row],[category &amp; sub-category]], "/")</f>
        <v>film &amp; video</v>
      </c>
      <c r="V598" t="str">
        <f>_xlfn.TEXTAFTER(Table1[[#This Row],[category &amp; sub-category]], "/")</f>
        <v>drama</v>
      </c>
    </row>
    <row r="599" spans="1:22" x14ac:dyDescent="0.25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19">
        <f>Table1[[#This Row],[pledged]]/Table1[[#This Row],[goal]]</f>
        <v>2.0159756097560977</v>
      </c>
      <c r="G599" t="s">
        <v>20</v>
      </c>
      <c r="H599" s="24">
        <v>2188</v>
      </c>
      <c r="I599" s="7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8">
        <f t="shared" si="18"/>
        <v>43786.25</v>
      </c>
      <c r="O599" s="18">
        <v>43786.25</v>
      </c>
      <c r="P599" s="18">
        <f t="shared" si="19"/>
        <v>43804.25</v>
      </c>
      <c r="Q599" s="18">
        <v>43804.25</v>
      </c>
      <c r="R599" t="b">
        <v>0</v>
      </c>
      <c r="S599" t="b">
        <v>0</v>
      </c>
      <c r="T599" t="s">
        <v>33</v>
      </c>
      <c r="U599" t="str">
        <f>_xlfn.TEXTBEFORE(Table1[[#This Row],[category &amp; sub-category]], "/")</f>
        <v>theater</v>
      </c>
      <c r="V599" t="str">
        <f>_xlfn.TEXTAFTER(Table1[[#This Row],[category &amp; sub-category]], "/")</f>
        <v>plays</v>
      </c>
    </row>
    <row r="600" spans="1:22" x14ac:dyDescent="0.25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19">
        <f>Table1[[#This Row],[pledged]]/Table1[[#This Row],[goal]]</f>
        <v>1.6209032258064515</v>
      </c>
      <c r="G600" t="s">
        <v>20</v>
      </c>
      <c r="H600" s="24">
        <v>2409</v>
      </c>
      <c r="I600" s="7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8">
        <f t="shared" si="18"/>
        <v>40344.208333333336</v>
      </c>
      <c r="O600" s="18">
        <v>40344.208333333336</v>
      </c>
      <c r="P600" s="18">
        <f t="shared" si="19"/>
        <v>40373.208333333336</v>
      </c>
      <c r="Q600" s="18">
        <v>40373.208333333336</v>
      </c>
      <c r="R600" t="b">
        <v>0</v>
      </c>
      <c r="S600" t="b">
        <v>0</v>
      </c>
      <c r="T600" t="s">
        <v>23</v>
      </c>
      <c r="U600" t="str">
        <f>_xlfn.TEXTBEFORE(Table1[[#This Row],[category &amp; sub-category]], "/")</f>
        <v>music</v>
      </c>
      <c r="V600" t="str">
        <f>_xlfn.TEXTAFTER(Table1[[#This Row],[category &amp; sub-category]], "/")</f>
        <v>rock</v>
      </c>
    </row>
    <row r="601" spans="1:22" x14ac:dyDescent="0.25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19">
        <f>Table1[[#This Row],[pledged]]/Table1[[#This Row],[goal]]</f>
        <v>3.6436208125445471E-2</v>
      </c>
      <c r="G601" t="s">
        <v>14</v>
      </c>
      <c r="H601" s="24">
        <v>82</v>
      </c>
      <c r="I601" s="7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8">
        <f t="shared" si="18"/>
        <v>42047.25</v>
      </c>
      <c r="O601" s="18">
        <v>42047.25</v>
      </c>
      <c r="P601" s="18">
        <f t="shared" si="19"/>
        <v>42055.25</v>
      </c>
      <c r="Q601" s="18">
        <v>42055.25</v>
      </c>
      <c r="R601" t="b">
        <v>0</v>
      </c>
      <c r="S601" t="b">
        <v>0</v>
      </c>
      <c r="T601" t="s">
        <v>42</v>
      </c>
      <c r="U601" t="str">
        <f>_xlfn.TEXTBEFORE(Table1[[#This Row],[category &amp; sub-category]], "/")</f>
        <v>film &amp; video</v>
      </c>
      <c r="V601" t="str">
        <f>_xlfn.TEXTAFTER(Table1[[#This Row],[category &amp; sub-category]], "/")</f>
        <v>documentary</v>
      </c>
    </row>
    <row r="602" spans="1:22" x14ac:dyDescent="0.25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19">
        <f>Table1[[#This Row],[pledged]]/Table1[[#This Row],[goal]]</f>
        <v>0.05</v>
      </c>
      <c r="G602" t="s">
        <v>14</v>
      </c>
      <c r="H602" s="24">
        <v>1</v>
      </c>
      <c r="I602" s="7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s="18">
        <f t="shared" si="18"/>
        <v>41485.208333333336</v>
      </c>
      <c r="O602" s="18">
        <v>41485.208333333336</v>
      </c>
      <c r="P602" s="18">
        <f t="shared" si="19"/>
        <v>41497.208333333336</v>
      </c>
      <c r="Q602" s="18">
        <v>41497.208333333336</v>
      </c>
      <c r="R602" t="b">
        <v>0</v>
      </c>
      <c r="S602" t="b">
        <v>0</v>
      </c>
      <c r="T602" t="s">
        <v>17</v>
      </c>
      <c r="U602" t="str">
        <f>_xlfn.TEXTBEFORE(Table1[[#This Row],[category &amp; sub-category]], "/")</f>
        <v>food</v>
      </c>
      <c r="V602" t="str">
        <f>_xlfn.TEXTAFTER(Table1[[#This Row],[category &amp; sub-category]], "/")</f>
        <v>food trucks</v>
      </c>
    </row>
    <row r="603" spans="1:22" x14ac:dyDescent="0.25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19">
        <f>Table1[[#This Row],[pledged]]/Table1[[#This Row],[goal]]</f>
        <v>2.0663492063492064</v>
      </c>
      <c r="G603" t="s">
        <v>20</v>
      </c>
      <c r="H603" s="24">
        <v>194</v>
      </c>
      <c r="I603" s="7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8">
        <f t="shared" si="18"/>
        <v>41789.208333333336</v>
      </c>
      <c r="O603" s="18">
        <v>41789.208333333336</v>
      </c>
      <c r="P603" s="18">
        <f t="shared" si="19"/>
        <v>41806.208333333336</v>
      </c>
      <c r="Q603" s="18">
        <v>41806.208333333336</v>
      </c>
      <c r="R603" t="b">
        <v>1</v>
      </c>
      <c r="S603" t="b">
        <v>0</v>
      </c>
      <c r="T603" t="s">
        <v>65</v>
      </c>
      <c r="U603" t="str">
        <f>_xlfn.TEXTBEFORE(Table1[[#This Row],[category &amp; sub-category]], "/")</f>
        <v>technology</v>
      </c>
      <c r="V603" t="str">
        <f>_xlfn.TEXTAFTER(Table1[[#This Row],[category &amp; sub-category]], "/")</f>
        <v>wearables</v>
      </c>
    </row>
    <row r="604" spans="1:22" x14ac:dyDescent="0.25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19">
        <f>Table1[[#This Row],[pledged]]/Table1[[#This Row],[goal]]</f>
        <v>1.2823628691983122</v>
      </c>
      <c r="G604" t="s">
        <v>20</v>
      </c>
      <c r="H604" s="24">
        <v>1140</v>
      </c>
      <c r="I604" s="7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8">
        <f t="shared" si="18"/>
        <v>42160.208333333328</v>
      </c>
      <c r="O604" s="18">
        <v>42160.208333333328</v>
      </c>
      <c r="P604" s="18">
        <f t="shared" si="19"/>
        <v>42171.208333333328</v>
      </c>
      <c r="Q604" s="18">
        <v>42171.208333333328</v>
      </c>
      <c r="R604" t="b">
        <v>0</v>
      </c>
      <c r="S604" t="b">
        <v>0</v>
      </c>
      <c r="T604" t="s">
        <v>33</v>
      </c>
      <c r="U604" t="str">
        <f>_xlfn.TEXTBEFORE(Table1[[#This Row],[category &amp; sub-category]], "/")</f>
        <v>theater</v>
      </c>
      <c r="V604" t="str">
        <f>_xlfn.TEXTAFTER(Table1[[#This Row],[category &amp; sub-category]], "/")</f>
        <v>plays</v>
      </c>
    </row>
    <row r="605" spans="1:22" x14ac:dyDescent="0.25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19">
        <f>Table1[[#This Row],[pledged]]/Table1[[#This Row],[goal]]</f>
        <v>1.1966037735849056</v>
      </c>
      <c r="G605" t="s">
        <v>20</v>
      </c>
      <c r="H605" s="24">
        <v>102</v>
      </c>
      <c r="I605" s="7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8">
        <f t="shared" si="18"/>
        <v>43573.208333333328</v>
      </c>
      <c r="O605" s="18">
        <v>43573.208333333328</v>
      </c>
      <c r="P605" s="18">
        <f t="shared" si="19"/>
        <v>43600.208333333328</v>
      </c>
      <c r="Q605" s="18">
        <v>43600.208333333328</v>
      </c>
      <c r="R605" t="b">
        <v>0</v>
      </c>
      <c r="S605" t="b">
        <v>0</v>
      </c>
      <c r="T605" t="s">
        <v>33</v>
      </c>
      <c r="U605" t="str">
        <f>_xlfn.TEXTBEFORE(Table1[[#This Row],[category &amp; sub-category]], "/")</f>
        <v>theater</v>
      </c>
      <c r="V605" t="str">
        <f>_xlfn.TEXTAFTER(Table1[[#This Row],[category &amp; sub-category]], "/")</f>
        <v>plays</v>
      </c>
    </row>
    <row r="606" spans="1:22" x14ac:dyDescent="0.25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19">
        <f>Table1[[#This Row],[pledged]]/Table1[[#This Row],[goal]]</f>
        <v>1.7073055242390078</v>
      </c>
      <c r="G606" t="s">
        <v>20</v>
      </c>
      <c r="H606" s="24">
        <v>2857</v>
      </c>
      <c r="I606" s="7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8">
        <f t="shared" si="18"/>
        <v>40565.25</v>
      </c>
      <c r="O606" s="18">
        <v>40565.25</v>
      </c>
      <c r="P606" s="18">
        <f t="shared" si="19"/>
        <v>40586.25</v>
      </c>
      <c r="Q606" s="18">
        <v>40586.25</v>
      </c>
      <c r="R606" t="b">
        <v>0</v>
      </c>
      <c r="S606" t="b">
        <v>0</v>
      </c>
      <c r="T606" t="s">
        <v>33</v>
      </c>
      <c r="U606" t="str">
        <f>_xlfn.TEXTBEFORE(Table1[[#This Row],[category &amp; sub-category]], "/")</f>
        <v>theater</v>
      </c>
      <c r="V606" t="str">
        <f>_xlfn.TEXTAFTER(Table1[[#This Row],[category &amp; sub-category]], "/")</f>
        <v>plays</v>
      </c>
    </row>
    <row r="607" spans="1:22" x14ac:dyDescent="0.25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19">
        <f>Table1[[#This Row],[pledged]]/Table1[[#This Row],[goal]]</f>
        <v>1.8721212121212121</v>
      </c>
      <c r="G607" t="s">
        <v>20</v>
      </c>
      <c r="H607" s="24">
        <v>107</v>
      </c>
      <c r="I607" s="7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8">
        <f t="shared" si="18"/>
        <v>42280.208333333328</v>
      </c>
      <c r="O607" s="18">
        <v>42280.208333333328</v>
      </c>
      <c r="P607" s="18">
        <f t="shared" si="19"/>
        <v>42321.25</v>
      </c>
      <c r="Q607" s="18">
        <v>42321.25</v>
      </c>
      <c r="R607" t="b">
        <v>0</v>
      </c>
      <c r="S607" t="b">
        <v>0</v>
      </c>
      <c r="T607" t="s">
        <v>68</v>
      </c>
      <c r="U607" t="str">
        <f>_xlfn.TEXTBEFORE(Table1[[#This Row],[category &amp; sub-category]], "/")</f>
        <v>publishing</v>
      </c>
      <c r="V607" t="str">
        <f>_xlfn.TEXTAFTER(Table1[[#This Row],[category &amp; sub-category]], "/")</f>
        <v>nonfiction</v>
      </c>
    </row>
    <row r="608" spans="1:22" x14ac:dyDescent="0.25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19">
        <f>Table1[[#This Row],[pledged]]/Table1[[#This Row],[goal]]</f>
        <v>1.8838235294117647</v>
      </c>
      <c r="G608" t="s">
        <v>20</v>
      </c>
      <c r="H608" s="24">
        <v>160</v>
      </c>
      <c r="I608" s="7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8">
        <f t="shared" si="18"/>
        <v>42436.25</v>
      </c>
      <c r="O608" s="18">
        <v>42436.25</v>
      </c>
      <c r="P608" s="18">
        <f t="shared" si="19"/>
        <v>42447.208333333328</v>
      </c>
      <c r="Q608" s="18">
        <v>42447.208333333328</v>
      </c>
      <c r="R608" t="b">
        <v>0</v>
      </c>
      <c r="S608" t="b">
        <v>0</v>
      </c>
      <c r="T608" t="s">
        <v>23</v>
      </c>
      <c r="U608" t="str">
        <f>_xlfn.TEXTBEFORE(Table1[[#This Row],[category &amp; sub-category]], "/")</f>
        <v>music</v>
      </c>
      <c r="V608" t="str">
        <f>_xlfn.TEXTAFTER(Table1[[#This Row],[category &amp; sub-category]], "/")</f>
        <v>rock</v>
      </c>
    </row>
    <row r="609" spans="1:22" x14ac:dyDescent="0.25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19">
        <f>Table1[[#This Row],[pledged]]/Table1[[#This Row],[goal]]</f>
        <v>1.3129869186046512</v>
      </c>
      <c r="G609" t="s">
        <v>20</v>
      </c>
      <c r="H609" s="24">
        <v>2230</v>
      </c>
      <c r="I609" s="7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8">
        <f t="shared" si="18"/>
        <v>41721.208333333336</v>
      </c>
      <c r="O609" s="18">
        <v>41721.208333333336</v>
      </c>
      <c r="P609" s="18">
        <f t="shared" si="19"/>
        <v>41723.208333333336</v>
      </c>
      <c r="Q609" s="18">
        <v>41723.208333333336</v>
      </c>
      <c r="R609" t="b">
        <v>0</v>
      </c>
      <c r="S609" t="b">
        <v>0</v>
      </c>
      <c r="T609" t="s">
        <v>17</v>
      </c>
      <c r="U609" t="str">
        <f>_xlfn.TEXTBEFORE(Table1[[#This Row],[category &amp; sub-category]], "/")</f>
        <v>food</v>
      </c>
      <c r="V609" t="str">
        <f>_xlfn.TEXTAFTER(Table1[[#This Row],[category &amp; sub-category]], "/")</f>
        <v>food trucks</v>
      </c>
    </row>
    <row r="610" spans="1:22" x14ac:dyDescent="0.25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19">
        <f>Table1[[#This Row],[pledged]]/Table1[[#This Row],[goal]]</f>
        <v>2.8397435897435899</v>
      </c>
      <c r="G610" t="s">
        <v>20</v>
      </c>
      <c r="H610" s="24">
        <v>316</v>
      </c>
      <c r="I610" s="7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8">
        <f t="shared" si="18"/>
        <v>43530.25</v>
      </c>
      <c r="O610" s="18">
        <v>43530.25</v>
      </c>
      <c r="P610" s="18">
        <f t="shared" si="19"/>
        <v>43534.25</v>
      </c>
      <c r="Q610" s="18">
        <v>43534.25</v>
      </c>
      <c r="R610" t="b">
        <v>0</v>
      </c>
      <c r="S610" t="b">
        <v>1</v>
      </c>
      <c r="T610" t="s">
        <v>159</v>
      </c>
      <c r="U610" t="str">
        <f>_xlfn.TEXTBEFORE(Table1[[#This Row],[category &amp; sub-category]], "/")</f>
        <v>music</v>
      </c>
      <c r="V610" t="str">
        <f>_xlfn.TEXTAFTER(Table1[[#This Row],[category &amp; sub-category]], "/")</f>
        <v>jazz</v>
      </c>
    </row>
    <row r="611" spans="1:22" x14ac:dyDescent="0.25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19">
        <f>Table1[[#This Row],[pledged]]/Table1[[#This Row],[goal]]</f>
        <v>1.2041999999999999</v>
      </c>
      <c r="G611" t="s">
        <v>20</v>
      </c>
      <c r="H611" s="24">
        <v>117</v>
      </c>
      <c r="I611" s="7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8">
        <f t="shared" si="18"/>
        <v>43481.25</v>
      </c>
      <c r="O611" s="18">
        <v>43481.25</v>
      </c>
      <c r="P611" s="18">
        <f t="shared" si="19"/>
        <v>43498.25</v>
      </c>
      <c r="Q611" s="18">
        <v>43498.25</v>
      </c>
      <c r="R611" t="b">
        <v>0</v>
      </c>
      <c r="S611" t="b">
        <v>0</v>
      </c>
      <c r="T611" t="s">
        <v>474</v>
      </c>
      <c r="U611" t="str">
        <f>_xlfn.TEXTBEFORE(Table1[[#This Row],[category &amp; sub-category]], "/")</f>
        <v>film &amp; video</v>
      </c>
      <c r="V611" t="str">
        <f>_xlfn.TEXTAFTER(Table1[[#This Row],[category &amp; sub-category]], "/")</f>
        <v>science fiction</v>
      </c>
    </row>
    <row r="612" spans="1:22" x14ac:dyDescent="0.25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19">
        <f>Table1[[#This Row],[pledged]]/Table1[[#This Row],[goal]]</f>
        <v>4.1905607476635511</v>
      </c>
      <c r="G612" t="s">
        <v>20</v>
      </c>
      <c r="H612" s="24">
        <v>6406</v>
      </c>
      <c r="I612" s="7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8">
        <f t="shared" si="18"/>
        <v>41259.25</v>
      </c>
      <c r="O612" s="18">
        <v>41259.25</v>
      </c>
      <c r="P612" s="18">
        <f t="shared" si="19"/>
        <v>41273.25</v>
      </c>
      <c r="Q612" s="18">
        <v>41273.25</v>
      </c>
      <c r="R612" t="b">
        <v>0</v>
      </c>
      <c r="S612" t="b">
        <v>0</v>
      </c>
      <c r="T612" t="s">
        <v>33</v>
      </c>
      <c r="U612" t="str">
        <f>_xlfn.TEXTBEFORE(Table1[[#This Row],[category &amp; sub-category]], "/")</f>
        <v>theater</v>
      </c>
      <c r="V612" t="str">
        <f>_xlfn.TEXTAFTER(Table1[[#This Row],[category &amp; sub-category]], "/")</f>
        <v>plays</v>
      </c>
    </row>
    <row r="613" spans="1:22" x14ac:dyDescent="0.25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19">
        <f>Table1[[#This Row],[pledged]]/Table1[[#This Row],[goal]]</f>
        <v>0.13853658536585367</v>
      </c>
      <c r="G613" t="s">
        <v>74</v>
      </c>
      <c r="H613" s="24">
        <v>15</v>
      </c>
      <c r="I613" s="7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8">
        <f t="shared" si="18"/>
        <v>41480.208333333336</v>
      </c>
      <c r="O613" s="18">
        <v>41480.208333333336</v>
      </c>
      <c r="P613" s="18">
        <f t="shared" si="19"/>
        <v>41492.208333333336</v>
      </c>
      <c r="Q613" s="18">
        <v>41492.208333333336</v>
      </c>
      <c r="R613" t="b">
        <v>0</v>
      </c>
      <c r="S613" t="b">
        <v>0</v>
      </c>
      <c r="T613" t="s">
        <v>33</v>
      </c>
      <c r="U613" t="str">
        <f>_xlfn.TEXTBEFORE(Table1[[#This Row],[category &amp; sub-category]], "/")</f>
        <v>theater</v>
      </c>
      <c r="V613" t="str">
        <f>_xlfn.TEXTAFTER(Table1[[#This Row],[category &amp; sub-category]], "/")</f>
        <v>plays</v>
      </c>
    </row>
    <row r="614" spans="1:22" x14ac:dyDescent="0.25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19">
        <f>Table1[[#This Row],[pledged]]/Table1[[#This Row],[goal]]</f>
        <v>1.3943548387096774</v>
      </c>
      <c r="G614" t="s">
        <v>20</v>
      </c>
      <c r="H614" s="24">
        <v>192</v>
      </c>
      <c r="I614" s="7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8">
        <f t="shared" si="18"/>
        <v>40474.208333333336</v>
      </c>
      <c r="O614" s="18">
        <v>40474.208333333336</v>
      </c>
      <c r="P614" s="18">
        <f t="shared" si="19"/>
        <v>40497.25</v>
      </c>
      <c r="Q614" s="18">
        <v>40497.25</v>
      </c>
      <c r="R614" t="b">
        <v>0</v>
      </c>
      <c r="S614" t="b">
        <v>0</v>
      </c>
      <c r="T614" t="s">
        <v>50</v>
      </c>
      <c r="U614" t="str">
        <f>_xlfn.TEXTBEFORE(Table1[[#This Row],[category &amp; sub-category]], "/")</f>
        <v>music</v>
      </c>
      <c r="V614" t="str">
        <f>_xlfn.TEXTAFTER(Table1[[#This Row],[category &amp; sub-category]], "/")</f>
        <v>electric music</v>
      </c>
    </row>
    <row r="615" spans="1:22" x14ac:dyDescent="0.25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19">
        <f>Table1[[#This Row],[pledged]]/Table1[[#This Row],[goal]]</f>
        <v>1.74</v>
      </c>
      <c r="G615" t="s">
        <v>20</v>
      </c>
      <c r="H615" s="24">
        <v>26</v>
      </c>
      <c r="I615" s="7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8">
        <f t="shared" si="18"/>
        <v>42973.208333333328</v>
      </c>
      <c r="O615" s="18">
        <v>42973.208333333328</v>
      </c>
      <c r="P615" s="18">
        <f t="shared" si="19"/>
        <v>42982.208333333328</v>
      </c>
      <c r="Q615" s="18">
        <v>42982.208333333328</v>
      </c>
      <c r="R615" t="b">
        <v>0</v>
      </c>
      <c r="S615" t="b">
        <v>0</v>
      </c>
      <c r="T615" t="s">
        <v>33</v>
      </c>
      <c r="U615" t="str">
        <f>_xlfn.TEXTBEFORE(Table1[[#This Row],[category &amp; sub-category]], "/")</f>
        <v>theater</v>
      </c>
      <c r="V615" t="str">
        <f>_xlfn.TEXTAFTER(Table1[[#This Row],[category &amp; sub-category]], "/")</f>
        <v>plays</v>
      </c>
    </row>
    <row r="616" spans="1:22" x14ac:dyDescent="0.25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19">
        <f>Table1[[#This Row],[pledged]]/Table1[[#This Row],[goal]]</f>
        <v>1.5549056603773586</v>
      </c>
      <c r="G616" t="s">
        <v>20</v>
      </c>
      <c r="H616" s="24">
        <v>723</v>
      </c>
      <c r="I616" s="7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8">
        <f t="shared" si="18"/>
        <v>42746.25</v>
      </c>
      <c r="O616" s="18">
        <v>42746.25</v>
      </c>
      <c r="P616" s="18">
        <f t="shared" si="19"/>
        <v>42764.25</v>
      </c>
      <c r="Q616" s="18">
        <v>42764.25</v>
      </c>
      <c r="R616" t="b">
        <v>0</v>
      </c>
      <c r="S616" t="b">
        <v>0</v>
      </c>
      <c r="T616" t="s">
        <v>33</v>
      </c>
      <c r="U616" t="str">
        <f>_xlfn.TEXTBEFORE(Table1[[#This Row],[category &amp; sub-category]], "/")</f>
        <v>theater</v>
      </c>
      <c r="V616" t="str">
        <f>_xlfn.TEXTAFTER(Table1[[#This Row],[category &amp; sub-category]], "/")</f>
        <v>plays</v>
      </c>
    </row>
    <row r="617" spans="1:22" x14ac:dyDescent="0.25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19">
        <f>Table1[[#This Row],[pledged]]/Table1[[#This Row],[goal]]</f>
        <v>1.7044705882352942</v>
      </c>
      <c r="G617" t="s">
        <v>20</v>
      </c>
      <c r="H617" s="24">
        <v>170</v>
      </c>
      <c r="I617" s="7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8">
        <f t="shared" si="18"/>
        <v>42489.208333333328</v>
      </c>
      <c r="O617" s="18">
        <v>42489.208333333328</v>
      </c>
      <c r="P617" s="18">
        <f t="shared" si="19"/>
        <v>42499.208333333328</v>
      </c>
      <c r="Q617" s="18">
        <v>42499.208333333328</v>
      </c>
      <c r="R617" t="b">
        <v>0</v>
      </c>
      <c r="S617" t="b">
        <v>0</v>
      </c>
      <c r="T617" t="s">
        <v>33</v>
      </c>
      <c r="U617" t="str">
        <f>_xlfn.TEXTBEFORE(Table1[[#This Row],[category &amp; sub-category]], "/")</f>
        <v>theater</v>
      </c>
      <c r="V617" t="str">
        <f>_xlfn.TEXTAFTER(Table1[[#This Row],[category &amp; sub-category]], "/")</f>
        <v>plays</v>
      </c>
    </row>
    <row r="618" spans="1:22" x14ac:dyDescent="0.25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19">
        <f>Table1[[#This Row],[pledged]]/Table1[[#This Row],[goal]]</f>
        <v>1.8951562500000001</v>
      </c>
      <c r="G618" t="s">
        <v>20</v>
      </c>
      <c r="H618" s="24">
        <v>238</v>
      </c>
      <c r="I618" s="7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8">
        <f t="shared" si="18"/>
        <v>41537.208333333336</v>
      </c>
      <c r="O618" s="18">
        <v>41537.208333333336</v>
      </c>
      <c r="P618" s="18">
        <f t="shared" si="19"/>
        <v>41538.208333333336</v>
      </c>
      <c r="Q618" s="18">
        <v>41538.208333333336</v>
      </c>
      <c r="R618" t="b">
        <v>0</v>
      </c>
      <c r="S618" t="b">
        <v>1</v>
      </c>
      <c r="T618" t="s">
        <v>60</v>
      </c>
      <c r="U618" t="str">
        <f>_xlfn.TEXTBEFORE(Table1[[#This Row],[category &amp; sub-category]], "/")</f>
        <v>music</v>
      </c>
      <c r="V618" t="str">
        <f>_xlfn.TEXTAFTER(Table1[[#This Row],[category &amp; sub-category]], "/")</f>
        <v>indie rock</v>
      </c>
    </row>
    <row r="619" spans="1:22" x14ac:dyDescent="0.25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19">
        <f>Table1[[#This Row],[pledged]]/Table1[[#This Row],[goal]]</f>
        <v>2.4971428571428573</v>
      </c>
      <c r="G619" t="s">
        <v>20</v>
      </c>
      <c r="H619" s="24">
        <v>55</v>
      </c>
      <c r="I619" s="7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8">
        <f t="shared" si="18"/>
        <v>41794.208333333336</v>
      </c>
      <c r="O619" s="18">
        <v>41794.208333333336</v>
      </c>
      <c r="P619" s="18">
        <f t="shared" si="19"/>
        <v>41804.208333333336</v>
      </c>
      <c r="Q619" s="18">
        <v>41804.208333333336</v>
      </c>
      <c r="R619" t="b">
        <v>0</v>
      </c>
      <c r="S619" t="b">
        <v>0</v>
      </c>
      <c r="T619" t="s">
        <v>33</v>
      </c>
      <c r="U619" t="str">
        <f>_xlfn.TEXTBEFORE(Table1[[#This Row],[category &amp; sub-category]], "/")</f>
        <v>theater</v>
      </c>
      <c r="V619" t="str">
        <f>_xlfn.TEXTAFTER(Table1[[#This Row],[category &amp; sub-category]], "/")</f>
        <v>plays</v>
      </c>
    </row>
    <row r="620" spans="1:22" x14ac:dyDescent="0.25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19">
        <f>Table1[[#This Row],[pledged]]/Table1[[#This Row],[goal]]</f>
        <v>0.48860523665659616</v>
      </c>
      <c r="G620" t="s">
        <v>14</v>
      </c>
      <c r="H620" s="24">
        <v>1198</v>
      </c>
      <c r="I620" s="7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8">
        <f t="shared" si="18"/>
        <v>41396.208333333336</v>
      </c>
      <c r="O620" s="18">
        <v>41396.208333333336</v>
      </c>
      <c r="P620" s="18">
        <f t="shared" si="19"/>
        <v>41417.208333333336</v>
      </c>
      <c r="Q620" s="18">
        <v>41417.208333333336</v>
      </c>
      <c r="R620" t="b">
        <v>0</v>
      </c>
      <c r="S620" t="b">
        <v>0</v>
      </c>
      <c r="T620" t="s">
        <v>68</v>
      </c>
      <c r="U620" t="str">
        <f>_xlfn.TEXTBEFORE(Table1[[#This Row],[category &amp; sub-category]], "/")</f>
        <v>publishing</v>
      </c>
      <c r="V620" t="str">
        <f>_xlfn.TEXTAFTER(Table1[[#This Row],[category &amp; sub-category]], "/")</f>
        <v>nonfiction</v>
      </c>
    </row>
    <row r="621" spans="1:22" x14ac:dyDescent="0.25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19">
        <f>Table1[[#This Row],[pledged]]/Table1[[#This Row],[goal]]</f>
        <v>0.28461970393057684</v>
      </c>
      <c r="G621" t="s">
        <v>14</v>
      </c>
      <c r="H621" s="24">
        <v>648</v>
      </c>
      <c r="I621" s="7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8">
        <f t="shared" si="18"/>
        <v>40669.208333333336</v>
      </c>
      <c r="O621" s="18">
        <v>40669.208333333336</v>
      </c>
      <c r="P621" s="18">
        <f t="shared" si="19"/>
        <v>40670.208333333336</v>
      </c>
      <c r="Q621" s="18">
        <v>40670.208333333336</v>
      </c>
      <c r="R621" t="b">
        <v>1</v>
      </c>
      <c r="S621" t="b">
        <v>1</v>
      </c>
      <c r="T621" t="s">
        <v>33</v>
      </c>
      <c r="U621" t="str">
        <f>_xlfn.TEXTBEFORE(Table1[[#This Row],[category &amp; sub-category]], "/")</f>
        <v>theater</v>
      </c>
      <c r="V621" t="str">
        <f>_xlfn.TEXTAFTER(Table1[[#This Row],[category &amp; sub-category]], "/")</f>
        <v>plays</v>
      </c>
    </row>
    <row r="622" spans="1:22" x14ac:dyDescent="0.25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19">
        <f>Table1[[#This Row],[pledged]]/Table1[[#This Row],[goal]]</f>
        <v>2.6802325581395348</v>
      </c>
      <c r="G622" t="s">
        <v>20</v>
      </c>
      <c r="H622" s="24">
        <v>128</v>
      </c>
      <c r="I622" s="7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8">
        <f t="shared" si="18"/>
        <v>42559.208333333328</v>
      </c>
      <c r="O622" s="18">
        <v>42559.208333333328</v>
      </c>
      <c r="P622" s="18">
        <f t="shared" si="19"/>
        <v>42563.208333333328</v>
      </c>
      <c r="Q622" s="18">
        <v>42563.208333333328</v>
      </c>
      <c r="R622" t="b">
        <v>0</v>
      </c>
      <c r="S622" t="b">
        <v>0</v>
      </c>
      <c r="T622" t="s">
        <v>122</v>
      </c>
      <c r="U622" t="str">
        <f>_xlfn.TEXTBEFORE(Table1[[#This Row],[category &amp; sub-category]], "/")</f>
        <v>photography</v>
      </c>
      <c r="V622" t="str">
        <f>_xlfn.TEXTAFTER(Table1[[#This Row],[category &amp; sub-category]], "/")</f>
        <v>photography books</v>
      </c>
    </row>
    <row r="623" spans="1:22" x14ac:dyDescent="0.25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19">
        <f>Table1[[#This Row],[pledged]]/Table1[[#This Row],[goal]]</f>
        <v>6.1980078125000002</v>
      </c>
      <c r="G623" t="s">
        <v>20</v>
      </c>
      <c r="H623" s="24">
        <v>2144</v>
      </c>
      <c r="I623" s="7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8">
        <f t="shared" si="18"/>
        <v>42626.208333333328</v>
      </c>
      <c r="O623" s="18">
        <v>42626.208333333328</v>
      </c>
      <c r="P623" s="18">
        <f t="shared" si="19"/>
        <v>42631.208333333328</v>
      </c>
      <c r="Q623" s="18">
        <v>42631.208333333328</v>
      </c>
      <c r="R623" t="b">
        <v>0</v>
      </c>
      <c r="S623" t="b">
        <v>0</v>
      </c>
      <c r="T623" t="s">
        <v>33</v>
      </c>
      <c r="U623" t="str">
        <f>_xlfn.TEXTBEFORE(Table1[[#This Row],[category &amp; sub-category]], "/")</f>
        <v>theater</v>
      </c>
      <c r="V623" t="str">
        <f>_xlfn.TEXTAFTER(Table1[[#This Row],[category &amp; sub-category]], "/")</f>
        <v>plays</v>
      </c>
    </row>
    <row r="624" spans="1:22" x14ac:dyDescent="0.25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19">
        <f>Table1[[#This Row],[pledged]]/Table1[[#This Row],[goal]]</f>
        <v>3.1301587301587303E-2</v>
      </c>
      <c r="G624" t="s">
        <v>14</v>
      </c>
      <c r="H624" s="24">
        <v>64</v>
      </c>
      <c r="I624" s="7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8">
        <f t="shared" si="18"/>
        <v>43205.208333333328</v>
      </c>
      <c r="O624" s="18">
        <v>43205.208333333328</v>
      </c>
      <c r="P624" s="18">
        <f t="shared" si="19"/>
        <v>43231.208333333328</v>
      </c>
      <c r="Q624" s="18">
        <v>43231.208333333328</v>
      </c>
      <c r="R624" t="b">
        <v>0</v>
      </c>
      <c r="S624" t="b">
        <v>0</v>
      </c>
      <c r="T624" t="s">
        <v>60</v>
      </c>
      <c r="U624" t="str">
        <f>_xlfn.TEXTBEFORE(Table1[[#This Row],[category &amp; sub-category]], "/")</f>
        <v>music</v>
      </c>
      <c r="V624" t="str">
        <f>_xlfn.TEXTAFTER(Table1[[#This Row],[category &amp; sub-category]], "/")</f>
        <v>indie rock</v>
      </c>
    </row>
    <row r="625" spans="1:22" x14ac:dyDescent="0.25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19">
        <f>Table1[[#This Row],[pledged]]/Table1[[#This Row],[goal]]</f>
        <v>1.5992152704135738</v>
      </c>
      <c r="G625" t="s">
        <v>20</v>
      </c>
      <c r="H625" s="24">
        <v>2693</v>
      </c>
      <c r="I625" s="7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8">
        <f t="shared" si="18"/>
        <v>42201.208333333328</v>
      </c>
      <c r="O625" s="18">
        <v>42201.208333333328</v>
      </c>
      <c r="P625" s="18">
        <f t="shared" si="19"/>
        <v>42206.208333333328</v>
      </c>
      <c r="Q625" s="18">
        <v>42206.208333333328</v>
      </c>
      <c r="R625" t="b">
        <v>0</v>
      </c>
      <c r="S625" t="b">
        <v>0</v>
      </c>
      <c r="T625" t="s">
        <v>33</v>
      </c>
      <c r="U625" t="str">
        <f>_xlfn.TEXTBEFORE(Table1[[#This Row],[category &amp; sub-category]], "/")</f>
        <v>theater</v>
      </c>
      <c r="V625" t="str">
        <f>_xlfn.TEXTAFTER(Table1[[#This Row],[category &amp; sub-category]], "/")</f>
        <v>plays</v>
      </c>
    </row>
    <row r="626" spans="1:22" x14ac:dyDescent="0.25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19">
        <f>Table1[[#This Row],[pledged]]/Table1[[#This Row],[goal]]</f>
        <v>2.793921568627451</v>
      </c>
      <c r="G626" t="s">
        <v>20</v>
      </c>
      <c r="H626" s="24">
        <v>432</v>
      </c>
      <c r="I626" s="7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8">
        <f t="shared" si="18"/>
        <v>42029.25</v>
      </c>
      <c r="O626" s="18">
        <v>42029.25</v>
      </c>
      <c r="P626" s="18">
        <f t="shared" si="19"/>
        <v>42035.25</v>
      </c>
      <c r="Q626" s="18">
        <v>42035.25</v>
      </c>
      <c r="R626" t="b">
        <v>0</v>
      </c>
      <c r="S626" t="b">
        <v>0</v>
      </c>
      <c r="T626" t="s">
        <v>122</v>
      </c>
      <c r="U626" t="str">
        <f>_xlfn.TEXTBEFORE(Table1[[#This Row],[category &amp; sub-category]], "/")</f>
        <v>photography</v>
      </c>
      <c r="V626" t="str">
        <f>_xlfn.TEXTAFTER(Table1[[#This Row],[category &amp; sub-category]], "/")</f>
        <v>photography books</v>
      </c>
    </row>
    <row r="627" spans="1:22" x14ac:dyDescent="0.25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19">
        <f>Table1[[#This Row],[pledged]]/Table1[[#This Row],[goal]]</f>
        <v>0.77373333333333338</v>
      </c>
      <c r="G627" t="s">
        <v>14</v>
      </c>
      <c r="H627" s="24">
        <v>62</v>
      </c>
      <c r="I627" s="7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8">
        <f t="shared" si="18"/>
        <v>43857.25</v>
      </c>
      <c r="O627" s="18">
        <v>43857.25</v>
      </c>
      <c r="P627" s="18">
        <f t="shared" si="19"/>
        <v>43871.25</v>
      </c>
      <c r="Q627" s="18">
        <v>43871.25</v>
      </c>
      <c r="R627" t="b">
        <v>0</v>
      </c>
      <c r="S627" t="b">
        <v>0</v>
      </c>
      <c r="T627" t="s">
        <v>33</v>
      </c>
      <c r="U627" t="str">
        <f>_xlfn.TEXTBEFORE(Table1[[#This Row],[category &amp; sub-category]], "/")</f>
        <v>theater</v>
      </c>
      <c r="V627" t="str">
        <f>_xlfn.TEXTAFTER(Table1[[#This Row],[category &amp; sub-category]], "/")</f>
        <v>plays</v>
      </c>
    </row>
    <row r="628" spans="1:22" x14ac:dyDescent="0.25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19">
        <f>Table1[[#This Row],[pledged]]/Table1[[#This Row],[goal]]</f>
        <v>2.0632812500000002</v>
      </c>
      <c r="G628" t="s">
        <v>20</v>
      </c>
      <c r="H628" s="24">
        <v>189</v>
      </c>
      <c r="I628" s="7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8">
        <f t="shared" si="18"/>
        <v>40449.208333333336</v>
      </c>
      <c r="O628" s="18">
        <v>40449.208333333336</v>
      </c>
      <c r="P628" s="18">
        <f t="shared" si="19"/>
        <v>40458.208333333336</v>
      </c>
      <c r="Q628" s="18">
        <v>40458.208333333336</v>
      </c>
      <c r="R628" t="b">
        <v>0</v>
      </c>
      <c r="S628" t="b">
        <v>1</v>
      </c>
      <c r="T628" t="s">
        <v>33</v>
      </c>
      <c r="U628" t="str">
        <f>_xlfn.TEXTBEFORE(Table1[[#This Row],[category &amp; sub-category]], "/")</f>
        <v>theater</v>
      </c>
      <c r="V628" t="str">
        <f>_xlfn.TEXTAFTER(Table1[[#This Row],[category &amp; sub-category]], "/")</f>
        <v>plays</v>
      </c>
    </row>
    <row r="629" spans="1:22" x14ac:dyDescent="0.25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19">
        <f>Table1[[#This Row],[pledged]]/Table1[[#This Row],[goal]]</f>
        <v>6.9424999999999999</v>
      </c>
      <c r="G629" t="s">
        <v>20</v>
      </c>
      <c r="H629" s="24">
        <v>154</v>
      </c>
      <c r="I629" s="7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8">
        <f t="shared" si="18"/>
        <v>40345.208333333336</v>
      </c>
      <c r="O629" s="18">
        <v>40345.208333333336</v>
      </c>
      <c r="P629" s="18">
        <f t="shared" si="19"/>
        <v>40369.208333333336</v>
      </c>
      <c r="Q629" s="18">
        <v>40369.208333333336</v>
      </c>
      <c r="R629" t="b">
        <v>1</v>
      </c>
      <c r="S629" t="b">
        <v>0</v>
      </c>
      <c r="T629" t="s">
        <v>17</v>
      </c>
      <c r="U629" t="str">
        <f>_xlfn.TEXTBEFORE(Table1[[#This Row],[category &amp; sub-category]], "/")</f>
        <v>food</v>
      </c>
      <c r="V629" t="str">
        <f>_xlfn.TEXTAFTER(Table1[[#This Row],[category &amp; sub-category]], "/")</f>
        <v>food trucks</v>
      </c>
    </row>
    <row r="630" spans="1:22" x14ac:dyDescent="0.25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19">
        <f>Table1[[#This Row],[pledged]]/Table1[[#This Row],[goal]]</f>
        <v>1.5178947368421052</v>
      </c>
      <c r="G630" t="s">
        <v>20</v>
      </c>
      <c r="H630" s="24">
        <v>96</v>
      </c>
      <c r="I630" s="7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8">
        <f t="shared" si="18"/>
        <v>40455.208333333336</v>
      </c>
      <c r="O630" s="18">
        <v>40455.208333333336</v>
      </c>
      <c r="P630" s="18">
        <f t="shared" si="19"/>
        <v>40458.208333333336</v>
      </c>
      <c r="Q630" s="18">
        <v>40458.208333333336</v>
      </c>
      <c r="R630" t="b">
        <v>0</v>
      </c>
      <c r="S630" t="b">
        <v>0</v>
      </c>
      <c r="T630" t="s">
        <v>60</v>
      </c>
      <c r="U630" t="str">
        <f>_xlfn.TEXTBEFORE(Table1[[#This Row],[category &amp; sub-category]], "/")</f>
        <v>music</v>
      </c>
      <c r="V630" t="str">
        <f>_xlfn.TEXTAFTER(Table1[[#This Row],[category &amp; sub-category]], "/")</f>
        <v>indie rock</v>
      </c>
    </row>
    <row r="631" spans="1:22" x14ac:dyDescent="0.25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19">
        <f>Table1[[#This Row],[pledged]]/Table1[[#This Row],[goal]]</f>
        <v>0.64582072176949945</v>
      </c>
      <c r="G631" t="s">
        <v>14</v>
      </c>
      <c r="H631" s="24">
        <v>750</v>
      </c>
      <c r="I631" s="7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8">
        <f t="shared" si="18"/>
        <v>42557.208333333328</v>
      </c>
      <c r="O631" s="18">
        <v>42557.208333333328</v>
      </c>
      <c r="P631" s="18">
        <f t="shared" si="19"/>
        <v>42559.208333333328</v>
      </c>
      <c r="Q631" s="18">
        <v>42559.208333333328</v>
      </c>
      <c r="R631" t="b">
        <v>0</v>
      </c>
      <c r="S631" t="b">
        <v>1</v>
      </c>
      <c r="T631" t="s">
        <v>33</v>
      </c>
      <c r="U631" t="str">
        <f>_xlfn.TEXTBEFORE(Table1[[#This Row],[category &amp; sub-category]], "/")</f>
        <v>theater</v>
      </c>
      <c r="V631" t="str">
        <f>_xlfn.TEXTAFTER(Table1[[#This Row],[category &amp; sub-category]], "/")</f>
        <v>plays</v>
      </c>
    </row>
    <row r="632" spans="1:22" x14ac:dyDescent="0.25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19">
        <f>Table1[[#This Row],[pledged]]/Table1[[#This Row],[goal]]</f>
        <v>0.62873684210526315</v>
      </c>
      <c r="G632" t="s">
        <v>74</v>
      </c>
      <c r="H632" s="24">
        <v>87</v>
      </c>
      <c r="I632" s="7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8">
        <f t="shared" si="18"/>
        <v>43586.208333333328</v>
      </c>
      <c r="O632" s="18">
        <v>43586.208333333328</v>
      </c>
      <c r="P632" s="18">
        <f t="shared" si="19"/>
        <v>43597.208333333328</v>
      </c>
      <c r="Q632" s="18">
        <v>43597.208333333328</v>
      </c>
      <c r="R632" t="b">
        <v>0</v>
      </c>
      <c r="S632" t="b">
        <v>1</v>
      </c>
      <c r="T632" t="s">
        <v>33</v>
      </c>
      <c r="U632" t="str">
        <f>_xlfn.TEXTBEFORE(Table1[[#This Row],[category &amp; sub-category]], "/")</f>
        <v>theater</v>
      </c>
      <c r="V632" t="str">
        <f>_xlfn.TEXTAFTER(Table1[[#This Row],[category &amp; sub-category]], "/")</f>
        <v>plays</v>
      </c>
    </row>
    <row r="633" spans="1:22" x14ac:dyDescent="0.25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19">
        <f>Table1[[#This Row],[pledged]]/Table1[[#This Row],[goal]]</f>
        <v>3.1039864864864866</v>
      </c>
      <c r="G633" t="s">
        <v>20</v>
      </c>
      <c r="H633" s="24">
        <v>3063</v>
      </c>
      <c r="I633" s="7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8">
        <f t="shared" si="18"/>
        <v>43550.208333333328</v>
      </c>
      <c r="O633" s="18">
        <v>43550.208333333328</v>
      </c>
      <c r="P633" s="18">
        <f t="shared" si="19"/>
        <v>43554.208333333328</v>
      </c>
      <c r="Q633" s="18">
        <v>43554.208333333328</v>
      </c>
      <c r="R633" t="b">
        <v>0</v>
      </c>
      <c r="S633" t="b">
        <v>0</v>
      </c>
      <c r="T633" t="s">
        <v>33</v>
      </c>
      <c r="U633" t="str">
        <f>_xlfn.TEXTBEFORE(Table1[[#This Row],[category &amp; sub-category]], "/")</f>
        <v>theater</v>
      </c>
      <c r="V633" t="str">
        <f>_xlfn.TEXTAFTER(Table1[[#This Row],[category &amp; sub-category]], "/")</f>
        <v>plays</v>
      </c>
    </row>
    <row r="634" spans="1:22" x14ac:dyDescent="0.25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19">
        <f>Table1[[#This Row],[pledged]]/Table1[[#This Row],[goal]]</f>
        <v>0.42859916782246882</v>
      </c>
      <c r="G634" t="s">
        <v>47</v>
      </c>
      <c r="H634" s="24">
        <v>278</v>
      </c>
      <c r="I634" s="7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8">
        <f t="shared" si="18"/>
        <v>41945.208333333336</v>
      </c>
      <c r="O634" s="18">
        <v>41945.208333333336</v>
      </c>
      <c r="P634" s="18">
        <f t="shared" si="19"/>
        <v>41963.25</v>
      </c>
      <c r="Q634" s="18">
        <v>41963.25</v>
      </c>
      <c r="R634" t="b">
        <v>0</v>
      </c>
      <c r="S634" t="b">
        <v>0</v>
      </c>
      <c r="T634" t="s">
        <v>33</v>
      </c>
      <c r="U634" t="str">
        <f>_xlfn.TEXTBEFORE(Table1[[#This Row],[category &amp; sub-category]], "/")</f>
        <v>theater</v>
      </c>
      <c r="V634" t="str">
        <f>_xlfn.TEXTAFTER(Table1[[#This Row],[category &amp; sub-category]], "/")</f>
        <v>plays</v>
      </c>
    </row>
    <row r="635" spans="1:22" x14ac:dyDescent="0.25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19">
        <f>Table1[[#This Row],[pledged]]/Table1[[#This Row],[goal]]</f>
        <v>0.83119402985074631</v>
      </c>
      <c r="G635" t="s">
        <v>14</v>
      </c>
      <c r="H635" s="24">
        <v>105</v>
      </c>
      <c r="I635" s="7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8">
        <f t="shared" si="18"/>
        <v>42315.25</v>
      </c>
      <c r="O635" s="18">
        <v>42315.25</v>
      </c>
      <c r="P635" s="18">
        <f t="shared" si="19"/>
        <v>42319.25</v>
      </c>
      <c r="Q635" s="18">
        <v>42319.25</v>
      </c>
      <c r="R635" t="b">
        <v>0</v>
      </c>
      <c r="S635" t="b">
        <v>0</v>
      </c>
      <c r="T635" t="s">
        <v>71</v>
      </c>
      <c r="U635" t="str">
        <f>_xlfn.TEXTBEFORE(Table1[[#This Row],[category &amp; sub-category]], "/")</f>
        <v>film &amp; video</v>
      </c>
      <c r="V635" t="str">
        <f>_xlfn.TEXTAFTER(Table1[[#This Row],[category &amp; sub-category]], "/")</f>
        <v>animation</v>
      </c>
    </row>
    <row r="636" spans="1:22" x14ac:dyDescent="0.25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19">
        <f>Table1[[#This Row],[pledged]]/Table1[[#This Row],[goal]]</f>
        <v>0.78531302876480547</v>
      </c>
      <c r="G636" t="s">
        <v>74</v>
      </c>
      <c r="H636" s="24">
        <v>1658</v>
      </c>
      <c r="I636" s="7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8">
        <f t="shared" si="18"/>
        <v>42819.208333333328</v>
      </c>
      <c r="O636" s="18">
        <v>42819.208333333328</v>
      </c>
      <c r="P636" s="18">
        <f t="shared" si="19"/>
        <v>42833.208333333328</v>
      </c>
      <c r="Q636" s="18">
        <v>42833.208333333328</v>
      </c>
      <c r="R636" t="b">
        <v>0</v>
      </c>
      <c r="S636" t="b">
        <v>0</v>
      </c>
      <c r="T636" t="s">
        <v>269</v>
      </c>
      <c r="U636" t="str">
        <f>_xlfn.TEXTBEFORE(Table1[[#This Row],[category &amp; sub-category]], "/")</f>
        <v>film &amp; video</v>
      </c>
      <c r="V636" t="str">
        <f>_xlfn.TEXTAFTER(Table1[[#This Row],[category &amp; sub-category]], "/")</f>
        <v>television</v>
      </c>
    </row>
    <row r="637" spans="1:22" x14ac:dyDescent="0.25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19">
        <f>Table1[[#This Row],[pledged]]/Table1[[#This Row],[goal]]</f>
        <v>1.1409352517985611</v>
      </c>
      <c r="G637" t="s">
        <v>20</v>
      </c>
      <c r="H637" s="24">
        <v>2266</v>
      </c>
      <c r="I637" s="7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8">
        <f t="shared" si="18"/>
        <v>41314.25</v>
      </c>
      <c r="O637" s="18">
        <v>41314.25</v>
      </c>
      <c r="P637" s="18">
        <f t="shared" si="19"/>
        <v>41346.208333333336</v>
      </c>
      <c r="Q637" s="18">
        <v>41346.208333333336</v>
      </c>
      <c r="R637" t="b">
        <v>0</v>
      </c>
      <c r="S637" t="b">
        <v>0</v>
      </c>
      <c r="T637" t="s">
        <v>269</v>
      </c>
      <c r="U637" t="str">
        <f>_xlfn.TEXTBEFORE(Table1[[#This Row],[category &amp; sub-category]], "/")</f>
        <v>film &amp; video</v>
      </c>
      <c r="V637" t="str">
        <f>_xlfn.TEXTAFTER(Table1[[#This Row],[category &amp; sub-category]], "/")</f>
        <v>television</v>
      </c>
    </row>
    <row r="638" spans="1:22" x14ac:dyDescent="0.25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19">
        <f>Table1[[#This Row],[pledged]]/Table1[[#This Row],[goal]]</f>
        <v>0.64537683358624176</v>
      </c>
      <c r="G638" t="s">
        <v>14</v>
      </c>
      <c r="H638" s="24">
        <v>2604</v>
      </c>
      <c r="I638" s="7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8">
        <f t="shared" si="18"/>
        <v>40926.25</v>
      </c>
      <c r="O638" s="18">
        <v>40926.25</v>
      </c>
      <c r="P638" s="18">
        <f t="shared" si="19"/>
        <v>40971.25</v>
      </c>
      <c r="Q638" s="18">
        <v>40971.25</v>
      </c>
      <c r="R638" t="b">
        <v>0</v>
      </c>
      <c r="S638" t="b">
        <v>1</v>
      </c>
      <c r="T638" t="s">
        <v>71</v>
      </c>
      <c r="U638" t="str">
        <f>_xlfn.TEXTBEFORE(Table1[[#This Row],[category &amp; sub-category]], "/")</f>
        <v>film &amp; video</v>
      </c>
      <c r="V638" t="str">
        <f>_xlfn.TEXTAFTER(Table1[[#This Row],[category &amp; sub-category]], "/")</f>
        <v>animation</v>
      </c>
    </row>
    <row r="639" spans="1:22" x14ac:dyDescent="0.25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19">
        <f>Table1[[#This Row],[pledged]]/Table1[[#This Row],[goal]]</f>
        <v>0.79411764705882348</v>
      </c>
      <c r="G639" t="s">
        <v>14</v>
      </c>
      <c r="H639" s="24">
        <v>65</v>
      </c>
      <c r="I639" s="7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8">
        <f t="shared" si="18"/>
        <v>42688.25</v>
      </c>
      <c r="O639" s="18">
        <v>42688.25</v>
      </c>
      <c r="P639" s="18">
        <f t="shared" si="19"/>
        <v>42696.25</v>
      </c>
      <c r="Q639" s="18">
        <v>42696.25</v>
      </c>
      <c r="R639" t="b">
        <v>0</v>
      </c>
      <c r="S639" t="b">
        <v>0</v>
      </c>
      <c r="T639" t="s">
        <v>33</v>
      </c>
      <c r="U639" t="str">
        <f>_xlfn.TEXTBEFORE(Table1[[#This Row],[category &amp; sub-category]], "/")</f>
        <v>theater</v>
      </c>
      <c r="V639" t="str">
        <f>_xlfn.TEXTAFTER(Table1[[#This Row],[category &amp; sub-category]], "/")</f>
        <v>plays</v>
      </c>
    </row>
    <row r="640" spans="1:22" x14ac:dyDescent="0.25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19">
        <f>Table1[[#This Row],[pledged]]/Table1[[#This Row],[goal]]</f>
        <v>0.11419117647058824</v>
      </c>
      <c r="G640" t="s">
        <v>14</v>
      </c>
      <c r="H640" s="24">
        <v>94</v>
      </c>
      <c r="I640" s="7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8">
        <f t="shared" si="18"/>
        <v>40386.208333333336</v>
      </c>
      <c r="O640" s="18">
        <v>40386.208333333336</v>
      </c>
      <c r="P640" s="18">
        <f t="shared" si="19"/>
        <v>40398.208333333336</v>
      </c>
      <c r="Q640" s="18">
        <v>40398.208333333336</v>
      </c>
      <c r="R640" t="b">
        <v>0</v>
      </c>
      <c r="S640" t="b">
        <v>1</v>
      </c>
      <c r="T640" t="s">
        <v>33</v>
      </c>
      <c r="U640" t="str">
        <f>_xlfn.TEXTBEFORE(Table1[[#This Row],[category &amp; sub-category]], "/")</f>
        <v>theater</v>
      </c>
      <c r="V640" t="str">
        <f>_xlfn.TEXTAFTER(Table1[[#This Row],[category &amp; sub-category]], "/")</f>
        <v>plays</v>
      </c>
    </row>
    <row r="641" spans="1:22" x14ac:dyDescent="0.25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19">
        <f>Table1[[#This Row],[pledged]]/Table1[[#This Row],[goal]]</f>
        <v>0.56186046511627907</v>
      </c>
      <c r="G641" t="s">
        <v>47</v>
      </c>
      <c r="H641" s="24">
        <v>45</v>
      </c>
      <c r="I641" s="7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8">
        <f t="shared" si="18"/>
        <v>43309.208333333328</v>
      </c>
      <c r="O641" s="18">
        <v>43309.208333333328</v>
      </c>
      <c r="P641" s="18">
        <f t="shared" si="19"/>
        <v>43309.208333333328</v>
      </c>
      <c r="Q641" s="18">
        <v>43309.208333333328</v>
      </c>
      <c r="R641" t="b">
        <v>0</v>
      </c>
      <c r="S641" t="b">
        <v>1</v>
      </c>
      <c r="T641" t="s">
        <v>53</v>
      </c>
      <c r="U641" t="str">
        <f>_xlfn.TEXTBEFORE(Table1[[#This Row],[category &amp; sub-category]], "/")</f>
        <v>film &amp; video</v>
      </c>
      <c r="V641" t="str">
        <f>_xlfn.TEXTAFTER(Table1[[#This Row],[category &amp; sub-category]], "/")</f>
        <v>drama</v>
      </c>
    </row>
    <row r="642" spans="1:22" x14ac:dyDescent="0.25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19">
        <f>Table1[[#This Row],[pledged]]/Table1[[#This Row],[goal]]</f>
        <v>0.16501669449081802</v>
      </c>
      <c r="G642" t="s">
        <v>14</v>
      </c>
      <c r="H642" s="24">
        <v>257</v>
      </c>
      <c r="I642" s="7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8">
        <f t="shared" ref="N642:N705" si="20">(((L642/60)/60)/24)+DATE(1970,1,1)</f>
        <v>42387.25</v>
      </c>
      <c r="O642" s="18">
        <v>42387.25</v>
      </c>
      <c r="P642" s="18">
        <f t="shared" ref="P642:P705" si="21">(((M642/60)/60)/24)+DATE(1970,1,1)</f>
        <v>42390.25</v>
      </c>
      <c r="Q642" s="18">
        <v>42390.25</v>
      </c>
      <c r="R642" t="b">
        <v>0</v>
      </c>
      <c r="S642" t="b">
        <v>0</v>
      </c>
      <c r="T642" t="s">
        <v>33</v>
      </c>
      <c r="U642" t="str">
        <f>_xlfn.TEXTBEFORE(Table1[[#This Row],[category &amp; sub-category]], "/")</f>
        <v>theater</v>
      </c>
      <c r="V642" t="str">
        <f>_xlfn.TEXTAFTER(Table1[[#This Row],[category &amp; sub-category]], "/")</f>
        <v>plays</v>
      </c>
    </row>
    <row r="643" spans="1:22" x14ac:dyDescent="0.25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19">
        <f>Table1[[#This Row],[pledged]]/Table1[[#This Row],[goal]]</f>
        <v>1.1996808510638297</v>
      </c>
      <c r="G643" t="s">
        <v>20</v>
      </c>
      <c r="H643" s="24">
        <v>194</v>
      </c>
      <c r="I643" s="7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8">
        <f t="shared" si="20"/>
        <v>42786.25</v>
      </c>
      <c r="O643" s="18">
        <v>42786.25</v>
      </c>
      <c r="P643" s="18">
        <f t="shared" si="21"/>
        <v>42814.208333333328</v>
      </c>
      <c r="Q643" s="18">
        <v>42814.208333333328</v>
      </c>
      <c r="R643" t="b">
        <v>0</v>
      </c>
      <c r="S643" t="b">
        <v>0</v>
      </c>
      <c r="T643" t="s">
        <v>33</v>
      </c>
      <c r="U643" t="str">
        <f>_xlfn.TEXTBEFORE(Table1[[#This Row],[category &amp; sub-category]], "/")</f>
        <v>theater</v>
      </c>
      <c r="V643" t="str">
        <f>_xlfn.TEXTAFTER(Table1[[#This Row],[category &amp; sub-category]], "/")</f>
        <v>plays</v>
      </c>
    </row>
    <row r="644" spans="1:22" x14ac:dyDescent="0.25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19">
        <f>Table1[[#This Row],[pledged]]/Table1[[#This Row],[goal]]</f>
        <v>1.4545652173913044</v>
      </c>
      <c r="G644" t="s">
        <v>20</v>
      </c>
      <c r="H644" s="24">
        <v>129</v>
      </c>
      <c r="I644" s="7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8">
        <f t="shared" si="20"/>
        <v>43451.25</v>
      </c>
      <c r="O644" s="18">
        <v>43451.25</v>
      </c>
      <c r="P644" s="18">
        <f t="shared" si="21"/>
        <v>43460.25</v>
      </c>
      <c r="Q644" s="18">
        <v>43460.25</v>
      </c>
      <c r="R644" t="b">
        <v>0</v>
      </c>
      <c r="S644" t="b">
        <v>0</v>
      </c>
      <c r="T644" t="s">
        <v>65</v>
      </c>
      <c r="U644" t="str">
        <f>_xlfn.TEXTBEFORE(Table1[[#This Row],[category &amp; sub-category]], "/")</f>
        <v>technology</v>
      </c>
      <c r="V644" t="str">
        <f>_xlfn.TEXTAFTER(Table1[[#This Row],[category &amp; sub-category]], "/")</f>
        <v>wearables</v>
      </c>
    </row>
    <row r="645" spans="1:22" x14ac:dyDescent="0.25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19">
        <f>Table1[[#This Row],[pledged]]/Table1[[#This Row],[goal]]</f>
        <v>2.2138255033557046</v>
      </c>
      <c r="G645" t="s">
        <v>20</v>
      </c>
      <c r="H645" s="24">
        <v>375</v>
      </c>
      <c r="I645" s="7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8">
        <f t="shared" si="20"/>
        <v>42795.25</v>
      </c>
      <c r="O645" s="18">
        <v>42795.25</v>
      </c>
      <c r="P645" s="18">
        <f t="shared" si="21"/>
        <v>42813.208333333328</v>
      </c>
      <c r="Q645" s="18">
        <v>42813.208333333328</v>
      </c>
      <c r="R645" t="b">
        <v>0</v>
      </c>
      <c r="S645" t="b">
        <v>0</v>
      </c>
      <c r="T645" t="s">
        <v>33</v>
      </c>
      <c r="U645" t="str">
        <f>_xlfn.TEXTBEFORE(Table1[[#This Row],[category &amp; sub-category]], "/")</f>
        <v>theater</v>
      </c>
      <c r="V645" t="str">
        <f>_xlfn.TEXTAFTER(Table1[[#This Row],[category &amp; sub-category]], "/")</f>
        <v>plays</v>
      </c>
    </row>
    <row r="646" spans="1:22" x14ac:dyDescent="0.25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19">
        <f>Table1[[#This Row],[pledged]]/Table1[[#This Row],[goal]]</f>
        <v>0.48396694214876035</v>
      </c>
      <c r="G646" t="s">
        <v>14</v>
      </c>
      <c r="H646" s="24">
        <v>2928</v>
      </c>
      <c r="I646" s="7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s="18">
        <f t="shared" si="20"/>
        <v>43452.25</v>
      </c>
      <c r="O646" s="18">
        <v>43452.25</v>
      </c>
      <c r="P646" s="18">
        <f t="shared" si="21"/>
        <v>43468.25</v>
      </c>
      <c r="Q646" s="18">
        <v>43468.25</v>
      </c>
      <c r="R646" t="b">
        <v>0</v>
      </c>
      <c r="S646" t="b">
        <v>0</v>
      </c>
      <c r="T646" t="s">
        <v>33</v>
      </c>
      <c r="U646" t="str">
        <f>_xlfn.TEXTBEFORE(Table1[[#This Row],[category &amp; sub-category]], "/")</f>
        <v>theater</v>
      </c>
      <c r="V646" t="str">
        <f>_xlfn.TEXTAFTER(Table1[[#This Row],[category &amp; sub-category]], "/")</f>
        <v>plays</v>
      </c>
    </row>
    <row r="647" spans="1:22" x14ac:dyDescent="0.25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19">
        <f>Table1[[#This Row],[pledged]]/Table1[[#This Row],[goal]]</f>
        <v>0.92911504424778757</v>
      </c>
      <c r="G647" t="s">
        <v>14</v>
      </c>
      <c r="H647" s="24">
        <v>4697</v>
      </c>
      <c r="I647" s="7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8">
        <f t="shared" si="20"/>
        <v>43369.208333333328</v>
      </c>
      <c r="O647" s="18">
        <v>43369.208333333328</v>
      </c>
      <c r="P647" s="18">
        <f t="shared" si="21"/>
        <v>43390.208333333328</v>
      </c>
      <c r="Q647" s="18">
        <v>43390.208333333328</v>
      </c>
      <c r="R647" t="b">
        <v>0</v>
      </c>
      <c r="S647" t="b">
        <v>1</v>
      </c>
      <c r="T647" t="s">
        <v>23</v>
      </c>
      <c r="U647" t="str">
        <f>_xlfn.TEXTBEFORE(Table1[[#This Row],[category &amp; sub-category]], "/")</f>
        <v>music</v>
      </c>
      <c r="V647" t="str">
        <f>_xlfn.TEXTAFTER(Table1[[#This Row],[category &amp; sub-category]], "/")</f>
        <v>rock</v>
      </c>
    </row>
    <row r="648" spans="1:22" x14ac:dyDescent="0.25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19">
        <f>Table1[[#This Row],[pledged]]/Table1[[#This Row],[goal]]</f>
        <v>0.88599797365754818</v>
      </c>
      <c r="G648" t="s">
        <v>14</v>
      </c>
      <c r="H648" s="24">
        <v>2915</v>
      </c>
      <c r="I648" s="7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8">
        <f t="shared" si="20"/>
        <v>41346.208333333336</v>
      </c>
      <c r="O648" s="18">
        <v>41346.208333333336</v>
      </c>
      <c r="P648" s="18">
        <f t="shared" si="21"/>
        <v>41357.208333333336</v>
      </c>
      <c r="Q648" s="18">
        <v>41357.208333333336</v>
      </c>
      <c r="R648" t="b">
        <v>0</v>
      </c>
      <c r="S648" t="b">
        <v>0</v>
      </c>
      <c r="T648" t="s">
        <v>89</v>
      </c>
      <c r="U648" t="str">
        <f>_xlfn.TEXTBEFORE(Table1[[#This Row],[category &amp; sub-category]], "/")</f>
        <v>games</v>
      </c>
      <c r="V648" t="str">
        <f>_xlfn.TEXTAFTER(Table1[[#This Row],[category &amp; sub-category]], "/")</f>
        <v>video games</v>
      </c>
    </row>
    <row r="649" spans="1:22" x14ac:dyDescent="0.25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19">
        <f>Table1[[#This Row],[pledged]]/Table1[[#This Row],[goal]]</f>
        <v>0.41399999999999998</v>
      </c>
      <c r="G649" t="s">
        <v>14</v>
      </c>
      <c r="H649" s="24">
        <v>18</v>
      </c>
      <c r="I649" s="7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8">
        <f t="shared" si="20"/>
        <v>43199.208333333328</v>
      </c>
      <c r="O649" s="18">
        <v>43199.208333333328</v>
      </c>
      <c r="P649" s="18">
        <f t="shared" si="21"/>
        <v>43223.208333333328</v>
      </c>
      <c r="Q649" s="18">
        <v>43223.208333333328</v>
      </c>
      <c r="R649" t="b">
        <v>0</v>
      </c>
      <c r="S649" t="b">
        <v>0</v>
      </c>
      <c r="T649" t="s">
        <v>206</v>
      </c>
      <c r="U649" t="str">
        <f>_xlfn.TEXTBEFORE(Table1[[#This Row],[category &amp; sub-category]], "/")</f>
        <v>publishing</v>
      </c>
      <c r="V649" t="str">
        <f>_xlfn.TEXTAFTER(Table1[[#This Row],[category &amp; sub-category]], "/")</f>
        <v>translations</v>
      </c>
    </row>
    <row r="650" spans="1:22" x14ac:dyDescent="0.25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19">
        <f>Table1[[#This Row],[pledged]]/Table1[[#This Row],[goal]]</f>
        <v>0.63056795131845844</v>
      </c>
      <c r="G650" t="s">
        <v>74</v>
      </c>
      <c r="H650" s="24">
        <v>723</v>
      </c>
      <c r="I650" s="7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8">
        <f t="shared" si="20"/>
        <v>42922.208333333328</v>
      </c>
      <c r="O650" s="18">
        <v>42922.208333333328</v>
      </c>
      <c r="P650" s="18">
        <f t="shared" si="21"/>
        <v>42940.208333333328</v>
      </c>
      <c r="Q650" s="18">
        <v>42940.208333333328</v>
      </c>
      <c r="R650" t="b">
        <v>1</v>
      </c>
      <c r="S650" t="b">
        <v>0</v>
      </c>
      <c r="T650" t="s">
        <v>17</v>
      </c>
      <c r="U650" t="str">
        <f>_xlfn.TEXTBEFORE(Table1[[#This Row],[category &amp; sub-category]], "/")</f>
        <v>food</v>
      </c>
      <c r="V650" t="str">
        <f>_xlfn.TEXTAFTER(Table1[[#This Row],[category &amp; sub-category]], "/")</f>
        <v>food trucks</v>
      </c>
    </row>
    <row r="651" spans="1:22" x14ac:dyDescent="0.25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19">
        <f>Table1[[#This Row],[pledged]]/Table1[[#This Row],[goal]]</f>
        <v>0.48482333607230893</v>
      </c>
      <c r="G651" t="s">
        <v>14</v>
      </c>
      <c r="H651" s="24">
        <v>602</v>
      </c>
      <c r="I651" s="7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8">
        <f t="shared" si="20"/>
        <v>40471.208333333336</v>
      </c>
      <c r="O651" s="18">
        <v>40471.208333333336</v>
      </c>
      <c r="P651" s="18">
        <f t="shared" si="21"/>
        <v>40482.208333333336</v>
      </c>
      <c r="Q651" s="18">
        <v>40482.208333333336</v>
      </c>
      <c r="R651" t="b">
        <v>1</v>
      </c>
      <c r="S651" t="b">
        <v>1</v>
      </c>
      <c r="T651" t="s">
        <v>33</v>
      </c>
      <c r="U651" t="str">
        <f>_xlfn.TEXTBEFORE(Table1[[#This Row],[category &amp; sub-category]], "/")</f>
        <v>theater</v>
      </c>
      <c r="V651" t="str">
        <f>_xlfn.TEXTAFTER(Table1[[#This Row],[category &amp; sub-category]], "/")</f>
        <v>plays</v>
      </c>
    </row>
    <row r="652" spans="1:22" x14ac:dyDescent="0.25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19">
        <f>Table1[[#This Row],[pledged]]/Table1[[#This Row],[goal]]</f>
        <v>0.02</v>
      </c>
      <c r="G652" t="s">
        <v>14</v>
      </c>
      <c r="H652" s="24">
        <v>1</v>
      </c>
      <c r="I652" s="7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s="18">
        <f t="shared" si="20"/>
        <v>41828.208333333336</v>
      </c>
      <c r="O652" s="18">
        <v>41828.208333333336</v>
      </c>
      <c r="P652" s="18">
        <f t="shared" si="21"/>
        <v>41855.208333333336</v>
      </c>
      <c r="Q652" s="18">
        <v>41855.208333333336</v>
      </c>
      <c r="R652" t="b">
        <v>0</v>
      </c>
      <c r="S652" t="b">
        <v>0</v>
      </c>
      <c r="T652" t="s">
        <v>159</v>
      </c>
      <c r="U652" t="str">
        <f>_xlfn.TEXTBEFORE(Table1[[#This Row],[category &amp; sub-category]], "/")</f>
        <v>music</v>
      </c>
      <c r="V652" t="str">
        <f>_xlfn.TEXTAFTER(Table1[[#This Row],[category &amp; sub-category]], "/")</f>
        <v>jazz</v>
      </c>
    </row>
    <row r="653" spans="1:22" x14ac:dyDescent="0.25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19">
        <f>Table1[[#This Row],[pledged]]/Table1[[#This Row],[goal]]</f>
        <v>0.88479410269445857</v>
      </c>
      <c r="G653" t="s">
        <v>14</v>
      </c>
      <c r="H653" s="24">
        <v>3868</v>
      </c>
      <c r="I653" s="7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8">
        <f t="shared" si="20"/>
        <v>41692.25</v>
      </c>
      <c r="O653" s="18">
        <v>41692.25</v>
      </c>
      <c r="P653" s="18">
        <f t="shared" si="21"/>
        <v>41707.25</v>
      </c>
      <c r="Q653" s="18">
        <v>41707.25</v>
      </c>
      <c r="R653" t="b">
        <v>0</v>
      </c>
      <c r="S653" t="b">
        <v>0</v>
      </c>
      <c r="T653" t="s">
        <v>100</v>
      </c>
      <c r="U653" t="str">
        <f>_xlfn.TEXTBEFORE(Table1[[#This Row],[category &amp; sub-category]], "/")</f>
        <v>film &amp; video</v>
      </c>
      <c r="V653" t="str">
        <f>_xlfn.TEXTAFTER(Table1[[#This Row],[category &amp; sub-category]], "/")</f>
        <v>shorts</v>
      </c>
    </row>
    <row r="654" spans="1:22" x14ac:dyDescent="0.25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19">
        <f>Table1[[#This Row],[pledged]]/Table1[[#This Row],[goal]]</f>
        <v>1.2684</v>
      </c>
      <c r="G654" t="s">
        <v>20</v>
      </c>
      <c r="H654" s="24">
        <v>409</v>
      </c>
      <c r="I654" s="7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8">
        <f t="shared" si="20"/>
        <v>42587.208333333328</v>
      </c>
      <c r="O654" s="18">
        <v>42587.208333333328</v>
      </c>
      <c r="P654" s="18">
        <f t="shared" si="21"/>
        <v>42630.208333333328</v>
      </c>
      <c r="Q654" s="18">
        <v>42630.208333333328</v>
      </c>
      <c r="R654" t="b">
        <v>0</v>
      </c>
      <c r="S654" t="b">
        <v>0</v>
      </c>
      <c r="T654" t="s">
        <v>28</v>
      </c>
      <c r="U654" t="str">
        <f>_xlfn.TEXTBEFORE(Table1[[#This Row],[category &amp; sub-category]], "/")</f>
        <v>technology</v>
      </c>
      <c r="V654" t="str">
        <f>_xlfn.TEXTAFTER(Table1[[#This Row],[category &amp; sub-category]], "/")</f>
        <v>web</v>
      </c>
    </row>
    <row r="655" spans="1:22" x14ac:dyDescent="0.25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19">
        <f>Table1[[#This Row],[pledged]]/Table1[[#This Row],[goal]]</f>
        <v>23.388333333333332</v>
      </c>
      <c r="G655" t="s">
        <v>20</v>
      </c>
      <c r="H655" s="24">
        <v>234</v>
      </c>
      <c r="I655" s="7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8">
        <f t="shared" si="20"/>
        <v>42468.208333333328</v>
      </c>
      <c r="O655" s="18">
        <v>42468.208333333328</v>
      </c>
      <c r="P655" s="18">
        <f t="shared" si="21"/>
        <v>42470.208333333328</v>
      </c>
      <c r="Q655" s="18">
        <v>42470.208333333328</v>
      </c>
      <c r="R655" t="b">
        <v>0</v>
      </c>
      <c r="S655" t="b">
        <v>0</v>
      </c>
      <c r="T655" t="s">
        <v>28</v>
      </c>
      <c r="U655" t="str">
        <f>_xlfn.TEXTBEFORE(Table1[[#This Row],[category &amp; sub-category]], "/")</f>
        <v>technology</v>
      </c>
      <c r="V655" t="str">
        <f>_xlfn.TEXTAFTER(Table1[[#This Row],[category &amp; sub-category]], "/")</f>
        <v>web</v>
      </c>
    </row>
    <row r="656" spans="1:22" x14ac:dyDescent="0.25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19">
        <f>Table1[[#This Row],[pledged]]/Table1[[#This Row],[goal]]</f>
        <v>5.0838857142857146</v>
      </c>
      <c r="G656" t="s">
        <v>20</v>
      </c>
      <c r="H656" s="24">
        <v>3016</v>
      </c>
      <c r="I656" s="7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8">
        <f t="shared" si="20"/>
        <v>42240.208333333328</v>
      </c>
      <c r="O656" s="18">
        <v>42240.208333333328</v>
      </c>
      <c r="P656" s="18">
        <f t="shared" si="21"/>
        <v>42245.208333333328</v>
      </c>
      <c r="Q656" s="18">
        <v>42245.208333333328</v>
      </c>
      <c r="R656" t="b">
        <v>0</v>
      </c>
      <c r="S656" t="b">
        <v>0</v>
      </c>
      <c r="T656" t="s">
        <v>148</v>
      </c>
      <c r="U656" t="str">
        <f>_xlfn.TEXTBEFORE(Table1[[#This Row],[category &amp; sub-category]], "/")</f>
        <v>music</v>
      </c>
      <c r="V656" t="str">
        <f>_xlfn.TEXTAFTER(Table1[[#This Row],[category &amp; sub-category]], "/")</f>
        <v>metal</v>
      </c>
    </row>
    <row r="657" spans="1:22" x14ac:dyDescent="0.25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19">
        <f>Table1[[#This Row],[pledged]]/Table1[[#This Row],[goal]]</f>
        <v>1.9147826086956521</v>
      </c>
      <c r="G657" t="s">
        <v>20</v>
      </c>
      <c r="H657" s="24">
        <v>264</v>
      </c>
      <c r="I657" s="7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8">
        <f t="shared" si="20"/>
        <v>42796.25</v>
      </c>
      <c r="O657" s="18">
        <v>42796.25</v>
      </c>
      <c r="P657" s="18">
        <f t="shared" si="21"/>
        <v>42809.208333333328</v>
      </c>
      <c r="Q657" s="18">
        <v>42809.208333333328</v>
      </c>
      <c r="R657" t="b">
        <v>1</v>
      </c>
      <c r="S657" t="b">
        <v>0</v>
      </c>
      <c r="T657" t="s">
        <v>122</v>
      </c>
      <c r="U657" t="str">
        <f>_xlfn.TEXTBEFORE(Table1[[#This Row],[category &amp; sub-category]], "/")</f>
        <v>photography</v>
      </c>
      <c r="V657" t="str">
        <f>_xlfn.TEXTAFTER(Table1[[#This Row],[category &amp; sub-category]], "/")</f>
        <v>photography books</v>
      </c>
    </row>
    <row r="658" spans="1:22" x14ac:dyDescent="0.25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19">
        <f>Table1[[#This Row],[pledged]]/Table1[[#This Row],[goal]]</f>
        <v>0.42127533783783783</v>
      </c>
      <c r="G658" t="s">
        <v>14</v>
      </c>
      <c r="H658" s="24">
        <v>504</v>
      </c>
      <c r="I658" s="7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8">
        <f t="shared" si="20"/>
        <v>43097.25</v>
      </c>
      <c r="O658" s="18">
        <v>43097.25</v>
      </c>
      <c r="P658" s="18">
        <f t="shared" si="21"/>
        <v>43102.25</v>
      </c>
      <c r="Q658" s="18">
        <v>43102.25</v>
      </c>
      <c r="R658" t="b">
        <v>0</v>
      </c>
      <c r="S658" t="b">
        <v>0</v>
      </c>
      <c r="T658" t="s">
        <v>17</v>
      </c>
      <c r="U658" t="str">
        <f>_xlfn.TEXTBEFORE(Table1[[#This Row],[category &amp; sub-category]], "/")</f>
        <v>food</v>
      </c>
      <c r="V658" t="str">
        <f>_xlfn.TEXTAFTER(Table1[[#This Row],[category &amp; sub-category]], "/")</f>
        <v>food trucks</v>
      </c>
    </row>
    <row r="659" spans="1:22" x14ac:dyDescent="0.25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19">
        <f>Table1[[#This Row],[pledged]]/Table1[[#This Row],[goal]]</f>
        <v>8.2400000000000001E-2</v>
      </c>
      <c r="G659" t="s">
        <v>14</v>
      </c>
      <c r="H659" s="24">
        <v>14</v>
      </c>
      <c r="I659" s="7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8">
        <f t="shared" si="20"/>
        <v>43096.25</v>
      </c>
      <c r="O659" s="18">
        <v>43096.25</v>
      </c>
      <c r="P659" s="18">
        <f t="shared" si="21"/>
        <v>43112.25</v>
      </c>
      <c r="Q659" s="18">
        <v>43112.25</v>
      </c>
      <c r="R659" t="b">
        <v>0</v>
      </c>
      <c r="S659" t="b">
        <v>0</v>
      </c>
      <c r="T659" t="s">
        <v>474</v>
      </c>
      <c r="U659" t="str">
        <f>_xlfn.TEXTBEFORE(Table1[[#This Row],[category &amp; sub-category]], "/")</f>
        <v>film &amp; video</v>
      </c>
      <c r="V659" t="str">
        <f>_xlfn.TEXTAFTER(Table1[[#This Row],[category &amp; sub-category]], "/")</f>
        <v>science fiction</v>
      </c>
    </row>
    <row r="660" spans="1:22" x14ac:dyDescent="0.25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19">
        <f>Table1[[#This Row],[pledged]]/Table1[[#This Row],[goal]]</f>
        <v>0.60064638783269964</v>
      </c>
      <c r="G660" t="s">
        <v>74</v>
      </c>
      <c r="H660" s="24">
        <v>390</v>
      </c>
      <c r="I660" s="7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8">
        <f t="shared" si="20"/>
        <v>42246.208333333328</v>
      </c>
      <c r="O660" s="18">
        <v>42246.208333333328</v>
      </c>
      <c r="P660" s="18">
        <f t="shared" si="21"/>
        <v>42269.208333333328</v>
      </c>
      <c r="Q660" s="18">
        <v>42269.208333333328</v>
      </c>
      <c r="R660" t="b">
        <v>0</v>
      </c>
      <c r="S660" t="b">
        <v>0</v>
      </c>
      <c r="T660" t="s">
        <v>23</v>
      </c>
      <c r="U660" t="str">
        <f>_xlfn.TEXTBEFORE(Table1[[#This Row],[category &amp; sub-category]], "/")</f>
        <v>music</v>
      </c>
      <c r="V660" t="str">
        <f>_xlfn.TEXTAFTER(Table1[[#This Row],[category &amp; sub-category]], "/")</f>
        <v>rock</v>
      </c>
    </row>
    <row r="661" spans="1:22" x14ac:dyDescent="0.25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19">
        <f>Table1[[#This Row],[pledged]]/Table1[[#This Row],[goal]]</f>
        <v>0.47232808616404309</v>
      </c>
      <c r="G661" t="s">
        <v>14</v>
      </c>
      <c r="H661" s="24">
        <v>750</v>
      </c>
      <c r="I661" s="7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8">
        <f t="shared" si="20"/>
        <v>40570.25</v>
      </c>
      <c r="O661" s="18">
        <v>40570.25</v>
      </c>
      <c r="P661" s="18">
        <f t="shared" si="21"/>
        <v>40571.25</v>
      </c>
      <c r="Q661" s="18">
        <v>40571.25</v>
      </c>
      <c r="R661" t="b">
        <v>0</v>
      </c>
      <c r="S661" t="b">
        <v>0</v>
      </c>
      <c r="T661" t="s">
        <v>42</v>
      </c>
      <c r="U661" t="str">
        <f>_xlfn.TEXTBEFORE(Table1[[#This Row],[category &amp; sub-category]], "/")</f>
        <v>film &amp; video</v>
      </c>
      <c r="V661" t="str">
        <f>_xlfn.TEXTAFTER(Table1[[#This Row],[category &amp; sub-category]], "/")</f>
        <v>documentary</v>
      </c>
    </row>
    <row r="662" spans="1:22" x14ac:dyDescent="0.25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19">
        <f>Table1[[#This Row],[pledged]]/Table1[[#This Row],[goal]]</f>
        <v>0.81736263736263737</v>
      </c>
      <c r="G662" t="s">
        <v>14</v>
      </c>
      <c r="H662" s="24">
        <v>77</v>
      </c>
      <c r="I662" s="7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8">
        <f t="shared" si="20"/>
        <v>42237.208333333328</v>
      </c>
      <c r="O662" s="18">
        <v>42237.208333333328</v>
      </c>
      <c r="P662" s="18">
        <f t="shared" si="21"/>
        <v>42246.208333333328</v>
      </c>
      <c r="Q662" s="18">
        <v>42246.208333333328</v>
      </c>
      <c r="R662" t="b">
        <v>1</v>
      </c>
      <c r="S662" t="b">
        <v>0</v>
      </c>
      <c r="T662" t="s">
        <v>33</v>
      </c>
      <c r="U662" t="str">
        <f>_xlfn.TEXTBEFORE(Table1[[#This Row],[category &amp; sub-category]], "/")</f>
        <v>theater</v>
      </c>
      <c r="V662" t="str">
        <f>_xlfn.TEXTAFTER(Table1[[#This Row],[category &amp; sub-category]], "/")</f>
        <v>plays</v>
      </c>
    </row>
    <row r="663" spans="1:22" x14ac:dyDescent="0.25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19">
        <f>Table1[[#This Row],[pledged]]/Table1[[#This Row],[goal]]</f>
        <v>0.54187265917603</v>
      </c>
      <c r="G663" t="s">
        <v>14</v>
      </c>
      <c r="H663" s="24">
        <v>752</v>
      </c>
      <c r="I663" s="7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8">
        <f t="shared" si="20"/>
        <v>40996.208333333336</v>
      </c>
      <c r="O663" s="18">
        <v>40996.208333333336</v>
      </c>
      <c r="P663" s="18">
        <f t="shared" si="21"/>
        <v>41026.208333333336</v>
      </c>
      <c r="Q663" s="18">
        <v>41026.208333333336</v>
      </c>
      <c r="R663" t="b">
        <v>0</v>
      </c>
      <c r="S663" t="b">
        <v>0</v>
      </c>
      <c r="T663" t="s">
        <v>159</v>
      </c>
      <c r="U663" t="str">
        <f>_xlfn.TEXTBEFORE(Table1[[#This Row],[category &amp; sub-category]], "/")</f>
        <v>music</v>
      </c>
      <c r="V663" t="str">
        <f>_xlfn.TEXTAFTER(Table1[[#This Row],[category &amp; sub-category]], "/")</f>
        <v>jazz</v>
      </c>
    </row>
    <row r="664" spans="1:22" x14ac:dyDescent="0.25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19">
        <f>Table1[[#This Row],[pledged]]/Table1[[#This Row],[goal]]</f>
        <v>0.97868131868131869</v>
      </c>
      <c r="G664" t="s">
        <v>14</v>
      </c>
      <c r="H664" s="24">
        <v>131</v>
      </c>
      <c r="I664" s="7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8">
        <f t="shared" si="20"/>
        <v>43443.25</v>
      </c>
      <c r="O664" s="18">
        <v>43443.25</v>
      </c>
      <c r="P664" s="18">
        <f t="shared" si="21"/>
        <v>43447.25</v>
      </c>
      <c r="Q664" s="18">
        <v>43447.25</v>
      </c>
      <c r="R664" t="b">
        <v>0</v>
      </c>
      <c r="S664" t="b">
        <v>0</v>
      </c>
      <c r="T664" t="s">
        <v>33</v>
      </c>
      <c r="U664" t="str">
        <f>_xlfn.TEXTBEFORE(Table1[[#This Row],[category &amp; sub-category]], "/")</f>
        <v>theater</v>
      </c>
      <c r="V664" t="str">
        <f>_xlfn.TEXTAFTER(Table1[[#This Row],[category &amp; sub-category]], "/")</f>
        <v>plays</v>
      </c>
    </row>
    <row r="665" spans="1:22" x14ac:dyDescent="0.25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19">
        <f>Table1[[#This Row],[pledged]]/Table1[[#This Row],[goal]]</f>
        <v>0.77239999999999998</v>
      </c>
      <c r="G665" t="s">
        <v>14</v>
      </c>
      <c r="H665" s="24">
        <v>87</v>
      </c>
      <c r="I665" s="7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8">
        <f t="shared" si="20"/>
        <v>40458.208333333336</v>
      </c>
      <c r="O665" s="18">
        <v>40458.208333333336</v>
      </c>
      <c r="P665" s="18">
        <f t="shared" si="21"/>
        <v>40481.208333333336</v>
      </c>
      <c r="Q665" s="18">
        <v>40481.208333333336</v>
      </c>
      <c r="R665" t="b">
        <v>0</v>
      </c>
      <c r="S665" t="b">
        <v>0</v>
      </c>
      <c r="T665" t="s">
        <v>33</v>
      </c>
      <c r="U665" t="str">
        <f>_xlfn.TEXTBEFORE(Table1[[#This Row],[category &amp; sub-category]], "/")</f>
        <v>theater</v>
      </c>
      <c r="V665" t="str">
        <f>_xlfn.TEXTAFTER(Table1[[#This Row],[category &amp; sub-category]], "/")</f>
        <v>plays</v>
      </c>
    </row>
    <row r="666" spans="1:22" x14ac:dyDescent="0.25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19">
        <f>Table1[[#This Row],[pledged]]/Table1[[#This Row],[goal]]</f>
        <v>0.33464735516372796</v>
      </c>
      <c r="G666" t="s">
        <v>14</v>
      </c>
      <c r="H666" s="24">
        <v>1063</v>
      </c>
      <c r="I666" s="7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8">
        <f t="shared" si="20"/>
        <v>40959.25</v>
      </c>
      <c r="O666" s="18">
        <v>40959.25</v>
      </c>
      <c r="P666" s="18">
        <f t="shared" si="21"/>
        <v>40969.25</v>
      </c>
      <c r="Q666" s="18">
        <v>40969.25</v>
      </c>
      <c r="R666" t="b">
        <v>0</v>
      </c>
      <c r="S666" t="b">
        <v>0</v>
      </c>
      <c r="T666" t="s">
        <v>159</v>
      </c>
      <c r="U666" t="str">
        <f>_xlfn.TEXTBEFORE(Table1[[#This Row],[category &amp; sub-category]], "/")</f>
        <v>music</v>
      </c>
      <c r="V666" t="str">
        <f>_xlfn.TEXTAFTER(Table1[[#This Row],[category &amp; sub-category]], "/")</f>
        <v>jazz</v>
      </c>
    </row>
    <row r="667" spans="1:22" x14ac:dyDescent="0.25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19">
        <f>Table1[[#This Row],[pledged]]/Table1[[#This Row],[goal]]</f>
        <v>2.3958823529411766</v>
      </c>
      <c r="G667" t="s">
        <v>20</v>
      </c>
      <c r="H667" s="24">
        <v>272</v>
      </c>
      <c r="I667" s="7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8">
        <f t="shared" si="20"/>
        <v>40733.208333333336</v>
      </c>
      <c r="O667" s="18">
        <v>40733.208333333336</v>
      </c>
      <c r="P667" s="18">
        <f t="shared" si="21"/>
        <v>40747.208333333336</v>
      </c>
      <c r="Q667" s="18">
        <v>40747.208333333336</v>
      </c>
      <c r="R667" t="b">
        <v>0</v>
      </c>
      <c r="S667" t="b">
        <v>1</v>
      </c>
      <c r="T667" t="s">
        <v>42</v>
      </c>
      <c r="U667" t="str">
        <f>_xlfn.TEXTBEFORE(Table1[[#This Row],[category &amp; sub-category]], "/")</f>
        <v>film &amp; video</v>
      </c>
      <c r="V667" t="str">
        <f>_xlfn.TEXTAFTER(Table1[[#This Row],[category &amp; sub-category]], "/")</f>
        <v>documentary</v>
      </c>
    </row>
    <row r="668" spans="1:22" x14ac:dyDescent="0.25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19">
        <f>Table1[[#This Row],[pledged]]/Table1[[#This Row],[goal]]</f>
        <v>0.64032258064516134</v>
      </c>
      <c r="G668" t="s">
        <v>74</v>
      </c>
      <c r="H668" s="24">
        <v>25</v>
      </c>
      <c r="I668" s="7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8">
        <f t="shared" si="20"/>
        <v>41516.208333333336</v>
      </c>
      <c r="O668" s="18">
        <v>41516.208333333336</v>
      </c>
      <c r="P668" s="18">
        <f t="shared" si="21"/>
        <v>41522.208333333336</v>
      </c>
      <c r="Q668" s="18">
        <v>41522.208333333336</v>
      </c>
      <c r="R668" t="b">
        <v>0</v>
      </c>
      <c r="S668" t="b">
        <v>1</v>
      </c>
      <c r="T668" t="s">
        <v>33</v>
      </c>
      <c r="U668" t="str">
        <f>_xlfn.TEXTBEFORE(Table1[[#This Row],[category &amp; sub-category]], "/")</f>
        <v>theater</v>
      </c>
      <c r="V668" t="str">
        <f>_xlfn.TEXTAFTER(Table1[[#This Row],[category &amp; sub-category]], "/")</f>
        <v>plays</v>
      </c>
    </row>
    <row r="669" spans="1:22" x14ac:dyDescent="0.25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19">
        <f>Table1[[#This Row],[pledged]]/Table1[[#This Row],[goal]]</f>
        <v>1.7615942028985507</v>
      </c>
      <c r="G669" t="s">
        <v>20</v>
      </c>
      <c r="H669" s="24">
        <v>419</v>
      </c>
      <c r="I669" s="7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8">
        <f t="shared" si="20"/>
        <v>41892.208333333336</v>
      </c>
      <c r="O669" s="18">
        <v>41892.208333333336</v>
      </c>
      <c r="P669" s="18">
        <f t="shared" si="21"/>
        <v>41901.208333333336</v>
      </c>
      <c r="Q669" s="18">
        <v>41901.208333333336</v>
      </c>
      <c r="R669" t="b">
        <v>0</v>
      </c>
      <c r="S669" t="b">
        <v>0</v>
      </c>
      <c r="T669" t="s">
        <v>1029</v>
      </c>
      <c r="U669" t="str">
        <f>_xlfn.TEXTBEFORE(Table1[[#This Row],[category &amp; sub-category]], "/")</f>
        <v>journalism</v>
      </c>
      <c r="V669" t="str">
        <f>_xlfn.TEXTAFTER(Table1[[#This Row],[category &amp; sub-category]], "/")</f>
        <v>audio</v>
      </c>
    </row>
    <row r="670" spans="1:22" x14ac:dyDescent="0.25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19">
        <f>Table1[[#This Row],[pledged]]/Table1[[#This Row],[goal]]</f>
        <v>0.20338181818181819</v>
      </c>
      <c r="G670" t="s">
        <v>14</v>
      </c>
      <c r="H670" s="24">
        <v>76</v>
      </c>
      <c r="I670" s="7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8">
        <f t="shared" si="20"/>
        <v>41122.208333333336</v>
      </c>
      <c r="O670" s="18">
        <v>41122.208333333336</v>
      </c>
      <c r="P670" s="18">
        <f t="shared" si="21"/>
        <v>41134.208333333336</v>
      </c>
      <c r="Q670" s="18">
        <v>41134.208333333336</v>
      </c>
      <c r="R670" t="b">
        <v>0</v>
      </c>
      <c r="S670" t="b">
        <v>0</v>
      </c>
      <c r="T670" t="s">
        <v>33</v>
      </c>
      <c r="U670" t="str">
        <f>_xlfn.TEXTBEFORE(Table1[[#This Row],[category &amp; sub-category]], "/")</f>
        <v>theater</v>
      </c>
      <c r="V670" t="str">
        <f>_xlfn.TEXTAFTER(Table1[[#This Row],[category &amp; sub-category]], "/")</f>
        <v>plays</v>
      </c>
    </row>
    <row r="671" spans="1:22" x14ac:dyDescent="0.25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19">
        <f>Table1[[#This Row],[pledged]]/Table1[[#This Row],[goal]]</f>
        <v>3.5864754098360656</v>
      </c>
      <c r="G671" t="s">
        <v>20</v>
      </c>
      <c r="H671" s="24">
        <v>1621</v>
      </c>
      <c r="I671" s="7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8">
        <f t="shared" si="20"/>
        <v>42912.208333333328</v>
      </c>
      <c r="O671" s="18">
        <v>42912.208333333328</v>
      </c>
      <c r="P671" s="18">
        <f t="shared" si="21"/>
        <v>42921.208333333328</v>
      </c>
      <c r="Q671" s="18">
        <v>42921.208333333328</v>
      </c>
      <c r="R671" t="b">
        <v>0</v>
      </c>
      <c r="S671" t="b">
        <v>0</v>
      </c>
      <c r="T671" t="s">
        <v>33</v>
      </c>
      <c r="U671" t="str">
        <f>_xlfn.TEXTBEFORE(Table1[[#This Row],[category &amp; sub-category]], "/")</f>
        <v>theater</v>
      </c>
      <c r="V671" t="str">
        <f>_xlfn.TEXTAFTER(Table1[[#This Row],[category &amp; sub-category]], "/")</f>
        <v>plays</v>
      </c>
    </row>
    <row r="672" spans="1:22" x14ac:dyDescent="0.25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19">
        <f>Table1[[#This Row],[pledged]]/Table1[[#This Row],[goal]]</f>
        <v>4.6885802469135802</v>
      </c>
      <c r="G672" t="s">
        <v>20</v>
      </c>
      <c r="H672" s="24">
        <v>1101</v>
      </c>
      <c r="I672" s="7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8">
        <f t="shared" si="20"/>
        <v>42425.25</v>
      </c>
      <c r="O672" s="18">
        <v>42425.25</v>
      </c>
      <c r="P672" s="18">
        <f t="shared" si="21"/>
        <v>42437.25</v>
      </c>
      <c r="Q672" s="18">
        <v>42437.25</v>
      </c>
      <c r="R672" t="b">
        <v>0</v>
      </c>
      <c r="S672" t="b">
        <v>0</v>
      </c>
      <c r="T672" t="s">
        <v>60</v>
      </c>
      <c r="U672" t="str">
        <f>_xlfn.TEXTBEFORE(Table1[[#This Row],[category &amp; sub-category]], "/")</f>
        <v>music</v>
      </c>
      <c r="V672" t="str">
        <f>_xlfn.TEXTAFTER(Table1[[#This Row],[category &amp; sub-category]], "/")</f>
        <v>indie rock</v>
      </c>
    </row>
    <row r="673" spans="1:22" x14ac:dyDescent="0.25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19">
        <f>Table1[[#This Row],[pledged]]/Table1[[#This Row],[goal]]</f>
        <v>1.220563524590164</v>
      </c>
      <c r="G673" t="s">
        <v>20</v>
      </c>
      <c r="H673" s="24">
        <v>1073</v>
      </c>
      <c r="I673" s="7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8">
        <f t="shared" si="20"/>
        <v>40390.208333333336</v>
      </c>
      <c r="O673" s="18">
        <v>40390.208333333336</v>
      </c>
      <c r="P673" s="18">
        <f t="shared" si="21"/>
        <v>40394.208333333336</v>
      </c>
      <c r="Q673" s="18">
        <v>40394.208333333336</v>
      </c>
      <c r="R673" t="b">
        <v>0</v>
      </c>
      <c r="S673" t="b">
        <v>1</v>
      </c>
      <c r="T673" t="s">
        <v>33</v>
      </c>
      <c r="U673" t="str">
        <f>_xlfn.TEXTBEFORE(Table1[[#This Row],[category &amp; sub-category]], "/")</f>
        <v>theater</v>
      </c>
      <c r="V673" t="str">
        <f>_xlfn.TEXTAFTER(Table1[[#This Row],[category &amp; sub-category]], "/")</f>
        <v>plays</v>
      </c>
    </row>
    <row r="674" spans="1:22" x14ac:dyDescent="0.25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19">
        <f>Table1[[#This Row],[pledged]]/Table1[[#This Row],[goal]]</f>
        <v>0.55931783729156137</v>
      </c>
      <c r="G674" t="s">
        <v>14</v>
      </c>
      <c r="H674" s="24">
        <v>4428</v>
      </c>
      <c r="I674" s="7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8">
        <f t="shared" si="20"/>
        <v>43180.208333333328</v>
      </c>
      <c r="O674" s="18">
        <v>43180.208333333328</v>
      </c>
      <c r="P674" s="18">
        <f t="shared" si="21"/>
        <v>43190.208333333328</v>
      </c>
      <c r="Q674" s="18">
        <v>43190.208333333328</v>
      </c>
      <c r="R674" t="b">
        <v>0</v>
      </c>
      <c r="S674" t="b">
        <v>0</v>
      </c>
      <c r="T674" t="s">
        <v>33</v>
      </c>
      <c r="U674" t="str">
        <f>_xlfn.TEXTBEFORE(Table1[[#This Row],[category &amp; sub-category]], "/")</f>
        <v>theater</v>
      </c>
      <c r="V674" t="str">
        <f>_xlfn.TEXTAFTER(Table1[[#This Row],[category &amp; sub-category]], "/")</f>
        <v>plays</v>
      </c>
    </row>
    <row r="675" spans="1:22" x14ac:dyDescent="0.25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19">
        <f>Table1[[#This Row],[pledged]]/Table1[[#This Row],[goal]]</f>
        <v>0.43660714285714286</v>
      </c>
      <c r="G675" t="s">
        <v>14</v>
      </c>
      <c r="H675" s="24">
        <v>58</v>
      </c>
      <c r="I675" s="7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8">
        <f t="shared" si="20"/>
        <v>42475.208333333328</v>
      </c>
      <c r="O675" s="18">
        <v>42475.208333333328</v>
      </c>
      <c r="P675" s="18">
        <f t="shared" si="21"/>
        <v>42496.208333333328</v>
      </c>
      <c r="Q675" s="18">
        <v>42496.208333333328</v>
      </c>
      <c r="R675" t="b">
        <v>0</v>
      </c>
      <c r="S675" t="b">
        <v>0</v>
      </c>
      <c r="T675" t="s">
        <v>60</v>
      </c>
      <c r="U675" t="str">
        <f>_xlfn.TEXTBEFORE(Table1[[#This Row],[category &amp; sub-category]], "/")</f>
        <v>music</v>
      </c>
      <c r="V675" t="str">
        <f>_xlfn.TEXTAFTER(Table1[[#This Row],[category &amp; sub-category]], "/")</f>
        <v>indie rock</v>
      </c>
    </row>
    <row r="676" spans="1:22" x14ac:dyDescent="0.25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19">
        <f>Table1[[#This Row],[pledged]]/Table1[[#This Row],[goal]]</f>
        <v>0.33538371411833628</v>
      </c>
      <c r="G676" t="s">
        <v>74</v>
      </c>
      <c r="H676" s="24">
        <v>1218</v>
      </c>
      <c r="I676" s="7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8">
        <f t="shared" si="20"/>
        <v>40774.208333333336</v>
      </c>
      <c r="O676" s="18">
        <v>40774.208333333336</v>
      </c>
      <c r="P676" s="18">
        <f t="shared" si="21"/>
        <v>40821.208333333336</v>
      </c>
      <c r="Q676" s="18">
        <v>40821.208333333336</v>
      </c>
      <c r="R676" t="b">
        <v>0</v>
      </c>
      <c r="S676" t="b">
        <v>0</v>
      </c>
      <c r="T676" t="s">
        <v>122</v>
      </c>
      <c r="U676" t="str">
        <f>_xlfn.TEXTBEFORE(Table1[[#This Row],[category &amp; sub-category]], "/")</f>
        <v>photography</v>
      </c>
      <c r="V676" t="str">
        <f>_xlfn.TEXTAFTER(Table1[[#This Row],[category &amp; sub-category]], "/")</f>
        <v>photography books</v>
      </c>
    </row>
    <row r="677" spans="1:22" x14ac:dyDescent="0.25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19">
        <f>Table1[[#This Row],[pledged]]/Table1[[#This Row],[goal]]</f>
        <v>1.2297938144329896</v>
      </c>
      <c r="G677" t="s">
        <v>20</v>
      </c>
      <c r="H677" s="24">
        <v>331</v>
      </c>
      <c r="I677" s="7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8">
        <f t="shared" si="20"/>
        <v>43719.208333333328</v>
      </c>
      <c r="O677" s="18">
        <v>43719.208333333328</v>
      </c>
      <c r="P677" s="18">
        <f t="shared" si="21"/>
        <v>43726.208333333328</v>
      </c>
      <c r="Q677" s="18">
        <v>43726.208333333328</v>
      </c>
      <c r="R677" t="b">
        <v>0</v>
      </c>
      <c r="S677" t="b">
        <v>0</v>
      </c>
      <c r="T677" t="s">
        <v>1029</v>
      </c>
      <c r="U677" t="str">
        <f>_xlfn.TEXTBEFORE(Table1[[#This Row],[category &amp; sub-category]], "/")</f>
        <v>journalism</v>
      </c>
      <c r="V677" t="str">
        <f>_xlfn.TEXTAFTER(Table1[[#This Row],[category &amp; sub-category]], "/")</f>
        <v>audio</v>
      </c>
    </row>
    <row r="678" spans="1:22" x14ac:dyDescent="0.25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19">
        <f>Table1[[#This Row],[pledged]]/Table1[[#This Row],[goal]]</f>
        <v>1.8974959871589085</v>
      </c>
      <c r="G678" t="s">
        <v>20</v>
      </c>
      <c r="H678" s="24">
        <v>1170</v>
      </c>
      <c r="I678" s="7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8">
        <f t="shared" si="20"/>
        <v>41178.208333333336</v>
      </c>
      <c r="O678" s="18">
        <v>41178.208333333336</v>
      </c>
      <c r="P678" s="18">
        <f t="shared" si="21"/>
        <v>41187.208333333336</v>
      </c>
      <c r="Q678" s="18">
        <v>41187.208333333336</v>
      </c>
      <c r="R678" t="b">
        <v>0</v>
      </c>
      <c r="S678" t="b">
        <v>0</v>
      </c>
      <c r="T678" t="s">
        <v>122</v>
      </c>
      <c r="U678" t="str">
        <f>_xlfn.TEXTBEFORE(Table1[[#This Row],[category &amp; sub-category]], "/")</f>
        <v>photography</v>
      </c>
      <c r="V678" t="str">
        <f>_xlfn.TEXTAFTER(Table1[[#This Row],[category &amp; sub-category]], "/")</f>
        <v>photography books</v>
      </c>
    </row>
    <row r="679" spans="1:22" x14ac:dyDescent="0.25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19">
        <f>Table1[[#This Row],[pledged]]/Table1[[#This Row],[goal]]</f>
        <v>0.83622641509433959</v>
      </c>
      <c r="G679" t="s">
        <v>14</v>
      </c>
      <c r="H679" s="24">
        <v>111</v>
      </c>
      <c r="I679" s="7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8">
        <f t="shared" si="20"/>
        <v>42561.208333333328</v>
      </c>
      <c r="O679" s="18">
        <v>42561.208333333328</v>
      </c>
      <c r="P679" s="18">
        <f t="shared" si="21"/>
        <v>42611.208333333328</v>
      </c>
      <c r="Q679" s="18">
        <v>42611.208333333328</v>
      </c>
      <c r="R679" t="b">
        <v>0</v>
      </c>
      <c r="S679" t="b">
        <v>0</v>
      </c>
      <c r="T679" t="s">
        <v>119</v>
      </c>
      <c r="U679" t="str">
        <f>_xlfn.TEXTBEFORE(Table1[[#This Row],[category &amp; sub-category]], "/")</f>
        <v>publishing</v>
      </c>
      <c r="V679" t="str">
        <f>_xlfn.TEXTAFTER(Table1[[#This Row],[category &amp; sub-category]], "/")</f>
        <v>fiction</v>
      </c>
    </row>
    <row r="680" spans="1:22" x14ac:dyDescent="0.25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19">
        <f>Table1[[#This Row],[pledged]]/Table1[[#This Row],[goal]]</f>
        <v>0.17968844221105529</v>
      </c>
      <c r="G680" t="s">
        <v>74</v>
      </c>
      <c r="H680" s="24">
        <v>215</v>
      </c>
      <c r="I680" s="7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8">
        <f t="shared" si="20"/>
        <v>43484.25</v>
      </c>
      <c r="O680" s="18">
        <v>43484.25</v>
      </c>
      <c r="P680" s="18">
        <f t="shared" si="21"/>
        <v>43486.25</v>
      </c>
      <c r="Q680" s="18">
        <v>43486.25</v>
      </c>
      <c r="R680" t="b">
        <v>0</v>
      </c>
      <c r="S680" t="b">
        <v>0</v>
      </c>
      <c r="T680" t="s">
        <v>53</v>
      </c>
      <c r="U680" t="str">
        <f>_xlfn.TEXTBEFORE(Table1[[#This Row],[category &amp; sub-category]], "/")</f>
        <v>film &amp; video</v>
      </c>
      <c r="V680" t="str">
        <f>_xlfn.TEXTAFTER(Table1[[#This Row],[category &amp; sub-category]], "/")</f>
        <v>drama</v>
      </c>
    </row>
    <row r="681" spans="1:22" x14ac:dyDescent="0.25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19">
        <f>Table1[[#This Row],[pledged]]/Table1[[#This Row],[goal]]</f>
        <v>10.365</v>
      </c>
      <c r="G681" t="s">
        <v>20</v>
      </c>
      <c r="H681" s="24">
        <v>363</v>
      </c>
      <c r="I681" s="7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8">
        <f t="shared" si="20"/>
        <v>43756.208333333328</v>
      </c>
      <c r="O681" s="18">
        <v>43756.208333333328</v>
      </c>
      <c r="P681" s="18">
        <f t="shared" si="21"/>
        <v>43761.208333333328</v>
      </c>
      <c r="Q681" s="18">
        <v>43761.208333333328</v>
      </c>
      <c r="R681" t="b">
        <v>0</v>
      </c>
      <c r="S681" t="b">
        <v>1</v>
      </c>
      <c r="T681" t="s">
        <v>17</v>
      </c>
      <c r="U681" t="str">
        <f>_xlfn.TEXTBEFORE(Table1[[#This Row],[category &amp; sub-category]], "/")</f>
        <v>food</v>
      </c>
      <c r="V681" t="str">
        <f>_xlfn.TEXTAFTER(Table1[[#This Row],[category &amp; sub-category]], "/")</f>
        <v>food trucks</v>
      </c>
    </row>
    <row r="682" spans="1:22" x14ac:dyDescent="0.25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19">
        <f>Table1[[#This Row],[pledged]]/Table1[[#This Row],[goal]]</f>
        <v>0.97405219780219776</v>
      </c>
      <c r="G682" t="s">
        <v>14</v>
      </c>
      <c r="H682" s="24">
        <v>2955</v>
      </c>
      <c r="I682" s="7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8">
        <f t="shared" si="20"/>
        <v>43813.25</v>
      </c>
      <c r="O682" s="18">
        <v>43813.25</v>
      </c>
      <c r="P682" s="18">
        <f t="shared" si="21"/>
        <v>43815.25</v>
      </c>
      <c r="Q682" s="18">
        <v>43815.25</v>
      </c>
      <c r="R682" t="b">
        <v>0</v>
      </c>
      <c r="S682" t="b">
        <v>1</v>
      </c>
      <c r="T682" t="s">
        <v>292</v>
      </c>
      <c r="U682" t="str">
        <f>_xlfn.TEXTBEFORE(Table1[[#This Row],[category &amp; sub-category]], "/")</f>
        <v>games</v>
      </c>
      <c r="V682" t="str">
        <f>_xlfn.TEXTAFTER(Table1[[#This Row],[category &amp; sub-category]], "/")</f>
        <v>mobile games</v>
      </c>
    </row>
    <row r="683" spans="1:22" x14ac:dyDescent="0.25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19">
        <f>Table1[[#This Row],[pledged]]/Table1[[#This Row],[goal]]</f>
        <v>0.86386203150461705</v>
      </c>
      <c r="G683" t="s">
        <v>14</v>
      </c>
      <c r="H683" s="24">
        <v>1657</v>
      </c>
      <c r="I683" s="7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8">
        <f t="shared" si="20"/>
        <v>40898.25</v>
      </c>
      <c r="O683" s="18">
        <v>40898.25</v>
      </c>
      <c r="P683" s="18">
        <f t="shared" si="21"/>
        <v>40904.25</v>
      </c>
      <c r="Q683" s="18">
        <v>40904.25</v>
      </c>
      <c r="R683" t="b">
        <v>0</v>
      </c>
      <c r="S683" t="b">
        <v>0</v>
      </c>
      <c r="T683" t="s">
        <v>33</v>
      </c>
      <c r="U683" t="str">
        <f>_xlfn.TEXTBEFORE(Table1[[#This Row],[category &amp; sub-category]], "/")</f>
        <v>theater</v>
      </c>
      <c r="V683" t="str">
        <f>_xlfn.TEXTAFTER(Table1[[#This Row],[category &amp; sub-category]], "/")</f>
        <v>plays</v>
      </c>
    </row>
    <row r="684" spans="1:22" x14ac:dyDescent="0.25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19">
        <f>Table1[[#This Row],[pledged]]/Table1[[#This Row],[goal]]</f>
        <v>1.5016666666666667</v>
      </c>
      <c r="G684" t="s">
        <v>20</v>
      </c>
      <c r="H684" s="24">
        <v>103</v>
      </c>
      <c r="I684" s="7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8">
        <f t="shared" si="20"/>
        <v>41619.25</v>
      </c>
      <c r="O684" s="18">
        <v>41619.25</v>
      </c>
      <c r="P684" s="18">
        <f t="shared" si="21"/>
        <v>41628.25</v>
      </c>
      <c r="Q684" s="18">
        <v>41628.25</v>
      </c>
      <c r="R684" t="b">
        <v>0</v>
      </c>
      <c r="S684" t="b">
        <v>0</v>
      </c>
      <c r="T684" t="s">
        <v>33</v>
      </c>
      <c r="U684" t="str">
        <f>_xlfn.TEXTBEFORE(Table1[[#This Row],[category &amp; sub-category]], "/")</f>
        <v>theater</v>
      </c>
      <c r="V684" t="str">
        <f>_xlfn.TEXTAFTER(Table1[[#This Row],[category &amp; sub-category]], "/")</f>
        <v>plays</v>
      </c>
    </row>
    <row r="685" spans="1:22" x14ac:dyDescent="0.25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19">
        <f>Table1[[#This Row],[pledged]]/Table1[[#This Row],[goal]]</f>
        <v>3.5843478260869563</v>
      </c>
      <c r="G685" t="s">
        <v>20</v>
      </c>
      <c r="H685" s="24">
        <v>147</v>
      </c>
      <c r="I685" s="7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8">
        <f t="shared" si="20"/>
        <v>43359.208333333328</v>
      </c>
      <c r="O685" s="18">
        <v>43359.208333333328</v>
      </c>
      <c r="P685" s="18">
        <f t="shared" si="21"/>
        <v>43361.208333333328</v>
      </c>
      <c r="Q685" s="18">
        <v>43361.208333333328</v>
      </c>
      <c r="R685" t="b">
        <v>0</v>
      </c>
      <c r="S685" t="b">
        <v>0</v>
      </c>
      <c r="T685" t="s">
        <v>33</v>
      </c>
      <c r="U685" t="str">
        <f>_xlfn.TEXTBEFORE(Table1[[#This Row],[category &amp; sub-category]], "/")</f>
        <v>theater</v>
      </c>
      <c r="V685" t="str">
        <f>_xlfn.TEXTAFTER(Table1[[#This Row],[category &amp; sub-category]], "/")</f>
        <v>plays</v>
      </c>
    </row>
    <row r="686" spans="1:22" x14ac:dyDescent="0.25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19">
        <f>Table1[[#This Row],[pledged]]/Table1[[#This Row],[goal]]</f>
        <v>5.4285714285714288</v>
      </c>
      <c r="G686" t="s">
        <v>20</v>
      </c>
      <c r="H686" s="24">
        <v>110</v>
      </c>
      <c r="I686" s="7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8">
        <f t="shared" si="20"/>
        <v>40358.208333333336</v>
      </c>
      <c r="O686" s="18">
        <v>40358.208333333336</v>
      </c>
      <c r="P686" s="18">
        <f t="shared" si="21"/>
        <v>40378.208333333336</v>
      </c>
      <c r="Q686" s="18">
        <v>40378.208333333336</v>
      </c>
      <c r="R686" t="b">
        <v>0</v>
      </c>
      <c r="S686" t="b">
        <v>0</v>
      </c>
      <c r="T686" t="s">
        <v>68</v>
      </c>
      <c r="U686" t="str">
        <f>_xlfn.TEXTBEFORE(Table1[[#This Row],[category &amp; sub-category]], "/")</f>
        <v>publishing</v>
      </c>
      <c r="V686" t="str">
        <f>_xlfn.TEXTAFTER(Table1[[#This Row],[category &amp; sub-category]], "/")</f>
        <v>nonfiction</v>
      </c>
    </row>
    <row r="687" spans="1:22" x14ac:dyDescent="0.25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19">
        <f>Table1[[#This Row],[pledged]]/Table1[[#This Row],[goal]]</f>
        <v>0.67500714285714281</v>
      </c>
      <c r="G687" t="s">
        <v>14</v>
      </c>
      <c r="H687" s="24">
        <v>926</v>
      </c>
      <c r="I687" s="7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8">
        <f t="shared" si="20"/>
        <v>42239.208333333328</v>
      </c>
      <c r="O687" s="18">
        <v>42239.208333333328</v>
      </c>
      <c r="P687" s="18">
        <f t="shared" si="21"/>
        <v>42263.208333333328</v>
      </c>
      <c r="Q687" s="18">
        <v>42263.208333333328</v>
      </c>
      <c r="R687" t="b">
        <v>0</v>
      </c>
      <c r="S687" t="b">
        <v>0</v>
      </c>
      <c r="T687" t="s">
        <v>33</v>
      </c>
      <c r="U687" t="str">
        <f>_xlfn.TEXTBEFORE(Table1[[#This Row],[category &amp; sub-category]], "/")</f>
        <v>theater</v>
      </c>
      <c r="V687" t="str">
        <f>_xlfn.TEXTAFTER(Table1[[#This Row],[category &amp; sub-category]], "/")</f>
        <v>plays</v>
      </c>
    </row>
    <row r="688" spans="1:22" x14ac:dyDescent="0.25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19">
        <f>Table1[[#This Row],[pledged]]/Table1[[#This Row],[goal]]</f>
        <v>1.9174666666666667</v>
      </c>
      <c r="G688" t="s">
        <v>20</v>
      </c>
      <c r="H688" s="24">
        <v>134</v>
      </c>
      <c r="I688" s="7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8">
        <f t="shared" si="20"/>
        <v>43186.208333333328</v>
      </c>
      <c r="O688" s="18">
        <v>43186.208333333328</v>
      </c>
      <c r="P688" s="18">
        <f t="shared" si="21"/>
        <v>43197.208333333328</v>
      </c>
      <c r="Q688" s="18">
        <v>43197.208333333328</v>
      </c>
      <c r="R688" t="b">
        <v>0</v>
      </c>
      <c r="S688" t="b">
        <v>0</v>
      </c>
      <c r="T688" t="s">
        <v>65</v>
      </c>
      <c r="U688" t="str">
        <f>_xlfn.TEXTBEFORE(Table1[[#This Row],[category &amp; sub-category]], "/")</f>
        <v>technology</v>
      </c>
      <c r="V688" t="str">
        <f>_xlfn.TEXTAFTER(Table1[[#This Row],[category &amp; sub-category]], "/")</f>
        <v>wearables</v>
      </c>
    </row>
    <row r="689" spans="1:22" x14ac:dyDescent="0.25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19">
        <f>Table1[[#This Row],[pledged]]/Table1[[#This Row],[goal]]</f>
        <v>9.32</v>
      </c>
      <c r="G689" t="s">
        <v>20</v>
      </c>
      <c r="H689" s="24">
        <v>269</v>
      </c>
      <c r="I689" s="7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8">
        <f t="shared" si="20"/>
        <v>42806.25</v>
      </c>
      <c r="O689" s="18">
        <v>42806.25</v>
      </c>
      <c r="P689" s="18">
        <f t="shared" si="21"/>
        <v>42809.208333333328</v>
      </c>
      <c r="Q689" s="18">
        <v>42809.208333333328</v>
      </c>
      <c r="R689" t="b">
        <v>0</v>
      </c>
      <c r="S689" t="b">
        <v>0</v>
      </c>
      <c r="T689" t="s">
        <v>33</v>
      </c>
      <c r="U689" t="str">
        <f>_xlfn.TEXTBEFORE(Table1[[#This Row],[category &amp; sub-category]], "/")</f>
        <v>theater</v>
      </c>
      <c r="V689" t="str">
        <f>_xlfn.TEXTAFTER(Table1[[#This Row],[category &amp; sub-category]], "/")</f>
        <v>plays</v>
      </c>
    </row>
    <row r="690" spans="1:22" x14ac:dyDescent="0.25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19">
        <f>Table1[[#This Row],[pledged]]/Table1[[#This Row],[goal]]</f>
        <v>4.2927586206896553</v>
      </c>
      <c r="G690" t="s">
        <v>20</v>
      </c>
      <c r="H690" s="24">
        <v>175</v>
      </c>
      <c r="I690" s="7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8">
        <f t="shared" si="20"/>
        <v>43475.25</v>
      </c>
      <c r="O690" s="18">
        <v>43475.25</v>
      </c>
      <c r="P690" s="18">
        <f t="shared" si="21"/>
        <v>43491.25</v>
      </c>
      <c r="Q690" s="18">
        <v>43491.25</v>
      </c>
      <c r="R690" t="b">
        <v>0</v>
      </c>
      <c r="S690" t="b">
        <v>1</v>
      </c>
      <c r="T690" t="s">
        <v>269</v>
      </c>
      <c r="U690" t="str">
        <f>_xlfn.TEXTBEFORE(Table1[[#This Row],[category &amp; sub-category]], "/")</f>
        <v>film &amp; video</v>
      </c>
      <c r="V690" t="str">
        <f>_xlfn.TEXTAFTER(Table1[[#This Row],[category &amp; sub-category]], "/")</f>
        <v>television</v>
      </c>
    </row>
    <row r="691" spans="1:22" x14ac:dyDescent="0.25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19">
        <f>Table1[[#This Row],[pledged]]/Table1[[#This Row],[goal]]</f>
        <v>1.0065753424657535</v>
      </c>
      <c r="G691" t="s">
        <v>20</v>
      </c>
      <c r="H691" s="24">
        <v>69</v>
      </c>
      <c r="I691" s="7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8">
        <f t="shared" si="20"/>
        <v>41576.208333333336</v>
      </c>
      <c r="O691" s="18">
        <v>41576.208333333336</v>
      </c>
      <c r="P691" s="18">
        <f t="shared" si="21"/>
        <v>41588.25</v>
      </c>
      <c r="Q691" s="18">
        <v>41588.25</v>
      </c>
      <c r="R691" t="b">
        <v>0</v>
      </c>
      <c r="S691" t="b">
        <v>0</v>
      </c>
      <c r="T691" t="s">
        <v>28</v>
      </c>
      <c r="U691" t="str">
        <f>_xlfn.TEXTBEFORE(Table1[[#This Row],[category &amp; sub-category]], "/")</f>
        <v>technology</v>
      </c>
      <c r="V691" t="str">
        <f>_xlfn.TEXTAFTER(Table1[[#This Row],[category &amp; sub-category]], "/")</f>
        <v>web</v>
      </c>
    </row>
    <row r="692" spans="1:22" x14ac:dyDescent="0.25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19">
        <f>Table1[[#This Row],[pledged]]/Table1[[#This Row],[goal]]</f>
        <v>2.266111111111111</v>
      </c>
      <c r="G692" t="s">
        <v>20</v>
      </c>
      <c r="H692" s="24">
        <v>190</v>
      </c>
      <c r="I692" s="7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8">
        <f t="shared" si="20"/>
        <v>40874.25</v>
      </c>
      <c r="O692" s="18">
        <v>40874.25</v>
      </c>
      <c r="P692" s="18">
        <f t="shared" si="21"/>
        <v>40880.25</v>
      </c>
      <c r="Q692" s="18">
        <v>40880.25</v>
      </c>
      <c r="R692" t="b">
        <v>0</v>
      </c>
      <c r="S692" t="b">
        <v>1</v>
      </c>
      <c r="T692" t="s">
        <v>42</v>
      </c>
      <c r="U692" t="str">
        <f>_xlfn.TEXTBEFORE(Table1[[#This Row],[category &amp; sub-category]], "/")</f>
        <v>film &amp; video</v>
      </c>
      <c r="V692" t="str">
        <f>_xlfn.TEXTAFTER(Table1[[#This Row],[category &amp; sub-category]], "/")</f>
        <v>documentary</v>
      </c>
    </row>
    <row r="693" spans="1:22" x14ac:dyDescent="0.25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19">
        <f>Table1[[#This Row],[pledged]]/Table1[[#This Row],[goal]]</f>
        <v>1.4238</v>
      </c>
      <c r="G693" t="s">
        <v>20</v>
      </c>
      <c r="H693" s="24">
        <v>237</v>
      </c>
      <c r="I693" s="7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8">
        <f t="shared" si="20"/>
        <v>41185.208333333336</v>
      </c>
      <c r="O693" s="18">
        <v>41185.208333333336</v>
      </c>
      <c r="P693" s="18">
        <f t="shared" si="21"/>
        <v>41202.208333333336</v>
      </c>
      <c r="Q693" s="18">
        <v>41202.208333333336</v>
      </c>
      <c r="R693" t="b">
        <v>1</v>
      </c>
      <c r="S693" t="b">
        <v>1</v>
      </c>
      <c r="T693" t="s">
        <v>42</v>
      </c>
      <c r="U693" t="str">
        <f>_xlfn.TEXTBEFORE(Table1[[#This Row],[category &amp; sub-category]], "/")</f>
        <v>film &amp; video</v>
      </c>
      <c r="V693" t="str">
        <f>_xlfn.TEXTAFTER(Table1[[#This Row],[category &amp; sub-category]], "/")</f>
        <v>documentary</v>
      </c>
    </row>
    <row r="694" spans="1:22" x14ac:dyDescent="0.25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19">
        <f>Table1[[#This Row],[pledged]]/Table1[[#This Row],[goal]]</f>
        <v>0.90633333333333332</v>
      </c>
      <c r="G694" t="s">
        <v>14</v>
      </c>
      <c r="H694" s="24">
        <v>77</v>
      </c>
      <c r="I694" s="7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8">
        <f t="shared" si="20"/>
        <v>43655.208333333328</v>
      </c>
      <c r="O694" s="18">
        <v>43655.208333333328</v>
      </c>
      <c r="P694" s="18">
        <f t="shared" si="21"/>
        <v>43673.208333333328</v>
      </c>
      <c r="Q694" s="18">
        <v>43673.208333333328</v>
      </c>
      <c r="R694" t="b">
        <v>0</v>
      </c>
      <c r="S694" t="b">
        <v>0</v>
      </c>
      <c r="T694" t="s">
        <v>23</v>
      </c>
      <c r="U694" t="str">
        <f>_xlfn.TEXTBEFORE(Table1[[#This Row],[category &amp; sub-category]], "/")</f>
        <v>music</v>
      </c>
      <c r="V694" t="str">
        <f>_xlfn.TEXTAFTER(Table1[[#This Row],[category &amp; sub-category]], "/")</f>
        <v>rock</v>
      </c>
    </row>
    <row r="695" spans="1:22" x14ac:dyDescent="0.25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19">
        <f>Table1[[#This Row],[pledged]]/Table1[[#This Row],[goal]]</f>
        <v>0.63966740576496672</v>
      </c>
      <c r="G695" t="s">
        <v>14</v>
      </c>
      <c r="H695" s="24">
        <v>1748</v>
      </c>
      <c r="I695" s="7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8">
        <f t="shared" si="20"/>
        <v>43025.208333333328</v>
      </c>
      <c r="O695" s="18">
        <v>43025.208333333328</v>
      </c>
      <c r="P695" s="18">
        <f t="shared" si="21"/>
        <v>43042.208333333328</v>
      </c>
      <c r="Q695" s="18">
        <v>43042.208333333328</v>
      </c>
      <c r="R695" t="b">
        <v>0</v>
      </c>
      <c r="S695" t="b">
        <v>0</v>
      </c>
      <c r="T695" t="s">
        <v>33</v>
      </c>
      <c r="U695" t="str">
        <f>_xlfn.TEXTBEFORE(Table1[[#This Row],[category &amp; sub-category]], "/")</f>
        <v>theater</v>
      </c>
      <c r="V695" t="str">
        <f>_xlfn.TEXTAFTER(Table1[[#This Row],[category &amp; sub-category]], "/")</f>
        <v>plays</v>
      </c>
    </row>
    <row r="696" spans="1:22" x14ac:dyDescent="0.25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19">
        <f>Table1[[#This Row],[pledged]]/Table1[[#This Row],[goal]]</f>
        <v>0.84131868131868137</v>
      </c>
      <c r="G696" t="s">
        <v>14</v>
      </c>
      <c r="H696" s="24">
        <v>79</v>
      </c>
      <c r="I696" s="7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8">
        <f t="shared" si="20"/>
        <v>43066.25</v>
      </c>
      <c r="O696" s="18">
        <v>43066.25</v>
      </c>
      <c r="P696" s="18">
        <f t="shared" si="21"/>
        <v>43103.25</v>
      </c>
      <c r="Q696" s="18">
        <v>43103.25</v>
      </c>
      <c r="R696" t="b">
        <v>0</v>
      </c>
      <c r="S696" t="b">
        <v>0</v>
      </c>
      <c r="T696" t="s">
        <v>33</v>
      </c>
      <c r="U696" t="str">
        <f>_xlfn.TEXTBEFORE(Table1[[#This Row],[category &amp; sub-category]], "/")</f>
        <v>theater</v>
      </c>
      <c r="V696" t="str">
        <f>_xlfn.TEXTAFTER(Table1[[#This Row],[category &amp; sub-category]], "/")</f>
        <v>plays</v>
      </c>
    </row>
    <row r="697" spans="1:22" x14ac:dyDescent="0.25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19">
        <f>Table1[[#This Row],[pledged]]/Table1[[#This Row],[goal]]</f>
        <v>1.3393478260869565</v>
      </c>
      <c r="G697" t="s">
        <v>20</v>
      </c>
      <c r="H697" s="24">
        <v>196</v>
      </c>
      <c r="I697" s="7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8">
        <f t="shared" si="20"/>
        <v>42322.25</v>
      </c>
      <c r="O697" s="18">
        <v>42322.25</v>
      </c>
      <c r="P697" s="18">
        <f t="shared" si="21"/>
        <v>42338.25</v>
      </c>
      <c r="Q697" s="18">
        <v>42338.25</v>
      </c>
      <c r="R697" t="b">
        <v>1</v>
      </c>
      <c r="S697" t="b">
        <v>0</v>
      </c>
      <c r="T697" t="s">
        <v>23</v>
      </c>
      <c r="U697" t="str">
        <f>_xlfn.TEXTBEFORE(Table1[[#This Row],[category &amp; sub-category]], "/")</f>
        <v>music</v>
      </c>
      <c r="V697" t="str">
        <f>_xlfn.TEXTAFTER(Table1[[#This Row],[category &amp; sub-category]], "/")</f>
        <v>rock</v>
      </c>
    </row>
    <row r="698" spans="1:22" x14ac:dyDescent="0.25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19">
        <f>Table1[[#This Row],[pledged]]/Table1[[#This Row],[goal]]</f>
        <v>0.59042047531992692</v>
      </c>
      <c r="G698" t="s">
        <v>14</v>
      </c>
      <c r="H698" s="24">
        <v>889</v>
      </c>
      <c r="I698" s="7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8">
        <f t="shared" si="20"/>
        <v>42114.208333333328</v>
      </c>
      <c r="O698" s="18">
        <v>42114.208333333328</v>
      </c>
      <c r="P698" s="18">
        <f t="shared" si="21"/>
        <v>42115.208333333328</v>
      </c>
      <c r="Q698" s="18">
        <v>42115.208333333328</v>
      </c>
      <c r="R698" t="b">
        <v>0</v>
      </c>
      <c r="S698" t="b">
        <v>1</v>
      </c>
      <c r="T698" t="s">
        <v>33</v>
      </c>
      <c r="U698" t="str">
        <f>_xlfn.TEXTBEFORE(Table1[[#This Row],[category &amp; sub-category]], "/")</f>
        <v>theater</v>
      </c>
      <c r="V698" t="str">
        <f>_xlfn.TEXTAFTER(Table1[[#This Row],[category &amp; sub-category]], "/")</f>
        <v>plays</v>
      </c>
    </row>
    <row r="699" spans="1:22" x14ac:dyDescent="0.25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19">
        <f>Table1[[#This Row],[pledged]]/Table1[[#This Row],[goal]]</f>
        <v>1.5280062063615205</v>
      </c>
      <c r="G699" t="s">
        <v>20</v>
      </c>
      <c r="H699" s="24">
        <v>7295</v>
      </c>
      <c r="I699" s="7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8">
        <f t="shared" si="20"/>
        <v>43190.208333333328</v>
      </c>
      <c r="O699" s="18">
        <v>43190.208333333328</v>
      </c>
      <c r="P699" s="18">
        <f t="shared" si="21"/>
        <v>43192.208333333328</v>
      </c>
      <c r="Q699" s="18">
        <v>43192.208333333328</v>
      </c>
      <c r="R699" t="b">
        <v>0</v>
      </c>
      <c r="S699" t="b">
        <v>0</v>
      </c>
      <c r="T699" t="s">
        <v>50</v>
      </c>
      <c r="U699" t="str">
        <f>_xlfn.TEXTBEFORE(Table1[[#This Row],[category &amp; sub-category]], "/")</f>
        <v>music</v>
      </c>
      <c r="V699" t="str">
        <f>_xlfn.TEXTAFTER(Table1[[#This Row],[category &amp; sub-category]], "/")</f>
        <v>electric music</v>
      </c>
    </row>
    <row r="700" spans="1:22" x14ac:dyDescent="0.25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19">
        <f>Table1[[#This Row],[pledged]]/Table1[[#This Row],[goal]]</f>
        <v>4.466912114014252</v>
      </c>
      <c r="G700" t="s">
        <v>20</v>
      </c>
      <c r="H700" s="24">
        <v>2893</v>
      </c>
      <c r="I700" s="7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8">
        <f t="shared" si="20"/>
        <v>40871.25</v>
      </c>
      <c r="O700" s="18">
        <v>40871.25</v>
      </c>
      <c r="P700" s="18">
        <f t="shared" si="21"/>
        <v>40885.25</v>
      </c>
      <c r="Q700" s="18">
        <v>40885.25</v>
      </c>
      <c r="R700" t="b">
        <v>0</v>
      </c>
      <c r="S700" t="b">
        <v>0</v>
      </c>
      <c r="T700" t="s">
        <v>65</v>
      </c>
      <c r="U700" t="str">
        <f>_xlfn.TEXTBEFORE(Table1[[#This Row],[category &amp; sub-category]], "/")</f>
        <v>technology</v>
      </c>
      <c r="V700" t="str">
        <f>_xlfn.TEXTAFTER(Table1[[#This Row],[category &amp; sub-category]], "/")</f>
        <v>wearables</v>
      </c>
    </row>
    <row r="701" spans="1:22" x14ac:dyDescent="0.25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19">
        <f>Table1[[#This Row],[pledged]]/Table1[[#This Row],[goal]]</f>
        <v>0.8439189189189189</v>
      </c>
      <c r="G701" t="s">
        <v>14</v>
      </c>
      <c r="H701" s="24">
        <v>56</v>
      </c>
      <c r="I701" s="7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8">
        <f t="shared" si="20"/>
        <v>43641.208333333328</v>
      </c>
      <c r="O701" s="18">
        <v>43641.208333333328</v>
      </c>
      <c r="P701" s="18">
        <f t="shared" si="21"/>
        <v>43642.208333333328</v>
      </c>
      <c r="Q701" s="18">
        <v>43642.208333333328</v>
      </c>
      <c r="R701" t="b">
        <v>0</v>
      </c>
      <c r="S701" t="b">
        <v>0</v>
      </c>
      <c r="T701" t="s">
        <v>53</v>
      </c>
      <c r="U701" t="str">
        <f>_xlfn.TEXTBEFORE(Table1[[#This Row],[category &amp; sub-category]], "/")</f>
        <v>film &amp; video</v>
      </c>
      <c r="V701" t="str">
        <f>_xlfn.TEXTAFTER(Table1[[#This Row],[category &amp; sub-category]], "/")</f>
        <v>drama</v>
      </c>
    </row>
    <row r="702" spans="1:22" x14ac:dyDescent="0.25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19">
        <f>Table1[[#This Row],[pledged]]/Table1[[#This Row],[goal]]</f>
        <v>0.03</v>
      </c>
      <c r="G702" t="s">
        <v>14</v>
      </c>
      <c r="H702" s="24">
        <v>1</v>
      </c>
      <c r="I702" s="7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s="18">
        <f t="shared" si="20"/>
        <v>40203.25</v>
      </c>
      <c r="O702" s="18">
        <v>40203.25</v>
      </c>
      <c r="P702" s="18">
        <f t="shared" si="21"/>
        <v>40218.25</v>
      </c>
      <c r="Q702" s="18">
        <v>40218.25</v>
      </c>
      <c r="R702" t="b">
        <v>0</v>
      </c>
      <c r="S702" t="b">
        <v>0</v>
      </c>
      <c r="T702" t="s">
        <v>65</v>
      </c>
      <c r="U702" t="str">
        <f>_xlfn.TEXTBEFORE(Table1[[#This Row],[category &amp; sub-category]], "/")</f>
        <v>technology</v>
      </c>
      <c r="V702" t="str">
        <f>_xlfn.TEXTAFTER(Table1[[#This Row],[category &amp; sub-category]], "/")</f>
        <v>wearables</v>
      </c>
    </row>
    <row r="703" spans="1:22" x14ac:dyDescent="0.25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19">
        <f>Table1[[#This Row],[pledged]]/Table1[[#This Row],[goal]]</f>
        <v>1.7502692307692307</v>
      </c>
      <c r="G703" t="s">
        <v>20</v>
      </c>
      <c r="H703" s="24">
        <v>820</v>
      </c>
      <c r="I703" s="7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8">
        <f t="shared" si="20"/>
        <v>40629.208333333336</v>
      </c>
      <c r="O703" s="18">
        <v>40629.208333333336</v>
      </c>
      <c r="P703" s="18">
        <f t="shared" si="21"/>
        <v>40636.208333333336</v>
      </c>
      <c r="Q703" s="18">
        <v>40636.208333333336</v>
      </c>
      <c r="R703" t="b">
        <v>1</v>
      </c>
      <c r="S703" t="b">
        <v>0</v>
      </c>
      <c r="T703" t="s">
        <v>33</v>
      </c>
      <c r="U703" t="str">
        <f>_xlfn.TEXTBEFORE(Table1[[#This Row],[category &amp; sub-category]], "/")</f>
        <v>theater</v>
      </c>
      <c r="V703" t="str">
        <f>_xlfn.TEXTAFTER(Table1[[#This Row],[category &amp; sub-category]], "/")</f>
        <v>plays</v>
      </c>
    </row>
    <row r="704" spans="1:22" x14ac:dyDescent="0.25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19">
        <f>Table1[[#This Row],[pledged]]/Table1[[#This Row],[goal]]</f>
        <v>0.54137931034482756</v>
      </c>
      <c r="G704" t="s">
        <v>14</v>
      </c>
      <c r="H704" s="24">
        <v>83</v>
      </c>
      <c r="I704" s="7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8">
        <f t="shared" si="20"/>
        <v>41477.208333333336</v>
      </c>
      <c r="O704" s="18">
        <v>41477.208333333336</v>
      </c>
      <c r="P704" s="18">
        <f t="shared" si="21"/>
        <v>41482.208333333336</v>
      </c>
      <c r="Q704" s="18">
        <v>41482.208333333336</v>
      </c>
      <c r="R704" t="b">
        <v>0</v>
      </c>
      <c r="S704" t="b">
        <v>0</v>
      </c>
      <c r="T704" t="s">
        <v>65</v>
      </c>
      <c r="U704" t="str">
        <f>_xlfn.TEXTBEFORE(Table1[[#This Row],[category &amp; sub-category]], "/")</f>
        <v>technology</v>
      </c>
      <c r="V704" t="str">
        <f>_xlfn.TEXTAFTER(Table1[[#This Row],[category &amp; sub-category]], "/")</f>
        <v>wearables</v>
      </c>
    </row>
    <row r="705" spans="1:22" x14ac:dyDescent="0.25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19">
        <f>Table1[[#This Row],[pledged]]/Table1[[#This Row],[goal]]</f>
        <v>3.1187381703470032</v>
      </c>
      <c r="G705" t="s">
        <v>20</v>
      </c>
      <c r="H705" s="24">
        <v>2038</v>
      </c>
      <c r="I705" s="7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8">
        <f t="shared" si="20"/>
        <v>41020.208333333336</v>
      </c>
      <c r="O705" s="18">
        <v>41020.208333333336</v>
      </c>
      <c r="P705" s="18">
        <f t="shared" si="21"/>
        <v>41037.208333333336</v>
      </c>
      <c r="Q705" s="18">
        <v>41037.208333333336</v>
      </c>
      <c r="R705" t="b">
        <v>1</v>
      </c>
      <c r="S705" t="b">
        <v>1</v>
      </c>
      <c r="T705" t="s">
        <v>206</v>
      </c>
      <c r="U705" t="str">
        <f>_xlfn.TEXTBEFORE(Table1[[#This Row],[category &amp; sub-category]], "/")</f>
        <v>publishing</v>
      </c>
      <c r="V705" t="str">
        <f>_xlfn.TEXTAFTER(Table1[[#This Row],[category &amp; sub-category]], "/")</f>
        <v>translations</v>
      </c>
    </row>
    <row r="706" spans="1:22" x14ac:dyDescent="0.25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19">
        <f>Table1[[#This Row],[pledged]]/Table1[[#This Row],[goal]]</f>
        <v>1.2278160919540231</v>
      </c>
      <c r="G706" t="s">
        <v>20</v>
      </c>
      <c r="H706" s="24">
        <v>116</v>
      </c>
      <c r="I706" s="7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8">
        <f t="shared" ref="N706:N769" si="22">(((L706/60)/60)/24)+DATE(1970,1,1)</f>
        <v>42555.208333333328</v>
      </c>
      <c r="O706" s="18">
        <v>42555.208333333328</v>
      </c>
      <c r="P706" s="18">
        <f t="shared" ref="P706:P769" si="23">(((M706/60)/60)/24)+DATE(1970,1,1)</f>
        <v>42570.208333333328</v>
      </c>
      <c r="Q706" s="18">
        <v>42570.208333333328</v>
      </c>
      <c r="R706" t="b">
        <v>0</v>
      </c>
      <c r="S706" t="b">
        <v>0</v>
      </c>
      <c r="T706" t="s">
        <v>71</v>
      </c>
      <c r="U706" t="str">
        <f>_xlfn.TEXTBEFORE(Table1[[#This Row],[category &amp; sub-category]], "/")</f>
        <v>film &amp; video</v>
      </c>
      <c r="V706" t="str">
        <f>_xlfn.TEXTAFTER(Table1[[#This Row],[category &amp; sub-category]], "/")</f>
        <v>animation</v>
      </c>
    </row>
    <row r="707" spans="1:22" x14ac:dyDescent="0.25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19">
        <f>Table1[[#This Row],[pledged]]/Table1[[#This Row],[goal]]</f>
        <v>0.99026517383618151</v>
      </c>
      <c r="G707" t="s">
        <v>14</v>
      </c>
      <c r="H707" s="24">
        <v>2025</v>
      </c>
      <c r="I707" s="7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8">
        <f t="shared" si="22"/>
        <v>41619.25</v>
      </c>
      <c r="O707" s="18">
        <v>41619.25</v>
      </c>
      <c r="P707" s="18">
        <f t="shared" si="23"/>
        <v>41623.25</v>
      </c>
      <c r="Q707" s="18">
        <v>41623.25</v>
      </c>
      <c r="R707" t="b">
        <v>0</v>
      </c>
      <c r="S707" t="b">
        <v>0</v>
      </c>
      <c r="T707" t="s">
        <v>68</v>
      </c>
      <c r="U707" t="str">
        <f>_xlfn.TEXTBEFORE(Table1[[#This Row],[category &amp; sub-category]], "/")</f>
        <v>publishing</v>
      </c>
      <c r="V707" t="str">
        <f>_xlfn.TEXTAFTER(Table1[[#This Row],[category &amp; sub-category]], "/")</f>
        <v>nonfiction</v>
      </c>
    </row>
    <row r="708" spans="1:22" x14ac:dyDescent="0.25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19">
        <f>Table1[[#This Row],[pledged]]/Table1[[#This Row],[goal]]</f>
        <v>1.278468634686347</v>
      </c>
      <c r="G708" t="s">
        <v>20</v>
      </c>
      <c r="H708" s="24">
        <v>1345</v>
      </c>
      <c r="I708" s="7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8">
        <f t="shared" si="22"/>
        <v>43471.25</v>
      </c>
      <c r="O708" s="18">
        <v>43471.25</v>
      </c>
      <c r="P708" s="18">
        <f t="shared" si="23"/>
        <v>43479.25</v>
      </c>
      <c r="Q708" s="18">
        <v>43479.25</v>
      </c>
      <c r="R708" t="b">
        <v>0</v>
      </c>
      <c r="S708" t="b">
        <v>1</v>
      </c>
      <c r="T708" t="s">
        <v>28</v>
      </c>
      <c r="U708" t="str">
        <f>_xlfn.TEXTBEFORE(Table1[[#This Row],[category &amp; sub-category]], "/")</f>
        <v>technology</v>
      </c>
      <c r="V708" t="str">
        <f>_xlfn.TEXTAFTER(Table1[[#This Row],[category &amp; sub-category]], "/")</f>
        <v>web</v>
      </c>
    </row>
    <row r="709" spans="1:22" x14ac:dyDescent="0.25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19">
        <f>Table1[[#This Row],[pledged]]/Table1[[#This Row],[goal]]</f>
        <v>1.5861643835616439</v>
      </c>
      <c r="G709" t="s">
        <v>20</v>
      </c>
      <c r="H709" s="24">
        <v>168</v>
      </c>
      <c r="I709" s="7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8">
        <f t="shared" si="22"/>
        <v>43442.25</v>
      </c>
      <c r="O709" s="18">
        <v>43442.25</v>
      </c>
      <c r="P709" s="18">
        <f t="shared" si="23"/>
        <v>43478.25</v>
      </c>
      <c r="Q709" s="18">
        <v>43478.25</v>
      </c>
      <c r="R709" t="b">
        <v>0</v>
      </c>
      <c r="S709" t="b">
        <v>0</v>
      </c>
      <c r="T709" t="s">
        <v>53</v>
      </c>
      <c r="U709" t="str">
        <f>_xlfn.TEXTBEFORE(Table1[[#This Row],[category &amp; sub-category]], "/")</f>
        <v>film &amp; video</v>
      </c>
      <c r="V709" t="str">
        <f>_xlfn.TEXTAFTER(Table1[[#This Row],[category &amp; sub-category]], "/")</f>
        <v>drama</v>
      </c>
    </row>
    <row r="710" spans="1:22" x14ac:dyDescent="0.25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19">
        <f>Table1[[#This Row],[pledged]]/Table1[[#This Row],[goal]]</f>
        <v>7.0705882352941174</v>
      </c>
      <c r="G710" t="s">
        <v>20</v>
      </c>
      <c r="H710" s="24">
        <v>137</v>
      </c>
      <c r="I710" s="7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8">
        <f t="shared" si="22"/>
        <v>42877.208333333328</v>
      </c>
      <c r="O710" s="18">
        <v>42877.208333333328</v>
      </c>
      <c r="P710" s="18">
        <f t="shared" si="23"/>
        <v>42887.208333333328</v>
      </c>
      <c r="Q710" s="18">
        <v>42887.208333333328</v>
      </c>
      <c r="R710" t="b">
        <v>0</v>
      </c>
      <c r="S710" t="b">
        <v>0</v>
      </c>
      <c r="T710" t="s">
        <v>33</v>
      </c>
      <c r="U710" t="str">
        <f>_xlfn.TEXTBEFORE(Table1[[#This Row],[category &amp; sub-category]], "/")</f>
        <v>theater</v>
      </c>
      <c r="V710" t="str">
        <f>_xlfn.TEXTAFTER(Table1[[#This Row],[category &amp; sub-category]], "/")</f>
        <v>plays</v>
      </c>
    </row>
    <row r="711" spans="1:22" x14ac:dyDescent="0.25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19">
        <f>Table1[[#This Row],[pledged]]/Table1[[#This Row],[goal]]</f>
        <v>1.4238775510204082</v>
      </c>
      <c r="G711" t="s">
        <v>20</v>
      </c>
      <c r="H711" s="24">
        <v>186</v>
      </c>
      <c r="I711" s="7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8">
        <f t="shared" si="22"/>
        <v>41018.208333333336</v>
      </c>
      <c r="O711" s="18">
        <v>41018.208333333336</v>
      </c>
      <c r="P711" s="18">
        <f t="shared" si="23"/>
        <v>41025.208333333336</v>
      </c>
      <c r="Q711" s="18">
        <v>41025.208333333336</v>
      </c>
      <c r="R711" t="b">
        <v>0</v>
      </c>
      <c r="S711" t="b">
        <v>0</v>
      </c>
      <c r="T711" t="s">
        <v>33</v>
      </c>
      <c r="U711" t="str">
        <f>_xlfn.TEXTBEFORE(Table1[[#This Row],[category &amp; sub-category]], "/")</f>
        <v>theater</v>
      </c>
      <c r="V711" t="str">
        <f>_xlfn.TEXTAFTER(Table1[[#This Row],[category &amp; sub-category]], "/")</f>
        <v>plays</v>
      </c>
    </row>
    <row r="712" spans="1:22" x14ac:dyDescent="0.25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19">
        <f>Table1[[#This Row],[pledged]]/Table1[[#This Row],[goal]]</f>
        <v>1.4786046511627906</v>
      </c>
      <c r="G712" t="s">
        <v>20</v>
      </c>
      <c r="H712" s="24">
        <v>125</v>
      </c>
      <c r="I712" s="7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8">
        <f t="shared" si="22"/>
        <v>43295.208333333328</v>
      </c>
      <c r="O712" s="18">
        <v>43295.208333333328</v>
      </c>
      <c r="P712" s="18">
        <f t="shared" si="23"/>
        <v>43302.208333333328</v>
      </c>
      <c r="Q712" s="18">
        <v>43302.208333333328</v>
      </c>
      <c r="R712" t="b">
        <v>0</v>
      </c>
      <c r="S712" t="b">
        <v>1</v>
      </c>
      <c r="T712" t="s">
        <v>33</v>
      </c>
      <c r="U712" t="str">
        <f>_xlfn.TEXTBEFORE(Table1[[#This Row],[category &amp; sub-category]], "/")</f>
        <v>theater</v>
      </c>
      <c r="V712" t="str">
        <f>_xlfn.TEXTAFTER(Table1[[#This Row],[category &amp; sub-category]], "/")</f>
        <v>plays</v>
      </c>
    </row>
    <row r="713" spans="1:22" x14ac:dyDescent="0.25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19">
        <f>Table1[[#This Row],[pledged]]/Table1[[#This Row],[goal]]</f>
        <v>0.20322580645161289</v>
      </c>
      <c r="G713" t="s">
        <v>14</v>
      </c>
      <c r="H713" s="24">
        <v>14</v>
      </c>
      <c r="I713" s="7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8">
        <f t="shared" si="22"/>
        <v>42393.25</v>
      </c>
      <c r="O713" s="18">
        <v>42393.25</v>
      </c>
      <c r="P713" s="18">
        <f t="shared" si="23"/>
        <v>42395.25</v>
      </c>
      <c r="Q713" s="18">
        <v>42395.25</v>
      </c>
      <c r="R713" t="b">
        <v>1</v>
      </c>
      <c r="S713" t="b">
        <v>1</v>
      </c>
      <c r="T713" t="s">
        <v>33</v>
      </c>
      <c r="U713" t="str">
        <f>_xlfn.TEXTBEFORE(Table1[[#This Row],[category &amp; sub-category]], "/")</f>
        <v>theater</v>
      </c>
      <c r="V713" t="str">
        <f>_xlfn.TEXTAFTER(Table1[[#This Row],[category &amp; sub-category]], "/")</f>
        <v>plays</v>
      </c>
    </row>
    <row r="714" spans="1:22" x14ac:dyDescent="0.25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19">
        <f>Table1[[#This Row],[pledged]]/Table1[[#This Row],[goal]]</f>
        <v>18.40625</v>
      </c>
      <c r="G714" t="s">
        <v>20</v>
      </c>
      <c r="H714" s="24">
        <v>202</v>
      </c>
      <c r="I714" s="7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8">
        <f t="shared" si="22"/>
        <v>42559.208333333328</v>
      </c>
      <c r="O714" s="18">
        <v>42559.208333333328</v>
      </c>
      <c r="P714" s="18">
        <f t="shared" si="23"/>
        <v>42600.208333333328</v>
      </c>
      <c r="Q714" s="18">
        <v>42600.208333333328</v>
      </c>
      <c r="R714" t="b">
        <v>0</v>
      </c>
      <c r="S714" t="b">
        <v>0</v>
      </c>
      <c r="T714" t="s">
        <v>33</v>
      </c>
      <c r="U714" t="str">
        <f>_xlfn.TEXTBEFORE(Table1[[#This Row],[category &amp; sub-category]], "/")</f>
        <v>theater</v>
      </c>
      <c r="V714" t="str">
        <f>_xlfn.TEXTAFTER(Table1[[#This Row],[category &amp; sub-category]], "/")</f>
        <v>plays</v>
      </c>
    </row>
    <row r="715" spans="1:22" x14ac:dyDescent="0.25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19">
        <f>Table1[[#This Row],[pledged]]/Table1[[#This Row],[goal]]</f>
        <v>1.6194202898550725</v>
      </c>
      <c r="G715" t="s">
        <v>20</v>
      </c>
      <c r="H715" s="24">
        <v>103</v>
      </c>
      <c r="I715" s="7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8">
        <f t="shared" si="22"/>
        <v>42604.208333333328</v>
      </c>
      <c r="O715" s="18">
        <v>42604.208333333328</v>
      </c>
      <c r="P715" s="18">
        <f t="shared" si="23"/>
        <v>42616.208333333328</v>
      </c>
      <c r="Q715" s="18">
        <v>42616.208333333328</v>
      </c>
      <c r="R715" t="b">
        <v>0</v>
      </c>
      <c r="S715" t="b">
        <v>0</v>
      </c>
      <c r="T715" t="s">
        <v>133</v>
      </c>
      <c r="U715" t="str">
        <f>_xlfn.TEXTBEFORE(Table1[[#This Row],[category &amp; sub-category]], "/")</f>
        <v>publishing</v>
      </c>
      <c r="V715" t="str">
        <f>_xlfn.TEXTAFTER(Table1[[#This Row],[category &amp; sub-category]], "/")</f>
        <v>radio &amp; podcasts</v>
      </c>
    </row>
    <row r="716" spans="1:22" x14ac:dyDescent="0.25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19">
        <f>Table1[[#This Row],[pledged]]/Table1[[#This Row],[goal]]</f>
        <v>4.7282077922077921</v>
      </c>
      <c r="G716" t="s">
        <v>20</v>
      </c>
      <c r="H716" s="24">
        <v>1785</v>
      </c>
      <c r="I716" s="7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8">
        <f t="shared" si="22"/>
        <v>41870.208333333336</v>
      </c>
      <c r="O716" s="18">
        <v>41870.208333333336</v>
      </c>
      <c r="P716" s="18">
        <f t="shared" si="23"/>
        <v>41871.208333333336</v>
      </c>
      <c r="Q716" s="18">
        <v>41871.208333333336</v>
      </c>
      <c r="R716" t="b">
        <v>0</v>
      </c>
      <c r="S716" t="b">
        <v>0</v>
      </c>
      <c r="T716" t="s">
        <v>23</v>
      </c>
      <c r="U716" t="str">
        <f>_xlfn.TEXTBEFORE(Table1[[#This Row],[category &amp; sub-category]], "/")</f>
        <v>music</v>
      </c>
      <c r="V716" t="str">
        <f>_xlfn.TEXTAFTER(Table1[[#This Row],[category &amp; sub-category]], "/")</f>
        <v>rock</v>
      </c>
    </row>
    <row r="717" spans="1:22" x14ac:dyDescent="0.25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19">
        <f>Table1[[#This Row],[pledged]]/Table1[[#This Row],[goal]]</f>
        <v>0.24466101694915254</v>
      </c>
      <c r="G717" t="s">
        <v>14</v>
      </c>
      <c r="H717" s="24">
        <v>656</v>
      </c>
      <c r="I717" s="7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8">
        <f t="shared" si="22"/>
        <v>40397.208333333336</v>
      </c>
      <c r="O717" s="18">
        <v>40397.208333333336</v>
      </c>
      <c r="P717" s="18">
        <f t="shared" si="23"/>
        <v>40402.208333333336</v>
      </c>
      <c r="Q717" s="18">
        <v>40402.208333333336</v>
      </c>
      <c r="R717" t="b">
        <v>0</v>
      </c>
      <c r="S717" t="b">
        <v>0</v>
      </c>
      <c r="T717" t="s">
        <v>292</v>
      </c>
      <c r="U717" t="str">
        <f>_xlfn.TEXTBEFORE(Table1[[#This Row],[category &amp; sub-category]], "/")</f>
        <v>games</v>
      </c>
      <c r="V717" t="str">
        <f>_xlfn.TEXTAFTER(Table1[[#This Row],[category &amp; sub-category]], "/")</f>
        <v>mobile games</v>
      </c>
    </row>
    <row r="718" spans="1:22" x14ac:dyDescent="0.25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19">
        <f>Table1[[#This Row],[pledged]]/Table1[[#This Row],[goal]]</f>
        <v>5.1764999999999999</v>
      </c>
      <c r="G718" t="s">
        <v>20</v>
      </c>
      <c r="H718" s="24">
        <v>157</v>
      </c>
      <c r="I718" s="7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8">
        <f t="shared" si="22"/>
        <v>41465.208333333336</v>
      </c>
      <c r="O718" s="18">
        <v>41465.208333333336</v>
      </c>
      <c r="P718" s="18">
        <f t="shared" si="23"/>
        <v>41493.208333333336</v>
      </c>
      <c r="Q718" s="18">
        <v>41493.208333333336</v>
      </c>
      <c r="R718" t="b">
        <v>0</v>
      </c>
      <c r="S718" t="b">
        <v>1</v>
      </c>
      <c r="T718" t="s">
        <v>33</v>
      </c>
      <c r="U718" t="str">
        <f>_xlfn.TEXTBEFORE(Table1[[#This Row],[category &amp; sub-category]], "/")</f>
        <v>theater</v>
      </c>
      <c r="V718" t="str">
        <f>_xlfn.TEXTAFTER(Table1[[#This Row],[category &amp; sub-category]], "/")</f>
        <v>plays</v>
      </c>
    </row>
    <row r="719" spans="1:22" x14ac:dyDescent="0.25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19">
        <f>Table1[[#This Row],[pledged]]/Table1[[#This Row],[goal]]</f>
        <v>2.4764285714285714</v>
      </c>
      <c r="G719" t="s">
        <v>20</v>
      </c>
      <c r="H719" s="24">
        <v>555</v>
      </c>
      <c r="I719" s="7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8">
        <f t="shared" si="22"/>
        <v>40777.208333333336</v>
      </c>
      <c r="O719" s="18">
        <v>40777.208333333336</v>
      </c>
      <c r="P719" s="18">
        <f t="shared" si="23"/>
        <v>40798.208333333336</v>
      </c>
      <c r="Q719" s="18">
        <v>40798.208333333336</v>
      </c>
      <c r="R719" t="b">
        <v>0</v>
      </c>
      <c r="S719" t="b">
        <v>0</v>
      </c>
      <c r="T719" t="s">
        <v>42</v>
      </c>
      <c r="U719" t="str">
        <f>_xlfn.TEXTBEFORE(Table1[[#This Row],[category &amp; sub-category]], "/")</f>
        <v>film &amp; video</v>
      </c>
      <c r="V719" t="str">
        <f>_xlfn.TEXTAFTER(Table1[[#This Row],[category &amp; sub-category]], "/")</f>
        <v>documentary</v>
      </c>
    </row>
    <row r="720" spans="1:22" x14ac:dyDescent="0.25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19">
        <f>Table1[[#This Row],[pledged]]/Table1[[#This Row],[goal]]</f>
        <v>1.0020481927710843</v>
      </c>
      <c r="G720" t="s">
        <v>20</v>
      </c>
      <c r="H720" s="24">
        <v>297</v>
      </c>
      <c r="I720" s="7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8">
        <f t="shared" si="22"/>
        <v>41442.208333333336</v>
      </c>
      <c r="O720" s="18">
        <v>41442.208333333336</v>
      </c>
      <c r="P720" s="18">
        <f t="shared" si="23"/>
        <v>41468.208333333336</v>
      </c>
      <c r="Q720" s="18">
        <v>41468.208333333336</v>
      </c>
      <c r="R720" t="b">
        <v>0</v>
      </c>
      <c r="S720" t="b">
        <v>0</v>
      </c>
      <c r="T720" t="s">
        <v>65</v>
      </c>
      <c r="U720" t="str">
        <f>_xlfn.TEXTBEFORE(Table1[[#This Row],[category &amp; sub-category]], "/")</f>
        <v>technology</v>
      </c>
      <c r="V720" t="str">
        <f>_xlfn.TEXTAFTER(Table1[[#This Row],[category &amp; sub-category]], "/")</f>
        <v>wearables</v>
      </c>
    </row>
    <row r="721" spans="1:22" x14ac:dyDescent="0.25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19">
        <f>Table1[[#This Row],[pledged]]/Table1[[#This Row],[goal]]</f>
        <v>1.53</v>
      </c>
      <c r="G721" t="s">
        <v>20</v>
      </c>
      <c r="H721" s="24">
        <v>123</v>
      </c>
      <c r="I721" s="7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8">
        <f t="shared" si="22"/>
        <v>41058.208333333336</v>
      </c>
      <c r="O721" s="18">
        <v>41058.208333333336</v>
      </c>
      <c r="P721" s="18">
        <f t="shared" si="23"/>
        <v>41069.208333333336</v>
      </c>
      <c r="Q721" s="18">
        <v>41069.208333333336</v>
      </c>
      <c r="R721" t="b">
        <v>0</v>
      </c>
      <c r="S721" t="b">
        <v>0</v>
      </c>
      <c r="T721" t="s">
        <v>119</v>
      </c>
      <c r="U721" t="str">
        <f>_xlfn.TEXTBEFORE(Table1[[#This Row],[category &amp; sub-category]], "/")</f>
        <v>publishing</v>
      </c>
      <c r="V721" t="str">
        <f>_xlfn.TEXTAFTER(Table1[[#This Row],[category &amp; sub-category]], "/")</f>
        <v>fiction</v>
      </c>
    </row>
    <row r="722" spans="1:22" x14ac:dyDescent="0.25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19">
        <f>Table1[[#This Row],[pledged]]/Table1[[#This Row],[goal]]</f>
        <v>0.37091954022988505</v>
      </c>
      <c r="G722" t="s">
        <v>74</v>
      </c>
      <c r="H722" s="24">
        <v>38</v>
      </c>
      <c r="I722" s="7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8">
        <f t="shared" si="22"/>
        <v>43152.25</v>
      </c>
      <c r="O722" s="18">
        <v>43152.25</v>
      </c>
      <c r="P722" s="18">
        <f t="shared" si="23"/>
        <v>43166.25</v>
      </c>
      <c r="Q722" s="18">
        <v>43166.25</v>
      </c>
      <c r="R722" t="b">
        <v>0</v>
      </c>
      <c r="S722" t="b">
        <v>1</v>
      </c>
      <c r="T722" t="s">
        <v>33</v>
      </c>
      <c r="U722" t="str">
        <f>_xlfn.TEXTBEFORE(Table1[[#This Row],[category &amp; sub-category]], "/")</f>
        <v>theater</v>
      </c>
      <c r="V722" t="str">
        <f>_xlfn.TEXTAFTER(Table1[[#This Row],[category &amp; sub-category]], "/")</f>
        <v>plays</v>
      </c>
    </row>
    <row r="723" spans="1:22" x14ac:dyDescent="0.25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19">
        <f>Table1[[#This Row],[pledged]]/Table1[[#This Row],[goal]]</f>
        <v>4.3923948220064728E-2</v>
      </c>
      <c r="G723" t="s">
        <v>74</v>
      </c>
      <c r="H723" s="24">
        <v>60</v>
      </c>
      <c r="I723" s="7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8">
        <f t="shared" si="22"/>
        <v>43194.208333333328</v>
      </c>
      <c r="O723" s="18">
        <v>43194.208333333328</v>
      </c>
      <c r="P723" s="18">
        <f t="shared" si="23"/>
        <v>43200.208333333328</v>
      </c>
      <c r="Q723" s="18">
        <v>43200.208333333328</v>
      </c>
      <c r="R723" t="b">
        <v>0</v>
      </c>
      <c r="S723" t="b">
        <v>0</v>
      </c>
      <c r="T723" t="s">
        <v>23</v>
      </c>
      <c r="U723" t="str">
        <f>_xlfn.TEXTBEFORE(Table1[[#This Row],[category &amp; sub-category]], "/")</f>
        <v>music</v>
      </c>
      <c r="V723" t="str">
        <f>_xlfn.TEXTAFTER(Table1[[#This Row],[category &amp; sub-category]], "/")</f>
        <v>rock</v>
      </c>
    </row>
    <row r="724" spans="1:22" x14ac:dyDescent="0.25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19">
        <f>Table1[[#This Row],[pledged]]/Table1[[#This Row],[goal]]</f>
        <v>1.5650721649484536</v>
      </c>
      <c r="G724" t="s">
        <v>20</v>
      </c>
      <c r="H724" s="24">
        <v>3036</v>
      </c>
      <c r="I724" s="7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8">
        <f t="shared" si="22"/>
        <v>43045.25</v>
      </c>
      <c r="O724" s="18">
        <v>43045.25</v>
      </c>
      <c r="P724" s="18">
        <f t="shared" si="23"/>
        <v>43072.25</v>
      </c>
      <c r="Q724" s="18">
        <v>43072.25</v>
      </c>
      <c r="R724" t="b">
        <v>0</v>
      </c>
      <c r="S724" t="b">
        <v>0</v>
      </c>
      <c r="T724" t="s">
        <v>42</v>
      </c>
      <c r="U724" t="str">
        <f>_xlfn.TEXTBEFORE(Table1[[#This Row],[category &amp; sub-category]], "/")</f>
        <v>film &amp; video</v>
      </c>
      <c r="V724" t="str">
        <f>_xlfn.TEXTAFTER(Table1[[#This Row],[category &amp; sub-category]], "/")</f>
        <v>documentary</v>
      </c>
    </row>
    <row r="725" spans="1:22" x14ac:dyDescent="0.25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19">
        <f>Table1[[#This Row],[pledged]]/Table1[[#This Row],[goal]]</f>
        <v>2.704081632653061</v>
      </c>
      <c r="G725" t="s">
        <v>20</v>
      </c>
      <c r="H725" s="24">
        <v>144</v>
      </c>
      <c r="I725" s="7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8">
        <f t="shared" si="22"/>
        <v>42431.25</v>
      </c>
      <c r="O725" s="18">
        <v>42431.25</v>
      </c>
      <c r="P725" s="18">
        <f t="shared" si="23"/>
        <v>42452.208333333328</v>
      </c>
      <c r="Q725" s="18">
        <v>42452.208333333328</v>
      </c>
      <c r="R725" t="b">
        <v>0</v>
      </c>
      <c r="S725" t="b">
        <v>0</v>
      </c>
      <c r="T725" t="s">
        <v>33</v>
      </c>
      <c r="U725" t="str">
        <f>_xlfn.TEXTBEFORE(Table1[[#This Row],[category &amp; sub-category]], "/")</f>
        <v>theater</v>
      </c>
      <c r="V725" t="str">
        <f>_xlfn.TEXTAFTER(Table1[[#This Row],[category &amp; sub-category]], "/")</f>
        <v>plays</v>
      </c>
    </row>
    <row r="726" spans="1:22" x14ac:dyDescent="0.25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19">
        <f>Table1[[#This Row],[pledged]]/Table1[[#This Row],[goal]]</f>
        <v>1.3405952380952382</v>
      </c>
      <c r="G726" t="s">
        <v>20</v>
      </c>
      <c r="H726" s="24">
        <v>121</v>
      </c>
      <c r="I726" s="7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8">
        <f t="shared" si="22"/>
        <v>41934.208333333336</v>
      </c>
      <c r="O726" s="18">
        <v>41934.208333333336</v>
      </c>
      <c r="P726" s="18">
        <f t="shared" si="23"/>
        <v>41936.208333333336</v>
      </c>
      <c r="Q726" s="18">
        <v>41936.208333333336</v>
      </c>
      <c r="R726" t="b">
        <v>0</v>
      </c>
      <c r="S726" t="b">
        <v>1</v>
      </c>
      <c r="T726" t="s">
        <v>33</v>
      </c>
      <c r="U726" t="str">
        <f>_xlfn.TEXTBEFORE(Table1[[#This Row],[category &amp; sub-category]], "/")</f>
        <v>theater</v>
      </c>
      <c r="V726" t="str">
        <f>_xlfn.TEXTAFTER(Table1[[#This Row],[category &amp; sub-category]], "/")</f>
        <v>plays</v>
      </c>
    </row>
    <row r="727" spans="1:22" x14ac:dyDescent="0.25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19">
        <f>Table1[[#This Row],[pledged]]/Table1[[#This Row],[goal]]</f>
        <v>0.50398033126293995</v>
      </c>
      <c r="G727" t="s">
        <v>14</v>
      </c>
      <c r="H727" s="24">
        <v>1596</v>
      </c>
      <c r="I727" s="7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8">
        <f t="shared" si="22"/>
        <v>41958.25</v>
      </c>
      <c r="O727" s="18">
        <v>41958.25</v>
      </c>
      <c r="P727" s="18">
        <f t="shared" si="23"/>
        <v>41960.25</v>
      </c>
      <c r="Q727" s="18">
        <v>41960.25</v>
      </c>
      <c r="R727" t="b">
        <v>0</v>
      </c>
      <c r="S727" t="b">
        <v>0</v>
      </c>
      <c r="T727" t="s">
        <v>292</v>
      </c>
      <c r="U727" t="str">
        <f>_xlfn.TEXTBEFORE(Table1[[#This Row],[category &amp; sub-category]], "/")</f>
        <v>games</v>
      </c>
      <c r="V727" t="str">
        <f>_xlfn.TEXTAFTER(Table1[[#This Row],[category &amp; sub-category]], "/")</f>
        <v>mobile games</v>
      </c>
    </row>
    <row r="728" spans="1:22" x14ac:dyDescent="0.25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19">
        <f>Table1[[#This Row],[pledged]]/Table1[[#This Row],[goal]]</f>
        <v>0.88815837937384901</v>
      </c>
      <c r="G728" t="s">
        <v>74</v>
      </c>
      <c r="H728" s="24">
        <v>524</v>
      </c>
      <c r="I728" s="7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8">
        <f t="shared" si="22"/>
        <v>40476.208333333336</v>
      </c>
      <c r="O728" s="18">
        <v>40476.208333333336</v>
      </c>
      <c r="P728" s="18">
        <f t="shared" si="23"/>
        <v>40482.208333333336</v>
      </c>
      <c r="Q728" s="18">
        <v>40482.208333333336</v>
      </c>
      <c r="R728" t="b">
        <v>0</v>
      </c>
      <c r="S728" t="b">
        <v>1</v>
      </c>
      <c r="T728" t="s">
        <v>33</v>
      </c>
      <c r="U728" t="str">
        <f>_xlfn.TEXTBEFORE(Table1[[#This Row],[category &amp; sub-category]], "/")</f>
        <v>theater</v>
      </c>
      <c r="V728" t="str">
        <f>_xlfn.TEXTAFTER(Table1[[#This Row],[category &amp; sub-category]], "/")</f>
        <v>plays</v>
      </c>
    </row>
    <row r="729" spans="1:22" x14ac:dyDescent="0.25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19">
        <f>Table1[[#This Row],[pledged]]/Table1[[#This Row],[goal]]</f>
        <v>1.65</v>
      </c>
      <c r="G729" t="s">
        <v>20</v>
      </c>
      <c r="H729" s="24">
        <v>181</v>
      </c>
      <c r="I729" s="7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8">
        <f t="shared" si="22"/>
        <v>43485.25</v>
      </c>
      <c r="O729" s="18">
        <v>43485.25</v>
      </c>
      <c r="P729" s="18">
        <f t="shared" si="23"/>
        <v>43543.208333333328</v>
      </c>
      <c r="Q729" s="18">
        <v>43543.208333333328</v>
      </c>
      <c r="R729" t="b">
        <v>0</v>
      </c>
      <c r="S729" t="b">
        <v>0</v>
      </c>
      <c r="T729" t="s">
        <v>28</v>
      </c>
      <c r="U729" t="str">
        <f>_xlfn.TEXTBEFORE(Table1[[#This Row],[category &amp; sub-category]], "/")</f>
        <v>technology</v>
      </c>
      <c r="V729" t="str">
        <f>_xlfn.TEXTAFTER(Table1[[#This Row],[category &amp; sub-category]], "/")</f>
        <v>web</v>
      </c>
    </row>
    <row r="730" spans="1:22" x14ac:dyDescent="0.25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19">
        <f>Table1[[#This Row],[pledged]]/Table1[[#This Row],[goal]]</f>
        <v>0.17499999999999999</v>
      </c>
      <c r="G730" t="s">
        <v>14</v>
      </c>
      <c r="H730" s="24">
        <v>10</v>
      </c>
      <c r="I730" s="7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8">
        <f t="shared" si="22"/>
        <v>42515.208333333328</v>
      </c>
      <c r="O730" s="18">
        <v>42515.208333333328</v>
      </c>
      <c r="P730" s="18">
        <f t="shared" si="23"/>
        <v>42526.208333333328</v>
      </c>
      <c r="Q730" s="18">
        <v>42526.208333333328</v>
      </c>
      <c r="R730" t="b">
        <v>0</v>
      </c>
      <c r="S730" t="b">
        <v>0</v>
      </c>
      <c r="T730" t="s">
        <v>33</v>
      </c>
      <c r="U730" t="str">
        <f>_xlfn.TEXTBEFORE(Table1[[#This Row],[category &amp; sub-category]], "/")</f>
        <v>theater</v>
      </c>
      <c r="V730" t="str">
        <f>_xlfn.TEXTAFTER(Table1[[#This Row],[category &amp; sub-category]], "/")</f>
        <v>plays</v>
      </c>
    </row>
    <row r="731" spans="1:22" x14ac:dyDescent="0.25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19">
        <f>Table1[[#This Row],[pledged]]/Table1[[#This Row],[goal]]</f>
        <v>1.8566071428571429</v>
      </c>
      <c r="G731" t="s">
        <v>20</v>
      </c>
      <c r="H731" s="24">
        <v>122</v>
      </c>
      <c r="I731" s="7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8">
        <f t="shared" si="22"/>
        <v>41309.25</v>
      </c>
      <c r="O731" s="18">
        <v>41309.25</v>
      </c>
      <c r="P731" s="18">
        <f t="shared" si="23"/>
        <v>41311.25</v>
      </c>
      <c r="Q731" s="18">
        <v>41311.25</v>
      </c>
      <c r="R731" t="b">
        <v>0</v>
      </c>
      <c r="S731" t="b">
        <v>0</v>
      </c>
      <c r="T731" t="s">
        <v>53</v>
      </c>
      <c r="U731" t="str">
        <f>_xlfn.TEXTBEFORE(Table1[[#This Row],[category &amp; sub-category]], "/")</f>
        <v>film &amp; video</v>
      </c>
      <c r="V731" t="str">
        <f>_xlfn.TEXTAFTER(Table1[[#This Row],[category &amp; sub-category]], "/")</f>
        <v>drama</v>
      </c>
    </row>
    <row r="732" spans="1:22" x14ac:dyDescent="0.25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19">
        <f>Table1[[#This Row],[pledged]]/Table1[[#This Row],[goal]]</f>
        <v>4.1266319444444441</v>
      </c>
      <c r="G732" t="s">
        <v>20</v>
      </c>
      <c r="H732" s="24">
        <v>1071</v>
      </c>
      <c r="I732" s="7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8">
        <f t="shared" si="22"/>
        <v>42147.208333333328</v>
      </c>
      <c r="O732" s="18">
        <v>42147.208333333328</v>
      </c>
      <c r="P732" s="18">
        <f t="shared" si="23"/>
        <v>42153.208333333328</v>
      </c>
      <c r="Q732" s="18">
        <v>42153.208333333328</v>
      </c>
      <c r="R732" t="b">
        <v>0</v>
      </c>
      <c r="S732" t="b">
        <v>0</v>
      </c>
      <c r="T732" t="s">
        <v>65</v>
      </c>
      <c r="U732" t="str">
        <f>_xlfn.TEXTBEFORE(Table1[[#This Row],[category &amp; sub-category]], "/")</f>
        <v>technology</v>
      </c>
      <c r="V732" t="str">
        <f>_xlfn.TEXTAFTER(Table1[[#This Row],[category &amp; sub-category]], "/")</f>
        <v>wearables</v>
      </c>
    </row>
    <row r="733" spans="1:22" x14ac:dyDescent="0.25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19">
        <f>Table1[[#This Row],[pledged]]/Table1[[#This Row],[goal]]</f>
        <v>0.90249999999999997</v>
      </c>
      <c r="G733" t="s">
        <v>74</v>
      </c>
      <c r="H733" s="24">
        <v>219</v>
      </c>
      <c r="I733" s="7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8">
        <f t="shared" si="22"/>
        <v>42939.208333333328</v>
      </c>
      <c r="O733" s="18">
        <v>42939.208333333328</v>
      </c>
      <c r="P733" s="18">
        <f t="shared" si="23"/>
        <v>42940.208333333328</v>
      </c>
      <c r="Q733" s="18">
        <v>42940.208333333328</v>
      </c>
      <c r="R733" t="b">
        <v>0</v>
      </c>
      <c r="S733" t="b">
        <v>0</v>
      </c>
      <c r="T733" t="s">
        <v>28</v>
      </c>
      <c r="U733" t="str">
        <f>_xlfn.TEXTBEFORE(Table1[[#This Row],[category &amp; sub-category]], "/")</f>
        <v>technology</v>
      </c>
      <c r="V733" t="str">
        <f>_xlfn.TEXTAFTER(Table1[[#This Row],[category &amp; sub-category]], "/")</f>
        <v>web</v>
      </c>
    </row>
    <row r="734" spans="1:22" x14ac:dyDescent="0.25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19">
        <f>Table1[[#This Row],[pledged]]/Table1[[#This Row],[goal]]</f>
        <v>0.91984615384615387</v>
      </c>
      <c r="G734" t="s">
        <v>14</v>
      </c>
      <c r="H734" s="24">
        <v>1121</v>
      </c>
      <c r="I734" s="7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8">
        <f t="shared" si="22"/>
        <v>42816.208333333328</v>
      </c>
      <c r="O734" s="18">
        <v>42816.208333333328</v>
      </c>
      <c r="P734" s="18">
        <f t="shared" si="23"/>
        <v>42839.208333333328</v>
      </c>
      <c r="Q734" s="18">
        <v>42839.208333333328</v>
      </c>
      <c r="R734" t="b">
        <v>0</v>
      </c>
      <c r="S734" t="b">
        <v>1</v>
      </c>
      <c r="T734" t="s">
        <v>23</v>
      </c>
      <c r="U734" t="str">
        <f>_xlfn.TEXTBEFORE(Table1[[#This Row],[category &amp; sub-category]], "/")</f>
        <v>music</v>
      </c>
      <c r="V734" t="str">
        <f>_xlfn.TEXTAFTER(Table1[[#This Row],[category &amp; sub-category]], "/")</f>
        <v>rock</v>
      </c>
    </row>
    <row r="735" spans="1:22" x14ac:dyDescent="0.25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19">
        <f>Table1[[#This Row],[pledged]]/Table1[[#This Row],[goal]]</f>
        <v>5.2700632911392402</v>
      </c>
      <c r="G735" t="s">
        <v>20</v>
      </c>
      <c r="H735" s="24">
        <v>980</v>
      </c>
      <c r="I735" s="7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8">
        <f t="shared" si="22"/>
        <v>41844.208333333336</v>
      </c>
      <c r="O735" s="18">
        <v>41844.208333333336</v>
      </c>
      <c r="P735" s="18">
        <f t="shared" si="23"/>
        <v>41857.208333333336</v>
      </c>
      <c r="Q735" s="18">
        <v>41857.208333333336</v>
      </c>
      <c r="R735" t="b">
        <v>0</v>
      </c>
      <c r="S735" t="b">
        <v>0</v>
      </c>
      <c r="T735" t="s">
        <v>148</v>
      </c>
      <c r="U735" t="str">
        <f>_xlfn.TEXTBEFORE(Table1[[#This Row],[category &amp; sub-category]], "/")</f>
        <v>music</v>
      </c>
      <c r="V735" t="str">
        <f>_xlfn.TEXTAFTER(Table1[[#This Row],[category &amp; sub-category]], "/")</f>
        <v>metal</v>
      </c>
    </row>
    <row r="736" spans="1:22" x14ac:dyDescent="0.25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19">
        <f>Table1[[#This Row],[pledged]]/Table1[[#This Row],[goal]]</f>
        <v>3.1914285714285713</v>
      </c>
      <c r="G736" t="s">
        <v>20</v>
      </c>
      <c r="H736" s="24">
        <v>536</v>
      </c>
      <c r="I736" s="7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8">
        <f t="shared" si="22"/>
        <v>42763.25</v>
      </c>
      <c r="O736" s="18">
        <v>42763.25</v>
      </c>
      <c r="P736" s="18">
        <f t="shared" si="23"/>
        <v>42775.25</v>
      </c>
      <c r="Q736" s="18">
        <v>42775.25</v>
      </c>
      <c r="R736" t="b">
        <v>0</v>
      </c>
      <c r="S736" t="b">
        <v>1</v>
      </c>
      <c r="T736" t="s">
        <v>33</v>
      </c>
      <c r="U736" t="str">
        <f>_xlfn.TEXTBEFORE(Table1[[#This Row],[category &amp; sub-category]], "/")</f>
        <v>theater</v>
      </c>
      <c r="V736" t="str">
        <f>_xlfn.TEXTAFTER(Table1[[#This Row],[category &amp; sub-category]], "/")</f>
        <v>plays</v>
      </c>
    </row>
    <row r="737" spans="1:22" x14ac:dyDescent="0.25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19">
        <f>Table1[[#This Row],[pledged]]/Table1[[#This Row],[goal]]</f>
        <v>3.5418867924528303</v>
      </c>
      <c r="G737" t="s">
        <v>20</v>
      </c>
      <c r="H737" s="24">
        <v>1991</v>
      </c>
      <c r="I737" s="7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8">
        <f t="shared" si="22"/>
        <v>42459.208333333328</v>
      </c>
      <c r="O737" s="18">
        <v>42459.208333333328</v>
      </c>
      <c r="P737" s="18">
        <f t="shared" si="23"/>
        <v>42466.208333333328</v>
      </c>
      <c r="Q737" s="18">
        <v>42466.208333333328</v>
      </c>
      <c r="R737" t="b">
        <v>0</v>
      </c>
      <c r="S737" t="b">
        <v>0</v>
      </c>
      <c r="T737" t="s">
        <v>122</v>
      </c>
      <c r="U737" t="str">
        <f>_xlfn.TEXTBEFORE(Table1[[#This Row],[category &amp; sub-category]], "/")</f>
        <v>photography</v>
      </c>
      <c r="V737" t="str">
        <f>_xlfn.TEXTAFTER(Table1[[#This Row],[category &amp; sub-category]], "/")</f>
        <v>photography books</v>
      </c>
    </row>
    <row r="738" spans="1:22" x14ac:dyDescent="0.25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19">
        <f>Table1[[#This Row],[pledged]]/Table1[[#This Row],[goal]]</f>
        <v>0.32896103896103895</v>
      </c>
      <c r="G738" t="s">
        <v>74</v>
      </c>
      <c r="H738" s="24">
        <v>29</v>
      </c>
      <c r="I738" s="7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8">
        <f t="shared" si="22"/>
        <v>42055.25</v>
      </c>
      <c r="O738" s="18">
        <v>42055.25</v>
      </c>
      <c r="P738" s="18">
        <f t="shared" si="23"/>
        <v>42059.25</v>
      </c>
      <c r="Q738" s="18">
        <v>42059.25</v>
      </c>
      <c r="R738" t="b">
        <v>0</v>
      </c>
      <c r="S738" t="b">
        <v>0</v>
      </c>
      <c r="T738" t="s">
        <v>68</v>
      </c>
      <c r="U738" t="str">
        <f>_xlfn.TEXTBEFORE(Table1[[#This Row],[category &amp; sub-category]], "/")</f>
        <v>publishing</v>
      </c>
      <c r="V738" t="str">
        <f>_xlfn.TEXTAFTER(Table1[[#This Row],[category &amp; sub-category]], "/")</f>
        <v>nonfiction</v>
      </c>
    </row>
    <row r="739" spans="1:22" x14ac:dyDescent="0.25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19">
        <f>Table1[[#This Row],[pledged]]/Table1[[#This Row],[goal]]</f>
        <v>1.358918918918919</v>
      </c>
      <c r="G739" t="s">
        <v>20</v>
      </c>
      <c r="H739" s="24">
        <v>180</v>
      </c>
      <c r="I739" s="7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8">
        <f t="shared" si="22"/>
        <v>42685.25</v>
      </c>
      <c r="O739" s="18">
        <v>42685.25</v>
      </c>
      <c r="P739" s="18">
        <f t="shared" si="23"/>
        <v>42697.25</v>
      </c>
      <c r="Q739" s="18">
        <v>42697.25</v>
      </c>
      <c r="R739" t="b">
        <v>0</v>
      </c>
      <c r="S739" t="b">
        <v>0</v>
      </c>
      <c r="T739" t="s">
        <v>60</v>
      </c>
      <c r="U739" t="str">
        <f>_xlfn.TEXTBEFORE(Table1[[#This Row],[category &amp; sub-category]], "/")</f>
        <v>music</v>
      </c>
      <c r="V739" t="str">
        <f>_xlfn.TEXTAFTER(Table1[[#This Row],[category &amp; sub-category]], "/")</f>
        <v>indie rock</v>
      </c>
    </row>
    <row r="740" spans="1:22" x14ac:dyDescent="0.25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19">
        <f>Table1[[#This Row],[pledged]]/Table1[[#This Row],[goal]]</f>
        <v>2.0843373493975904E-2</v>
      </c>
      <c r="G740" t="s">
        <v>14</v>
      </c>
      <c r="H740" s="24">
        <v>15</v>
      </c>
      <c r="I740" s="7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8">
        <f t="shared" si="22"/>
        <v>41959.25</v>
      </c>
      <c r="O740" s="18">
        <v>41959.25</v>
      </c>
      <c r="P740" s="18">
        <f t="shared" si="23"/>
        <v>41981.25</v>
      </c>
      <c r="Q740" s="18">
        <v>41981.25</v>
      </c>
      <c r="R740" t="b">
        <v>0</v>
      </c>
      <c r="S740" t="b">
        <v>1</v>
      </c>
      <c r="T740" t="s">
        <v>33</v>
      </c>
      <c r="U740" t="str">
        <f>_xlfn.TEXTBEFORE(Table1[[#This Row],[category &amp; sub-category]], "/")</f>
        <v>theater</v>
      </c>
      <c r="V740" t="str">
        <f>_xlfn.TEXTAFTER(Table1[[#This Row],[category &amp; sub-category]], "/")</f>
        <v>plays</v>
      </c>
    </row>
    <row r="741" spans="1:22" x14ac:dyDescent="0.25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19">
        <f>Table1[[#This Row],[pledged]]/Table1[[#This Row],[goal]]</f>
        <v>0.61</v>
      </c>
      <c r="G741" t="s">
        <v>14</v>
      </c>
      <c r="H741" s="24">
        <v>191</v>
      </c>
      <c r="I741" s="7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8">
        <f t="shared" si="22"/>
        <v>41089.208333333336</v>
      </c>
      <c r="O741" s="18">
        <v>41089.208333333336</v>
      </c>
      <c r="P741" s="18">
        <f t="shared" si="23"/>
        <v>41090.208333333336</v>
      </c>
      <c r="Q741" s="18">
        <v>41090.208333333336</v>
      </c>
      <c r="R741" t="b">
        <v>0</v>
      </c>
      <c r="S741" t="b">
        <v>0</v>
      </c>
      <c r="T741" t="s">
        <v>60</v>
      </c>
      <c r="U741" t="str">
        <f>_xlfn.TEXTBEFORE(Table1[[#This Row],[category &amp; sub-category]], "/")</f>
        <v>music</v>
      </c>
      <c r="V741" t="str">
        <f>_xlfn.TEXTAFTER(Table1[[#This Row],[category &amp; sub-category]], "/")</f>
        <v>indie rock</v>
      </c>
    </row>
    <row r="742" spans="1:22" x14ac:dyDescent="0.25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19">
        <f>Table1[[#This Row],[pledged]]/Table1[[#This Row],[goal]]</f>
        <v>0.30037735849056602</v>
      </c>
      <c r="G742" t="s">
        <v>14</v>
      </c>
      <c r="H742" s="24">
        <v>16</v>
      </c>
      <c r="I742" s="7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8">
        <f t="shared" si="22"/>
        <v>42769.25</v>
      </c>
      <c r="O742" s="18">
        <v>42769.25</v>
      </c>
      <c r="P742" s="18">
        <f t="shared" si="23"/>
        <v>42772.25</v>
      </c>
      <c r="Q742" s="18">
        <v>42772.25</v>
      </c>
      <c r="R742" t="b">
        <v>0</v>
      </c>
      <c r="S742" t="b">
        <v>0</v>
      </c>
      <c r="T742" t="s">
        <v>33</v>
      </c>
      <c r="U742" t="str">
        <f>_xlfn.TEXTBEFORE(Table1[[#This Row],[category &amp; sub-category]], "/")</f>
        <v>theater</v>
      </c>
      <c r="V742" t="str">
        <f>_xlfn.TEXTAFTER(Table1[[#This Row],[category &amp; sub-category]], "/")</f>
        <v>plays</v>
      </c>
    </row>
    <row r="743" spans="1:22" x14ac:dyDescent="0.25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19">
        <f>Table1[[#This Row],[pledged]]/Table1[[#This Row],[goal]]</f>
        <v>11.791666666666666</v>
      </c>
      <c r="G743" t="s">
        <v>20</v>
      </c>
      <c r="H743" s="24">
        <v>130</v>
      </c>
      <c r="I743" s="7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8">
        <f t="shared" si="22"/>
        <v>40321.208333333336</v>
      </c>
      <c r="O743" s="18">
        <v>40321.208333333336</v>
      </c>
      <c r="P743" s="18">
        <f t="shared" si="23"/>
        <v>40322.208333333336</v>
      </c>
      <c r="Q743" s="18">
        <v>40322.208333333336</v>
      </c>
      <c r="R743" t="b">
        <v>0</v>
      </c>
      <c r="S743" t="b">
        <v>0</v>
      </c>
      <c r="T743" t="s">
        <v>33</v>
      </c>
      <c r="U743" t="str">
        <f>_xlfn.TEXTBEFORE(Table1[[#This Row],[category &amp; sub-category]], "/")</f>
        <v>theater</v>
      </c>
      <c r="V743" t="str">
        <f>_xlfn.TEXTAFTER(Table1[[#This Row],[category &amp; sub-category]], "/")</f>
        <v>plays</v>
      </c>
    </row>
    <row r="744" spans="1:22" x14ac:dyDescent="0.25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19">
        <f>Table1[[#This Row],[pledged]]/Table1[[#This Row],[goal]]</f>
        <v>11.260833333333334</v>
      </c>
      <c r="G744" t="s">
        <v>20</v>
      </c>
      <c r="H744" s="24">
        <v>122</v>
      </c>
      <c r="I744" s="7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8">
        <f t="shared" si="22"/>
        <v>40197.25</v>
      </c>
      <c r="O744" s="18">
        <v>40197.25</v>
      </c>
      <c r="P744" s="18">
        <f t="shared" si="23"/>
        <v>40239.25</v>
      </c>
      <c r="Q744" s="18">
        <v>40239.25</v>
      </c>
      <c r="R744" t="b">
        <v>0</v>
      </c>
      <c r="S744" t="b">
        <v>0</v>
      </c>
      <c r="T744" t="s">
        <v>50</v>
      </c>
      <c r="U744" t="str">
        <f>_xlfn.TEXTBEFORE(Table1[[#This Row],[category &amp; sub-category]], "/")</f>
        <v>music</v>
      </c>
      <c r="V744" t="str">
        <f>_xlfn.TEXTAFTER(Table1[[#This Row],[category &amp; sub-category]], "/")</f>
        <v>electric music</v>
      </c>
    </row>
    <row r="745" spans="1:22" x14ac:dyDescent="0.25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19">
        <f>Table1[[#This Row],[pledged]]/Table1[[#This Row],[goal]]</f>
        <v>0.12923076923076923</v>
      </c>
      <c r="G745" t="s">
        <v>14</v>
      </c>
      <c r="H745" s="24">
        <v>17</v>
      </c>
      <c r="I745" s="7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8">
        <f t="shared" si="22"/>
        <v>42298.208333333328</v>
      </c>
      <c r="O745" s="18">
        <v>42298.208333333328</v>
      </c>
      <c r="P745" s="18">
        <f t="shared" si="23"/>
        <v>42304.208333333328</v>
      </c>
      <c r="Q745" s="18">
        <v>42304.208333333328</v>
      </c>
      <c r="R745" t="b">
        <v>0</v>
      </c>
      <c r="S745" t="b">
        <v>1</v>
      </c>
      <c r="T745" t="s">
        <v>33</v>
      </c>
      <c r="U745" t="str">
        <f>_xlfn.TEXTBEFORE(Table1[[#This Row],[category &amp; sub-category]], "/")</f>
        <v>theater</v>
      </c>
      <c r="V745" t="str">
        <f>_xlfn.TEXTAFTER(Table1[[#This Row],[category &amp; sub-category]], "/")</f>
        <v>plays</v>
      </c>
    </row>
    <row r="746" spans="1:22" x14ac:dyDescent="0.25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19">
        <f>Table1[[#This Row],[pledged]]/Table1[[#This Row],[goal]]</f>
        <v>7.12</v>
      </c>
      <c r="G746" t="s">
        <v>20</v>
      </c>
      <c r="H746" s="24">
        <v>140</v>
      </c>
      <c r="I746" s="7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8">
        <f t="shared" si="22"/>
        <v>43322.208333333328</v>
      </c>
      <c r="O746" s="18">
        <v>43322.208333333328</v>
      </c>
      <c r="P746" s="18">
        <f t="shared" si="23"/>
        <v>43324.208333333328</v>
      </c>
      <c r="Q746" s="18">
        <v>43324.208333333328</v>
      </c>
      <c r="R746" t="b">
        <v>0</v>
      </c>
      <c r="S746" t="b">
        <v>1</v>
      </c>
      <c r="T746" t="s">
        <v>33</v>
      </c>
      <c r="U746" t="str">
        <f>_xlfn.TEXTBEFORE(Table1[[#This Row],[category &amp; sub-category]], "/")</f>
        <v>theater</v>
      </c>
      <c r="V746" t="str">
        <f>_xlfn.TEXTAFTER(Table1[[#This Row],[category &amp; sub-category]], "/")</f>
        <v>plays</v>
      </c>
    </row>
    <row r="747" spans="1:22" x14ac:dyDescent="0.25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19">
        <f>Table1[[#This Row],[pledged]]/Table1[[#This Row],[goal]]</f>
        <v>0.30304347826086958</v>
      </c>
      <c r="G747" t="s">
        <v>14</v>
      </c>
      <c r="H747" s="24">
        <v>34</v>
      </c>
      <c r="I747" s="7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8">
        <f t="shared" si="22"/>
        <v>40328.208333333336</v>
      </c>
      <c r="O747" s="18">
        <v>40328.208333333336</v>
      </c>
      <c r="P747" s="18">
        <f t="shared" si="23"/>
        <v>40355.208333333336</v>
      </c>
      <c r="Q747" s="18">
        <v>40355.208333333336</v>
      </c>
      <c r="R747" t="b">
        <v>0</v>
      </c>
      <c r="S747" t="b">
        <v>0</v>
      </c>
      <c r="T747" t="s">
        <v>65</v>
      </c>
      <c r="U747" t="str">
        <f>_xlfn.TEXTBEFORE(Table1[[#This Row],[category &amp; sub-category]], "/")</f>
        <v>technology</v>
      </c>
      <c r="V747" t="str">
        <f>_xlfn.TEXTAFTER(Table1[[#This Row],[category &amp; sub-category]], "/")</f>
        <v>wearables</v>
      </c>
    </row>
    <row r="748" spans="1:22" x14ac:dyDescent="0.25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19">
        <f>Table1[[#This Row],[pledged]]/Table1[[#This Row],[goal]]</f>
        <v>2.1250896057347672</v>
      </c>
      <c r="G748" t="s">
        <v>20</v>
      </c>
      <c r="H748" s="24">
        <v>3388</v>
      </c>
      <c r="I748" s="7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s="18">
        <f t="shared" si="22"/>
        <v>40825.208333333336</v>
      </c>
      <c r="O748" s="18">
        <v>40825.208333333336</v>
      </c>
      <c r="P748" s="18">
        <f t="shared" si="23"/>
        <v>40830.208333333336</v>
      </c>
      <c r="Q748" s="18">
        <v>40830.208333333336</v>
      </c>
      <c r="R748" t="b">
        <v>0</v>
      </c>
      <c r="S748" t="b">
        <v>0</v>
      </c>
      <c r="T748" t="s">
        <v>28</v>
      </c>
      <c r="U748" t="str">
        <f>_xlfn.TEXTBEFORE(Table1[[#This Row],[category &amp; sub-category]], "/")</f>
        <v>technology</v>
      </c>
      <c r="V748" t="str">
        <f>_xlfn.TEXTAFTER(Table1[[#This Row],[category &amp; sub-category]], "/")</f>
        <v>web</v>
      </c>
    </row>
    <row r="749" spans="1:22" x14ac:dyDescent="0.25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19">
        <f>Table1[[#This Row],[pledged]]/Table1[[#This Row],[goal]]</f>
        <v>2.2885714285714287</v>
      </c>
      <c r="G749" t="s">
        <v>20</v>
      </c>
      <c r="H749" s="24">
        <v>280</v>
      </c>
      <c r="I749" s="7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8">
        <f t="shared" si="22"/>
        <v>40423.208333333336</v>
      </c>
      <c r="O749" s="18">
        <v>40423.208333333336</v>
      </c>
      <c r="P749" s="18">
        <f t="shared" si="23"/>
        <v>40434.208333333336</v>
      </c>
      <c r="Q749" s="18">
        <v>40434.208333333336</v>
      </c>
      <c r="R749" t="b">
        <v>0</v>
      </c>
      <c r="S749" t="b">
        <v>0</v>
      </c>
      <c r="T749" t="s">
        <v>33</v>
      </c>
      <c r="U749" t="str">
        <f>_xlfn.TEXTBEFORE(Table1[[#This Row],[category &amp; sub-category]], "/")</f>
        <v>theater</v>
      </c>
      <c r="V749" t="str">
        <f>_xlfn.TEXTAFTER(Table1[[#This Row],[category &amp; sub-category]], "/")</f>
        <v>plays</v>
      </c>
    </row>
    <row r="750" spans="1:22" x14ac:dyDescent="0.25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19">
        <f>Table1[[#This Row],[pledged]]/Table1[[#This Row],[goal]]</f>
        <v>0.34959979476654696</v>
      </c>
      <c r="G750" t="s">
        <v>74</v>
      </c>
      <c r="H750" s="24">
        <v>614</v>
      </c>
      <c r="I750" s="7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8">
        <f t="shared" si="22"/>
        <v>40238.25</v>
      </c>
      <c r="O750" s="18">
        <v>40238.25</v>
      </c>
      <c r="P750" s="18">
        <f t="shared" si="23"/>
        <v>40263.208333333336</v>
      </c>
      <c r="Q750" s="18">
        <v>40263.208333333336</v>
      </c>
      <c r="R750" t="b">
        <v>0</v>
      </c>
      <c r="S750" t="b">
        <v>1</v>
      </c>
      <c r="T750" t="s">
        <v>71</v>
      </c>
      <c r="U750" t="str">
        <f>_xlfn.TEXTBEFORE(Table1[[#This Row],[category &amp; sub-category]], "/")</f>
        <v>film &amp; video</v>
      </c>
      <c r="V750" t="str">
        <f>_xlfn.TEXTAFTER(Table1[[#This Row],[category &amp; sub-category]], "/")</f>
        <v>animation</v>
      </c>
    </row>
    <row r="751" spans="1:22" x14ac:dyDescent="0.25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19">
        <f>Table1[[#This Row],[pledged]]/Table1[[#This Row],[goal]]</f>
        <v>1.5729069767441861</v>
      </c>
      <c r="G751" t="s">
        <v>20</v>
      </c>
      <c r="H751" s="24">
        <v>366</v>
      </c>
      <c r="I751" s="7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8">
        <f t="shared" si="22"/>
        <v>41920.208333333336</v>
      </c>
      <c r="O751" s="18">
        <v>41920.208333333336</v>
      </c>
      <c r="P751" s="18">
        <f t="shared" si="23"/>
        <v>41932.208333333336</v>
      </c>
      <c r="Q751" s="18">
        <v>41932.208333333336</v>
      </c>
      <c r="R751" t="b">
        <v>0</v>
      </c>
      <c r="S751" t="b">
        <v>1</v>
      </c>
      <c r="T751" t="s">
        <v>65</v>
      </c>
      <c r="U751" t="str">
        <f>_xlfn.TEXTBEFORE(Table1[[#This Row],[category &amp; sub-category]], "/")</f>
        <v>technology</v>
      </c>
      <c r="V751" t="str">
        <f>_xlfn.TEXTAFTER(Table1[[#This Row],[category &amp; sub-category]], "/")</f>
        <v>wearables</v>
      </c>
    </row>
    <row r="752" spans="1:22" x14ac:dyDescent="0.25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19">
        <f>Table1[[#This Row],[pledged]]/Table1[[#This Row],[goal]]</f>
        <v>0.01</v>
      </c>
      <c r="G752" t="s">
        <v>14</v>
      </c>
      <c r="H752" s="24">
        <v>1</v>
      </c>
      <c r="I752" s="7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s="18">
        <f t="shared" si="22"/>
        <v>40360.208333333336</v>
      </c>
      <c r="O752" s="18">
        <v>40360.208333333336</v>
      </c>
      <c r="P752" s="18">
        <f t="shared" si="23"/>
        <v>40385.208333333336</v>
      </c>
      <c r="Q752" s="18">
        <v>40385.208333333336</v>
      </c>
      <c r="R752" t="b">
        <v>0</v>
      </c>
      <c r="S752" t="b">
        <v>0</v>
      </c>
      <c r="T752" t="s">
        <v>50</v>
      </c>
      <c r="U752" t="str">
        <f>_xlfn.TEXTBEFORE(Table1[[#This Row],[category &amp; sub-category]], "/")</f>
        <v>music</v>
      </c>
      <c r="V752" t="str">
        <f>_xlfn.TEXTAFTER(Table1[[#This Row],[category &amp; sub-category]], "/")</f>
        <v>electric music</v>
      </c>
    </row>
    <row r="753" spans="1:22" x14ac:dyDescent="0.25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19">
        <f>Table1[[#This Row],[pledged]]/Table1[[#This Row],[goal]]</f>
        <v>2.3230555555555554</v>
      </c>
      <c r="G753" t="s">
        <v>20</v>
      </c>
      <c r="H753" s="24">
        <v>270</v>
      </c>
      <c r="I753" s="7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8">
        <f t="shared" si="22"/>
        <v>42446.208333333328</v>
      </c>
      <c r="O753" s="18">
        <v>42446.208333333328</v>
      </c>
      <c r="P753" s="18">
        <f t="shared" si="23"/>
        <v>42461.208333333328</v>
      </c>
      <c r="Q753" s="18">
        <v>42461.208333333328</v>
      </c>
      <c r="R753" t="b">
        <v>1</v>
      </c>
      <c r="S753" t="b">
        <v>1</v>
      </c>
      <c r="T753" t="s">
        <v>68</v>
      </c>
      <c r="U753" t="str">
        <f>_xlfn.TEXTBEFORE(Table1[[#This Row],[category &amp; sub-category]], "/")</f>
        <v>publishing</v>
      </c>
      <c r="V753" t="str">
        <f>_xlfn.TEXTAFTER(Table1[[#This Row],[category &amp; sub-category]], "/")</f>
        <v>nonfiction</v>
      </c>
    </row>
    <row r="754" spans="1:22" x14ac:dyDescent="0.25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19">
        <f>Table1[[#This Row],[pledged]]/Table1[[#This Row],[goal]]</f>
        <v>0.92448275862068963</v>
      </c>
      <c r="G754" t="s">
        <v>74</v>
      </c>
      <c r="H754" s="24">
        <v>114</v>
      </c>
      <c r="I754" s="7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8">
        <f t="shared" si="22"/>
        <v>40395.208333333336</v>
      </c>
      <c r="O754" s="18">
        <v>40395.208333333336</v>
      </c>
      <c r="P754" s="18">
        <f t="shared" si="23"/>
        <v>40413.208333333336</v>
      </c>
      <c r="Q754" s="18">
        <v>40413.208333333336</v>
      </c>
      <c r="R754" t="b">
        <v>0</v>
      </c>
      <c r="S754" t="b">
        <v>1</v>
      </c>
      <c r="T754" t="s">
        <v>33</v>
      </c>
      <c r="U754" t="str">
        <f>_xlfn.TEXTBEFORE(Table1[[#This Row],[category &amp; sub-category]], "/")</f>
        <v>theater</v>
      </c>
      <c r="V754" t="str">
        <f>_xlfn.TEXTAFTER(Table1[[#This Row],[category &amp; sub-category]], "/")</f>
        <v>plays</v>
      </c>
    </row>
    <row r="755" spans="1:22" x14ac:dyDescent="0.25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19">
        <f>Table1[[#This Row],[pledged]]/Table1[[#This Row],[goal]]</f>
        <v>2.5670212765957445</v>
      </c>
      <c r="G755" t="s">
        <v>20</v>
      </c>
      <c r="H755" s="24">
        <v>137</v>
      </c>
      <c r="I755" s="7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8">
        <f t="shared" si="22"/>
        <v>40321.208333333336</v>
      </c>
      <c r="O755" s="18">
        <v>40321.208333333336</v>
      </c>
      <c r="P755" s="18">
        <f t="shared" si="23"/>
        <v>40336.208333333336</v>
      </c>
      <c r="Q755" s="18">
        <v>40336.208333333336</v>
      </c>
      <c r="R755" t="b">
        <v>0</v>
      </c>
      <c r="S755" t="b">
        <v>0</v>
      </c>
      <c r="T755" t="s">
        <v>122</v>
      </c>
      <c r="U755" t="str">
        <f>_xlfn.TEXTBEFORE(Table1[[#This Row],[category &amp; sub-category]], "/")</f>
        <v>photography</v>
      </c>
      <c r="V755" t="str">
        <f>_xlfn.TEXTAFTER(Table1[[#This Row],[category &amp; sub-category]], "/")</f>
        <v>photography books</v>
      </c>
    </row>
    <row r="756" spans="1:22" x14ac:dyDescent="0.25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19">
        <f>Table1[[#This Row],[pledged]]/Table1[[#This Row],[goal]]</f>
        <v>1.6847017045454546</v>
      </c>
      <c r="G756" t="s">
        <v>20</v>
      </c>
      <c r="H756" s="24">
        <v>3205</v>
      </c>
      <c r="I756" s="7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8">
        <f t="shared" si="22"/>
        <v>41210.208333333336</v>
      </c>
      <c r="O756" s="18">
        <v>41210.208333333336</v>
      </c>
      <c r="P756" s="18">
        <f t="shared" si="23"/>
        <v>41263.25</v>
      </c>
      <c r="Q756" s="18">
        <v>41263.25</v>
      </c>
      <c r="R756" t="b">
        <v>0</v>
      </c>
      <c r="S756" t="b">
        <v>0</v>
      </c>
      <c r="T756" t="s">
        <v>33</v>
      </c>
      <c r="U756" t="str">
        <f>_xlfn.TEXTBEFORE(Table1[[#This Row],[category &amp; sub-category]], "/")</f>
        <v>theater</v>
      </c>
      <c r="V756" t="str">
        <f>_xlfn.TEXTAFTER(Table1[[#This Row],[category &amp; sub-category]], "/")</f>
        <v>plays</v>
      </c>
    </row>
    <row r="757" spans="1:22" x14ac:dyDescent="0.25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19">
        <f>Table1[[#This Row],[pledged]]/Table1[[#This Row],[goal]]</f>
        <v>1.6657777777777778</v>
      </c>
      <c r="G757" t="s">
        <v>20</v>
      </c>
      <c r="H757" s="24">
        <v>288</v>
      </c>
      <c r="I757" s="7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8">
        <f t="shared" si="22"/>
        <v>43096.25</v>
      </c>
      <c r="O757" s="18">
        <v>43096.25</v>
      </c>
      <c r="P757" s="18">
        <f t="shared" si="23"/>
        <v>43108.25</v>
      </c>
      <c r="Q757" s="18">
        <v>43108.25</v>
      </c>
      <c r="R757" t="b">
        <v>0</v>
      </c>
      <c r="S757" t="b">
        <v>1</v>
      </c>
      <c r="T757" t="s">
        <v>33</v>
      </c>
      <c r="U757" t="str">
        <f>_xlfn.TEXTBEFORE(Table1[[#This Row],[category &amp; sub-category]], "/")</f>
        <v>theater</v>
      </c>
      <c r="V757" t="str">
        <f>_xlfn.TEXTAFTER(Table1[[#This Row],[category &amp; sub-category]], "/")</f>
        <v>plays</v>
      </c>
    </row>
    <row r="758" spans="1:22" x14ac:dyDescent="0.25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19">
        <f>Table1[[#This Row],[pledged]]/Table1[[#This Row],[goal]]</f>
        <v>7.7207692307692311</v>
      </c>
      <c r="G758" t="s">
        <v>20</v>
      </c>
      <c r="H758" s="24">
        <v>148</v>
      </c>
      <c r="I758" s="7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8">
        <f t="shared" si="22"/>
        <v>42024.25</v>
      </c>
      <c r="O758" s="18">
        <v>42024.25</v>
      </c>
      <c r="P758" s="18">
        <f t="shared" si="23"/>
        <v>42030.25</v>
      </c>
      <c r="Q758" s="18">
        <v>42030.25</v>
      </c>
      <c r="R758" t="b">
        <v>0</v>
      </c>
      <c r="S758" t="b">
        <v>0</v>
      </c>
      <c r="T758" t="s">
        <v>33</v>
      </c>
      <c r="U758" t="str">
        <f>_xlfn.TEXTBEFORE(Table1[[#This Row],[category &amp; sub-category]], "/")</f>
        <v>theater</v>
      </c>
      <c r="V758" t="str">
        <f>_xlfn.TEXTAFTER(Table1[[#This Row],[category &amp; sub-category]], "/")</f>
        <v>plays</v>
      </c>
    </row>
    <row r="759" spans="1:22" x14ac:dyDescent="0.25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19">
        <f>Table1[[#This Row],[pledged]]/Table1[[#This Row],[goal]]</f>
        <v>4.0685714285714285</v>
      </c>
      <c r="G759" t="s">
        <v>20</v>
      </c>
      <c r="H759" s="24">
        <v>114</v>
      </c>
      <c r="I759" s="7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8">
        <f t="shared" si="22"/>
        <v>40675.208333333336</v>
      </c>
      <c r="O759" s="18">
        <v>40675.208333333336</v>
      </c>
      <c r="P759" s="18">
        <f t="shared" si="23"/>
        <v>40679.208333333336</v>
      </c>
      <c r="Q759" s="18">
        <v>40679.208333333336</v>
      </c>
      <c r="R759" t="b">
        <v>0</v>
      </c>
      <c r="S759" t="b">
        <v>0</v>
      </c>
      <c r="T759" t="s">
        <v>53</v>
      </c>
      <c r="U759" t="str">
        <f>_xlfn.TEXTBEFORE(Table1[[#This Row],[category &amp; sub-category]], "/")</f>
        <v>film &amp; video</v>
      </c>
      <c r="V759" t="str">
        <f>_xlfn.TEXTAFTER(Table1[[#This Row],[category &amp; sub-category]], "/")</f>
        <v>drama</v>
      </c>
    </row>
    <row r="760" spans="1:22" x14ac:dyDescent="0.25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19">
        <f>Table1[[#This Row],[pledged]]/Table1[[#This Row],[goal]]</f>
        <v>5.6420608108108112</v>
      </c>
      <c r="G760" t="s">
        <v>20</v>
      </c>
      <c r="H760" s="24">
        <v>1518</v>
      </c>
      <c r="I760" s="7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8">
        <f t="shared" si="22"/>
        <v>41936.208333333336</v>
      </c>
      <c r="O760" s="18">
        <v>41936.208333333336</v>
      </c>
      <c r="P760" s="18">
        <f t="shared" si="23"/>
        <v>41945.208333333336</v>
      </c>
      <c r="Q760" s="18">
        <v>41945.208333333336</v>
      </c>
      <c r="R760" t="b">
        <v>0</v>
      </c>
      <c r="S760" t="b">
        <v>0</v>
      </c>
      <c r="T760" t="s">
        <v>23</v>
      </c>
      <c r="U760" t="str">
        <f>_xlfn.TEXTBEFORE(Table1[[#This Row],[category &amp; sub-category]], "/")</f>
        <v>music</v>
      </c>
      <c r="V760" t="str">
        <f>_xlfn.TEXTAFTER(Table1[[#This Row],[category &amp; sub-category]], "/")</f>
        <v>rock</v>
      </c>
    </row>
    <row r="761" spans="1:22" x14ac:dyDescent="0.25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19">
        <f>Table1[[#This Row],[pledged]]/Table1[[#This Row],[goal]]</f>
        <v>0.6842686567164179</v>
      </c>
      <c r="G761" t="s">
        <v>14</v>
      </c>
      <c r="H761" s="24">
        <v>1274</v>
      </c>
      <c r="I761" s="7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8">
        <f t="shared" si="22"/>
        <v>43136.25</v>
      </c>
      <c r="O761" s="18">
        <v>43136.25</v>
      </c>
      <c r="P761" s="18">
        <f t="shared" si="23"/>
        <v>43166.25</v>
      </c>
      <c r="Q761" s="18">
        <v>43166.25</v>
      </c>
      <c r="R761" t="b">
        <v>0</v>
      </c>
      <c r="S761" t="b">
        <v>0</v>
      </c>
      <c r="T761" t="s">
        <v>50</v>
      </c>
      <c r="U761" t="str">
        <f>_xlfn.TEXTBEFORE(Table1[[#This Row],[category &amp; sub-category]], "/")</f>
        <v>music</v>
      </c>
      <c r="V761" t="str">
        <f>_xlfn.TEXTAFTER(Table1[[#This Row],[category &amp; sub-category]], "/")</f>
        <v>electric music</v>
      </c>
    </row>
    <row r="762" spans="1:22" x14ac:dyDescent="0.25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19">
        <f>Table1[[#This Row],[pledged]]/Table1[[#This Row],[goal]]</f>
        <v>0.34351966873706002</v>
      </c>
      <c r="G762" t="s">
        <v>14</v>
      </c>
      <c r="H762" s="24">
        <v>210</v>
      </c>
      <c r="I762" s="7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8">
        <f t="shared" si="22"/>
        <v>43678.208333333328</v>
      </c>
      <c r="O762" s="18">
        <v>43678.208333333328</v>
      </c>
      <c r="P762" s="18">
        <f t="shared" si="23"/>
        <v>43707.208333333328</v>
      </c>
      <c r="Q762" s="18">
        <v>43707.208333333328</v>
      </c>
      <c r="R762" t="b">
        <v>0</v>
      </c>
      <c r="S762" t="b">
        <v>1</v>
      </c>
      <c r="T762" t="s">
        <v>89</v>
      </c>
      <c r="U762" t="str">
        <f>_xlfn.TEXTBEFORE(Table1[[#This Row],[category &amp; sub-category]], "/")</f>
        <v>games</v>
      </c>
      <c r="V762" t="str">
        <f>_xlfn.TEXTAFTER(Table1[[#This Row],[category &amp; sub-category]], "/")</f>
        <v>video games</v>
      </c>
    </row>
    <row r="763" spans="1:22" x14ac:dyDescent="0.25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19">
        <f>Table1[[#This Row],[pledged]]/Table1[[#This Row],[goal]]</f>
        <v>6.5545454545454547</v>
      </c>
      <c r="G763" t="s">
        <v>20</v>
      </c>
      <c r="H763" s="24">
        <v>166</v>
      </c>
      <c r="I763" s="7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8">
        <f t="shared" si="22"/>
        <v>42938.208333333328</v>
      </c>
      <c r="O763" s="18">
        <v>42938.208333333328</v>
      </c>
      <c r="P763" s="18">
        <f t="shared" si="23"/>
        <v>42943.208333333328</v>
      </c>
      <c r="Q763" s="18">
        <v>42943.208333333328</v>
      </c>
      <c r="R763" t="b">
        <v>0</v>
      </c>
      <c r="S763" t="b">
        <v>0</v>
      </c>
      <c r="T763" t="s">
        <v>23</v>
      </c>
      <c r="U763" t="str">
        <f>_xlfn.TEXTBEFORE(Table1[[#This Row],[category &amp; sub-category]], "/")</f>
        <v>music</v>
      </c>
      <c r="V763" t="str">
        <f>_xlfn.TEXTAFTER(Table1[[#This Row],[category &amp; sub-category]], "/")</f>
        <v>rock</v>
      </c>
    </row>
    <row r="764" spans="1:22" x14ac:dyDescent="0.25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19">
        <f>Table1[[#This Row],[pledged]]/Table1[[#This Row],[goal]]</f>
        <v>1.7725714285714285</v>
      </c>
      <c r="G764" t="s">
        <v>20</v>
      </c>
      <c r="H764" s="24">
        <v>100</v>
      </c>
      <c r="I764" s="7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8">
        <f t="shared" si="22"/>
        <v>41241.25</v>
      </c>
      <c r="O764" s="18">
        <v>41241.25</v>
      </c>
      <c r="P764" s="18">
        <f t="shared" si="23"/>
        <v>41252.25</v>
      </c>
      <c r="Q764" s="18">
        <v>41252.25</v>
      </c>
      <c r="R764" t="b">
        <v>0</v>
      </c>
      <c r="S764" t="b">
        <v>0</v>
      </c>
      <c r="T764" t="s">
        <v>159</v>
      </c>
      <c r="U764" t="str">
        <f>_xlfn.TEXTBEFORE(Table1[[#This Row],[category &amp; sub-category]], "/")</f>
        <v>music</v>
      </c>
      <c r="V764" t="str">
        <f>_xlfn.TEXTAFTER(Table1[[#This Row],[category &amp; sub-category]], "/")</f>
        <v>jazz</v>
      </c>
    </row>
    <row r="765" spans="1:22" x14ac:dyDescent="0.25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19">
        <f>Table1[[#This Row],[pledged]]/Table1[[#This Row],[goal]]</f>
        <v>1.1317857142857144</v>
      </c>
      <c r="G765" t="s">
        <v>20</v>
      </c>
      <c r="H765" s="24">
        <v>235</v>
      </c>
      <c r="I765" s="7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8">
        <f t="shared" si="22"/>
        <v>41037.208333333336</v>
      </c>
      <c r="O765" s="18">
        <v>41037.208333333336</v>
      </c>
      <c r="P765" s="18">
        <f t="shared" si="23"/>
        <v>41072.208333333336</v>
      </c>
      <c r="Q765" s="18">
        <v>41072.208333333336</v>
      </c>
      <c r="R765" t="b">
        <v>0</v>
      </c>
      <c r="S765" t="b">
        <v>1</v>
      </c>
      <c r="T765" t="s">
        <v>33</v>
      </c>
      <c r="U765" t="str">
        <f>_xlfn.TEXTBEFORE(Table1[[#This Row],[category &amp; sub-category]], "/")</f>
        <v>theater</v>
      </c>
      <c r="V765" t="str">
        <f>_xlfn.TEXTAFTER(Table1[[#This Row],[category &amp; sub-category]], "/")</f>
        <v>plays</v>
      </c>
    </row>
    <row r="766" spans="1:22" x14ac:dyDescent="0.25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19">
        <f>Table1[[#This Row],[pledged]]/Table1[[#This Row],[goal]]</f>
        <v>7.2818181818181822</v>
      </c>
      <c r="G766" t="s">
        <v>20</v>
      </c>
      <c r="H766" s="24">
        <v>148</v>
      </c>
      <c r="I766" s="7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8">
        <f t="shared" si="22"/>
        <v>40676.208333333336</v>
      </c>
      <c r="O766" s="18">
        <v>40676.208333333336</v>
      </c>
      <c r="P766" s="18">
        <f t="shared" si="23"/>
        <v>40684.208333333336</v>
      </c>
      <c r="Q766" s="18">
        <v>40684.208333333336</v>
      </c>
      <c r="R766" t="b">
        <v>0</v>
      </c>
      <c r="S766" t="b">
        <v>0</v>
      </c>
      <c r="T766" t="s">
        <v>23</v>
      </c>
      <c r="U766" t="str">
        <f>_xlfn.TEXTBEFORE(Table1[[#This Row],[category &amp; sub-category]], "/")</f>
        <v>music</v>
      </c>
      <c r="V766" t="str">
        <f>_xlfn.TEXTAFTER(Table1[[#This Row],[category &amp; sub-category]], "/")</f>
        <v>rock</v>
      </c>
    </row>
    <row r="767" spans="1:22" x14ac:dyDescent="0.25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19">
        <f>Table1[[#This Row],[pledged]]/Table1[[#This Row],[goal]]</f>
        <v>2.0833333333333335</v>
      </c>
      <c r="G767" t="s">
        <v>20</v>
      </c>
      <c r="H767" s="24">
        <v>198</v>
      </c>
      <c r="I767" s="7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8">
        <f t="shared" si="22"/>
        <v>42840.208333333328</v>
      </c>
      <c r="O767" s="18">
        <v>42840.208333333328</v>
      </c>
      <c r="P767" s="18">
        <f t="shared" si="23"/>
        <v>42865.208333333328</v>
      </c>
      <c r="Q767" s="18">
        <v>42865.208333333328</v>
      </c>
      <c r="R767" t="b">
        <v>1</v>
      </c>
      <c r="S767" t="b">
        <v>1</v>
      </c>
      <c r="T767" t="s">
        <v>60</v>
      </c>
      <c r="U767" t="str">
        <f>_xlfn.TEXTBEFORE(Table1[[#This Row],[category &amp; sub-category]], "/")</f>
        <v>music</v>
      </c>
      <c r="V767" t="str">
        <f>_xlfn.TEXTAFTER(Table1[[#This Row],[category &amp; sub-category]], "/")</f>
        <v>indie rock</v>
      </c>
    </row>
    <row r="768" spans="1:22" x14ac:dyDescent="0.25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19">
        <f>Table1[[#This Row],[pledged]]/Table1[[#This Row],[goal]]</f>
        <v>0.31171232876712329</v>
      </c>
      <c r="G768" t="s">
        <v>14</v>
      </c>
      <c r="H768" s="24">
        <v>248</v>
      </c>
      <c r="I768" s="7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8">
        <f t="shared" si="22"/>
        <v>43362.208333333328</v>
      </c>
      <c r="O768" s="18">
        <v>43362.208333333328</v>
      </c>
      <c r="P768" s="18">
        <f t="shared" si="23"/>
        <v>43363.208333333328</v>
      </c>
      <c r="Q768" s="18">
        <v>43363.208333333328</v>
      </c>
      <c r="R768" t="b">
        <v>0</v>
      </c>
      <c r="S768" t="b">
        <v>0</v>
      </c>
      <c r="T768" t="s">
        <v>474</v>
      </c>
      <c r="U768" t="str">
        <f>_xlfn.TEXTBEFORE(Table1[[#This Row],[category &amp; sub-category]], "/")</f>
        <v>film &amp; video</v>
      </c>
      <c r="V768" t="str">
        <f>_xlfn.TEXTAFTER(Table1[[#This Row],[category &amp; sub-category]], "/")</f>
        <v>science fiction</v>
      </c>
    </row>
    <row r="769" spans="1:22" x14ac:dyDescent="0.25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19">
        <f>Table1[[#This Row],[pledged]]/Table1[[#This Row],[goal]]</f>
        <v>0.56967078189300413</v>
      </c>
      <c r="G769" t="s">
        <v>14</v>
      </c>
      <c r="H769" s="24">
        <v>513</v>
      </c>
      <c r="I769" s="7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8">
        <f t="shared" si="22"/>
        <v>42283.208333333328</v>
      </c>
      <c r="O769" s="18">
        <v>42283.208333333328</v>
      </c>
      <c r="P769" s="18">
        <f t="shared" si="23"/>
        <v>42328.25</v>
      </c>
      <c r="Q769" s="18">
        <v>42328.25</v>
      </c>
      <c r="R769" t="b">
        <v>0</v>
      </c>
      <c r="S769" t="b">
        <v>0</v>
      </c>
      <c r="T769" t="s">
        <v>206</v>
      </c>
      <c r="U769" t="str">
        <f>_xlfn.TEXTBEFORE(Table1[[#This Row],[category &amp; sub-category]], "/")</f>
        <v>publishing</v>
      </c>
      <c r="V769" t="str">
        <f>_xlfn.TEXTAFTER(Table1[[#This Row],[category &amp; sub-category]], "/")</f>
        <v>translations</v>
      </c>
    </row>
    <row r="770" spans="1:22" x14ac:dyDescent="0.25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19">
        <f>Table1[[#This Row],[pledged]]/Table1[[#This Row],[goal]]</f>
        <v>2.31</v>
      </c>
      <c r="G770" t="s">
        <v>20</v>
      </c>
      <c r="H770" s="24">
        <v>150</v>
      </c>
      <c r="I770" s="7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8">
        <f t="shared" ref="N770:N833" si="24">(((L770/60)/60)/24)+DATE(1970,1,1)</f>
        <v>41619.25</v>
      </c>
      <c r="O770" s="18">
        <v>41619.25</v>
      </c>
      <c r="P770" s="18">
        <f t="shared" ref="P770:P833" si="25">(((M770/60)/60)/24)+DATE(1970,1,1)</f>
        <v>41634.25</v>
      </c>
      <c r="Q770" s="18">
        <v>41634.25</v>
      </c>
      <c r="R770" t="b">
        <v>0</v>
      </c>
      <c r="S770" t="b">
        <v>0</v>
      </c>
      <c r="T770" t="s">
        <v>33</v>
      </c>
      <c r="U770" t="str">
        <f>_xlfn.TEXTBEFORE(Table1[[#This Row],[category &amp; sub-category]], "/")</f>
        <v>theater</v>
      </c>
      <c r="V770" t="str">
        <f>_xlfn.TEXTAFTER(Table1[[#This Row],[category &amp; sub-category]], "/")</f>
        <v>plays</v>
      </c>
    </row>
    <row r="771" spans="1:22" x14ac:dyDescent="0.25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19">
        <f>Table1[[#This Row],[pledged]]/Table1[[#This Row],[goal]]</f>
        <v>0.86867834394904464</v>
      </c>
      <c r="G771" t="s">
        <v>14</v>
      </c>
      <c r="H771" s="24">
        <v>3410</v>
      </c>
      <c r="I771" s="7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8">
        <f t="shared" si="24"/>
        <v>41501.208333333336</v>
      </c>
      <c r="O771" s="18">
        <v>41501.208333333336</v>
      </c>
      <c r="P771" s="18">
        <f t="shared" si="25"/>
        <v>41527.208333333336</v>
      </c>
      <c r="Q771" s="18">
        <v>41527.208333333336</v>
      </c>
      <c r="R771" t="b">
        <v>0</v>
      </c>
      <c r="S771" t="b">
        <v>0</v>
      </c>
      <c r="T771" t="s">
        <v>89</v>
      </c>
      <c r="U771" t="str">
        <f>_xlfn.TEXTBEFORE(Table1[[#This Row],[category &amp; sub-category]], "/")</f>
        <v>games</v>
      </c>
      <c r="V771" t="str">
        <f>_xlfn.TEXTAFTER(Table1[[#This Row],[category &amp; sub-category]], "/")</f>
        <v>video games</v>
      </c>
    </row>
    <row r="772" spans="1:22" x14ac:dyDescent="0.25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19">
        <f>Table1[[#This Row],[pledged]]/Table1[[#This Row],[goal]]</f>
        <v>2.7074418604651163</v>
      </c>
      <c r="G772" t="s">
        <v>20</v>
      </c>
      <c r="H772" s="24">
        <v>216</v>
      </c>
      <c r="I772" s="7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8">
        <f t="shared" si="24"/>
        <v>41743.208333333336</v>
      </c>
      <c r="O772" s="18">
        <v>41743.208333333336</v>
      </c>
      <c r="P772" s="18">
        <f t="shared" si="25"/>
        <v>41750.208333333336</v>
      </c>
      <c r="Q772" s="18">
        <v>41750.208333333336</v>
      </c>
      <c r="R772" t="b">
        <v>0</v>
      </c>
      <c r="S772" t="b">
        <v>1</v>
      </c>
      <c r="T772" t="s">
        <v>33</v>
      </c>
      <c r="U772" t="str">
        <f>_xlfn.TEXTBEFORE(Table1[[#This Row],[category &amp; sub-category]], "/")</f>
        <v>theater</v>
      </c>
      <c r="V772" t="str">
        <f>_xlfn.TEXTAFTER(Table1[[#This Row],[category &amp; sub-category]], "/")</f>
        <v>plays</v>
      </c>
    </row>
    <row r="773" spans="1:22" x14ac:dyDescent="0.25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19">
        <f>Table1[[#This Row],[pledged]]/Table1[[#This Row],[goal]]</f>
        <v>0.49446428571428569</v>
      </c>
      <c r="G773" t="s">
        <v>74</v>
      </c>
      <c r="H773" s="24">
        <v>26</v>
      </c>
      <c r="I773" s="7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8">
        <f t="shared" si="24"/>
        <v>43491.25</v>
      </c>
      <c r="O773" s="18">
        <v>43491.25</v>
      </c>
      <c r="P773" s="18">
        <f t="shared" si="25"/>
        <v>43518.25</v>
      </c>
      <c r="Q773" s="18">
        <v>43518.25</v>
      </c>
      <c r="R773" t="b">
        <v>0</v>
      </c>
      <c r="S773" t="b">
        <v>0</v>
      </c>
      <c r="T773" t="s">
        <v>33</v>
      </c>
      <c r="U773" t="str">
        <f>_xlfn.TEXTBEFORE(Table1[[#This Row],[category &amp; sub-category]], "/")</f>
        <v>theater</v>
      </c>
      <c r="V773" t="str">
        <f>_xlfn.TEXTAFTER(Table1[[#This Row],[category &amp; sub-category]], "/")</f>
        <v>plays</v>
      </c>
    </row>
    <row r="774" spans="1:22" x14ac:dyDescent="0.25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19">
        <f>Table1[[#This Row],[pledged]]/Table1[[#This Row],[goal]]</f>
        <v>1.1335962566844919</v>
      </c>
      <c r="G774" t="s">
        <v>20</v>
      </c>
      <c r="H774" s="24">
        <v>5139</v>
      </c>
      <c r="I774" s="7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8">
        <f t="shared" si="24"/>
        <v>43505.25</v>
      </c>
      <c r="O774" s="18">
        <v>43505.25</v>
      </c>
      <c r="P774" s="18">
        <f t="shared" si="25"/>
        <v>43509.25</v>
      </c>
      <c r="Q774" s="18">
        <v>43509.25</v>
      </c>
      <c r="R774" t="b">
        <v>0</v>
      </c>
      <c r="S774" t="b">
        <v>0</v>
      </c>
      <c r="T774" t="s">
        <v>60</v>
      </c>
      <c r="U774" t="str">
        <f>_xlfn.TEXTBEFORE(Table1[[#This Row],[category &amp; sub-category]], "/")</f>
        <v>music</v>
      </c>
      <c r="V774" t="str">
        <f>_xlfn.TEXTAFTER(Table1[[#This Row],[category &amp; sub-category]], "/")</f>
        <v>indie rock</v>
      </c>
    </row>
    <row r="775" spans="1:22" x14ac:dyDescent="0.25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19">
        <f>Table1[[#This Row],[pledged]]/Table1[[#This Row],[goal]]</f>
        <v>1.9055555555555554</v>
      </c>
      <c r="G775" t="s">
        <v>20</v>
      </c>
      <c r="H775" s="24">
        <v>2353</v>
      </c>
      <c r="I775" s="7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8">
        <f t="shared" si="24"/>
        <v>42838.208333333328</v>
      </c>
      <c r="O775" s="18">
        <v>42838.208333333328</v>
      </c>
      <c r="P775" s="18">
        <f t="shared" si="25"/>
        <v>42848.208333333328</v>
      </c>
      <c r="Q775" s="18">
        <v>42848.208333333328</v>
      </c>
      <c r="R775" t="b">
        <v>0</v>
      </c>
      <c r="S775" t="b">
        <v>0</v>
      </c>
      <c r="T775" t="s">
        <v>33</v>
      </c>
      <c r="U775" t="str">
        <f>_xlfn.TEXTBEFORE(Table1[[#This Row],[category &amp; sub-category]], "/")</f>
        <v>theater</v>
      </c>
      <c r="V775" t="str">
        <f>_xlfn.TEXTAFTER(Table1[[#This Row],[category &amp; sub-category]], "/")</f>
        <v>plays</v>
      </c>
    </row>
    <row r="776" spans="1:22" x14ac:dyDescent="0.25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19">
        <f>Table1[[#This Row],[pledged]]/Table1[[#This Row],[goal]]</f>
        <v>1.355</v>
      </c>
      <c r="G776" t="s">
        <v>20</v>
      </c>
      <c r="H776" s="24">
        <v>78</v>
      </c>
      <c r="I776" s="7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8">
        <f t="shared" si="24"/>
        <v>42513.208333333328</v>
      </c>
      <c r="O776" s="18">
        <v>42513.208333333328</v>
      </c>
      <c r="P776" s="18">
        <f t="shared" si="25"/>
        <v>42554.208333333328</v>
      </c>
      <c r="Q776" s="18">
        <v>42554.208333333328</v>
      </c>
      <c r="R776" t="b">
        <v>0</v>
      </c>
      <c r="S776" t="b">
        <v>0</v>
      </c>
      <c r="T776" t="s">
        <v>28</v>
      </c>
      <c r="U776" t="str">
        <f>_xlfn.TEXTBEFORE(Table1[[#This Row],[category &amp; sub-category]], "/")</f>
        <v>technology</v>
      </c>
      <c r="V776" t="str">
        <f>_xlfn.TEXTAFTER(Table1[[#This Row],[category &amp; sub-category]], "/")</f>
        <v>web</v>
      </c>
    </row>
    <row r="777" spans="1:22" x14ac:dyDescent="0.25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19">
        <f>Table1[[#This Row],[pledged]]/Table1[[#This Row],[goal]]</f>
        <v>0.10297872340425532</v>
      </c>
      <c r="G777" t="s">
        <v>14</v>
      </c>
      <c r="H777" s="24">
        <v>10</v>
      </c>
      <c r="I777" s="7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8">
        <f t="shared" si="24"/>
        <v>41949.25</v>
      </c>
      <c r="O777" s="18">
        <v>41949.25</v>
      </c>
      <c r="P777" s="18">
        <f t="shared" si="25"/>
        <v>41959.25</v>
      </c>
      <c r="Q777" s="18">
        <v>41959.25</v>
      </c>
      <c r="R777" t="b">
        <v>0</v>
      </c>
      <c r="S777" t="b">
        <v>0</v>
      </c>
      <c r="T777" t="s">
        <v>23</v>
      </c>
      <c r="U777" t="str">
        <f>_xlfn.TEXTBEFORE(Table1[[#This Row],[category &amp; sub-category]], "/")</f>
        <v>music</v>
      </c>
      <c r="V777" t="str">
        <f>_xlfn.TEXTAFTER(Table1[[#This Row],[category &amp; sub-category]], "/")</f>
        <v>rock</v>
      </c>
    </row>
    <row r="778" spans="1:22" x14ac:dyDescent="0.25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19">
        <f>Table1[[#This Row],[pledged]]/Table1[[#This Row],[goal]]</f>
        <v>0.65544223826714798</v>
      </c>
      <c r="G778" t="s">
        <v>14</v>
      </c>
      <c r="H778" s="24">
        <v>2201</v>
      </c>
      <c r="I778" s="7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8">
        <f t="shared" si="24"/>
        <v>43650.208333333328</v>
      </c>
      <c r="O778" s="18">
        <v>43650.208333333328</v>
      </c>
      <c r="P778" s="18">
        <f t="shared" si="25"/>
        <v>43668.208333333328</v>
      </c>
      <c r="Q778" s="18">
        <v>43668.208333333328</v>
      </c>
      <c r="R778" t="b">
        <v>0</v>
      </c>
      <c r="S778" t="b">
        <v>0</v>
      </c>
      <c r="T778" t="s">
        <v>33</v>
      </c>
      <c r="U778" t="str">
        <f>_xlfn.TEXTBEFORE(Table1[[#This Row],[category &amp; sub-category]], "/")</f>
        <v>theater</v>
      </c>
      <c r="V778" t="str">
        <f>_xlfn.TEXTAFTER(Table1[[#This Row],[category &amp; sub-category]], "/")</f>
        <v>plays</v>
      </c>
    </row>
    <row r="779" spans="1:22" x14ac:dyDescent="0.25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19">
        <f>Table1[[#This Row],[pledged]]/Table1[[#This Row],[goal]]</f>
        <v>0.49026652452025588</v>
      </c>
      <c r="G779" t="s">
        <v>14</v>
      </c>
      <c r="H779" s="24">
        <v>676</v>
      </c>
      <c r="I779" s="7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8">
        <f t="shared" si="24"/>
        <v>40809.208333333336</v>
      </c>
      <c r="O779" s="18">
        <v>40809.208333333336</v>
      </c>
      <c r="P779" s="18">
        <f t="shared" si="25"/>
        <v>40838.208333333336</v>
      </c>
      <c r="Q779" s="18">
        <v>40838.208333333336</v>
      </c>
      <c r="R779" t="b">
        <v>0</v>
      </c>
      <c r="S779" t="b">
        <v>0</v>
      </c>
      <c r="T779" t="s">
        <v>33</v>
      </c>
      <c r="U779" t="str">
        <f>_xlfn.TEXTBEFORE(Table1[[#This Row],[category &amp; sub-category]], "/")</f>
        <v>theater</v>
      </c>
      <c r="V779" t="str">
        <f>_xlfn.TEXTAFTER(Table1[[#This Row],[category &amp; sub-category]], "/")</f>
        <v>plays</v>
      </c>
    </row>
    <row r="780" spans="1:22" x14ac:dyDescent="0.25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19">
        <f>Table1[[#This Row],[pledged]]/Table1[[#This Row],[goal]]</f>
        <v>7.8792307692307695</v>
      </c>
      <c r="G780" t="s">
        <v>20</v>
      </c>
      <c r="H780" s="24">
        <v>174</v>
      </c>
      <c r="I780" s="7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8">
        <f t="shared" si="24"/>
        <v>40768.208333333336</v>
      </c>
      <c r="O780" s="18">
        <v>40768.208333333336</v>
      </c>
      <c r="P780" s="18">
        <f t="shared" si="25"/>
        <v>40773.208333333336</v>
      </c>
      <c r="Q780" s="18">
        <v>40773.208333333336</v>
      </c>
      <c r="R780" t="b">
        <v>0</v>
      </c>
      <c r="S780" t="b">
        <v>0</v>
      </c>
      <c r="T780" t="s">
        <v>71</v>
      </c>
      <c r="U780" t="str">
        <f>_xlfn.TEXTBEFORE(Table1[[#This Row],[category &amp; sub-category]], "/")</f>
        <v>film &amp; video</v>
      </c>
      <c r="V780" t="str">
        <f>_xlfn.TEXTAFTER(Table1[[#This Row],[category &amp; sub-category]], "/")</f>
        <v>animation</v>
      </c>
    </row>
    <row r="781" spans="1:22" x14ac:dyDescent="0.25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19">
        <f>Table1[[#This Row],[pledged]]/Table1[[#This Row],[goal]]</f>
        <v>0.80306347746090156</v>
      </c>
      <c r="G781" t="s">
        <v>14</v>
      </c>
      <c r="H781" s="24">
        <v>831</v>
      </c>
      <c r="I781" s="7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8">
        <f t="shared" si="24"/>
        <v>42230.208333333328</v>
      </c>
      <c r="O781" s="18">
        <v>42230.208333333328</v>
      </c>
      <c r="P781" s="18">
        <f t="shared" si="25"/>
        <v>42239.208333333328</v>
      </c>
      <c r="Q781" s="18">
        <v>42239.208333333328</v>
      </c>
      <c r="R781" t="b">
        <v>0</v>
      </c>
      <c r="S781" t="b">
        <v>1</v>
      </c>
      <c r="T781" t="s">
        <v>33</v>
      </c>
      <c r="U781" t="str">
        <f>_xlfn.TEXTBEFORE(Table1[[#This Row],[category &amp; sub-category]], "/")</f>
        <v>theater</v>
      </c>
      <c r="V781" t="str">
        <f>_xlfn.TEXTAFTER(Table1[[#This Row],[category &amp; sub-category]], "/")</f>
        <v>plays</v>
      </c>
    </row>
    <row r="782" spans="1:22" x14ac:dyDescent="0.25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19">
        <f>Table1[[#This Row],[pledged]]/Table1[[#This Row],[goal]]</f>
        <v>1.0629411764705883</v>
      </c>
      <c r="G782" t="s">
        <v>20</v>
      </c>
      <c r="H782" s="24">
        <v>164</v>
      </c>
      <c r="I782" s="7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8">
        <f t="shared" si="24"/>
        <v>42573.208333333328</v>
      </c>
      <c r="O782" s="18">
        <v>42573.208333333328</v>
      </c>
      <c r="P782" s="18">
        <f t="shared" si="25"/>
        <v>42592.208333333328</v>
      </c>
      <c r="Q782" s="18">
        <v>42592.208333333328</v>
      </c>
      <c r="R782" t="b">
        <v>0</v>
      </c>
      <c r="S782" t="b">
        <v>1</v>
      </c>
      <c r="T782" t="s">
        <v>53</v>
      </c>
      <c r="U782" t="str">
        <f>_xlfn.TEXTBEFORE(Table1[[#This Row],[category &amp; sub-category]], "/")</f>
        <v>film &amp; video</v>
      </c>
      <c r="V782" t="str">
        <f>_xlfn.TEXTAFTER(Table1[[#This Row],[category &amp; sub-category]], "/")</f>
        <v>drama</v>
      </c>
    </row>
    <row r="783" spans="1:22" x14ac:dyDescent="0.25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19">
        <f>Table1[[#This Row],[pledged]]/Table1[[#This Row],[goal]]</f>
        <v>0.50735632183908042</v>
      </c>
      <c r="G783" t="s">
        <v>74</v>
      </c>
      <c r="H783" s="24">
        <v>56</v>
      </c>
      <c r="I783" s="7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8">
        <f t="shared" si="24"/>
        <v>40482.208333333336</v>
      </c>
      <c r="O783" s="18">
        <v>40482.208333333336</v>
      </c>
      <c r="P783" s="18">
        <f t="shared" si="25"/>
        <v>40533.25</v>
      </c>
      <c r="Q783" s="18">
        <v>40533.25</v>
      </c>
      <c r="R783" t="b">
        <v>0</v>
      </c>
      <c r="S783" t="b">
        <v>0</v>
      </c>
      <c r="T783" t="s">
        <v>33</v>
      </c>
      <c r="U783" t="str">
        <f>_xlfn.TEXTBEFORE(Table1[[#This Row],[category &amp; sub-category]], "/")</f>
        <v>theater</v>
      </c>
      <c r="V783" t="str">
        <f>_xlfn.TEXTAFTER(Table1[[#This Row],[category &amp; sub-category]], "/")</f>
        <v>plays</v>
      </c>
    </row>
    <row r="784" spans="1:22" x14ac:dyDescent="0.25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19">
        <f>Table1[[#This Row],[pledged]]/Table1[[#This Row],[goal]]</f>
        <v>2.153137254901961</v>
      </c>
      <c r="G784" t="s">
        <v>20</v>
      </c>
      <c r="H784" s="24">
        <v>161</v>
      </c>
      <c r="I784" s="7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8">
        <f t="shared" si="24"/>
        <v>40603.25</v>
      </c>
      <c r="O784" s="18">
        <v>40603.25</v>
      </c>
      <c r="P784" s="18">
        <f t="shared" si="25"/>
        <v>40631.208333333336</v>
      </c>
      <c r="Q784" s="18">
        <v>40631.208333333336</v>
      </c>
      <c r="R784" t="b">
        <v>0</v>
      </c>
      <c r="S784" t="b">
        <v>1</v>
      </c>
      <c r="T784" t="s">
        <v>71</v>
      </c>
      <c r="U784" t="str">
        <f>_xlfn.TEXTBEFORE(Table1[[#This Row],[category &amp; sub-category]], "/")</f>
        <v>film &amp; video</v>
      </c>
      <c r="V784" t="str">
        <f>_xlfn.TEXTAFTER(Table1[[#This Row],[category &amp; sub-category]], "/")</f>
        <v>animation</v>
      </c>
    </row>
    <row r="785" spans="1:22" x14ac:dyDescent="0.25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19">
        <f>Table1[[#This Row],[pledged]]/Table1[[#This Row],[goal]]</f>
        <v>1.4122972972972974</v>
      </c>
      <c r="G785" t="s">
        <v>20</v>
      </c>
      <c r="H785" s="24">
        <v>138</v>
      </c>
      <c r="I785" s="7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8">
        <f t="shared" si="24"/>
        <v>41625.25</v>
      </c>
      <c r="O785" s="18">
        <v>41625.25</v>
      </c>
      <c r="P785" s="18">
        <f t="shared" si="25"/>
        <v>41632.25</v>
      </c>
      <c r="Q785" s="18">
        <v>41632.25</v>
      </c>
      <c r="R785" t="b">
        <v>0</v>
      </c>
      <c r="S785" t="b">
        <v>0</v>
      </c>
      <c r="T785" t="s">
        <v>23</v>
      </c>
      <c r="U785" t="str">
        <f>_xlfn.TEXTBEFORE(Table1[[#This Row],[category &amp; sub-category]], "/")</f>
        <v>music</v>
      </c>
      <c r="V785" t="str">
        <f>_xlfn.TEXTAFTER(Table1[[#This Row],[category &amp; sub-category]], "/")</f>
        <v>rock</v>
      </c>
    </row>
    <row r="786" spans="1:22" x14ac:dyDescent="0.25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19">
        <f>Table1[[#This Row],[pledged]]/Table1[[#This Row],[goal]]</f>
        <v>1.1533745781777278</v>
      </c>
      <c r="G786" t="s">
        <v>20</v>
      </c>
      <c r="H786" s="24">
        <v>3308</v>
      </c>
      <c r="I786" s="7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8">
        <f t="shared" si="24"/>
        <v>42435.25</v>
      </c>
      <c r="O786" s="18">
        <v>42435.25</v>
      </c>
      <c r="P786" s="18">
        <f t="shared" si="25"/>
        <v>42446.208333333328</v>
      </c>
      <c r="Q786" s="18">
        <v>42446.208333333328</v>
      </c>
      <c r="R786" t="b">
        <v>0</v>
      </c>
      <c r="S786" t="b">
        <v>0</v>
      </c>
      <c r="T786" t="s">
        <v>28</v>
      </c>
      <c r="U786" t="str">
        <f>_xlfn.TEXTBEFORE(Table1[[#This Row],[category &amp; sub-category]], "/")</f>
        <v>technology</v>
      </c>
      <c r="V786" t="str">
        <f>_xlfn.TEXTAFTER(Table1[[#This Row],[category &amp; sub-category]], "/")</f>
        <v>web</v>
      </c>
    </row>
    <row r="787" spans="1:22" x14ac:dyDescent="0.25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19">
        <f>Table1[[#This Row],[pledged]]/Table1[[#This Row],[goal]]</f>
        <v>1.9311940298507462</v>
      </c>
      <c r="G787" t="s">
        <v>20</v>
      </c>
      <c r="H787" s="24">
        <v>127</v>
      </c>
      <c r="I787" s="7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8">
        <f t="shared" si="24"/>
        <v>43582.208333333328</v>
      </c>
      <c r="O787" s="18">
        <v>43582.208333333328</v>
      </c>
      <c r="P787" s="18">
        <f t="shared" si="25"/>
        <v>43616.208333333328</v>
      </c>
      <c r="Q787" s="18">
        <v>43616.208333333328</v>
      </c>
      <c r="R787" t="b">
        <v>0</v>
      </c>
      <c r="S787" t="b">
        <v>1</v>
      </c>
      <c r="T787" t="s">
        <v>71</v>
      </c>
      <c r="U787" t="str">
        <f>_xlfn.TEXTBEFORE(Table1[[#This Row],[category &amp; sub-category]], "/")</f>
        <v>film &amp; video</v>
      </c>
      <c r="V787" t="str">
        <f>_xlfn.TEXTAFTER(Table1[[#This Row],[category &amp; sub-category]], "/")</f>
        <v>animation</v>
      </c>
    </row>
    <row r="788" spans="1:22" x14ac:dyDescent="0.25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19">
        <f>Table1[[#This Row],[pledged]]/Table1[[#This Row],[goal]]</f>
        <v>7.2973333333333334</v>
      </c>
      <c r="G788" t="s">
        <v>20</v>
      </c>
      <c r="H788" s="24">
        <v>207</v>
      </c>
      <c r="I788" s="7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8">
        <f t="shared" si="24"/>
        <v>43186.208333333328</v>
      </c>
      <c r="O788" s="18">
        <v>43186.208333333328</v>
      </c>
      <c r="P788" s="18">
        <f t="shared" si="25"/>
        <v>43193.208333333328</v>
      </c>
      <c r="Q788" s="18">
        <v>43193.208333333328</v>
      </c>
      <c r="R788" t="b">
        <v>0</v>
      </c>
      <c r="S788" t="b">
        <v>1</v>
      </c>
      <c r="T788" t="s">
        <v>159</v>
      </c>
      <c r="U788" t="str">
        <f>_xlfn.TEXTBEFORE(Table1[[#This Row],[category &amp; sub-category]], "/")</f>
        <v>music</v>
      </c>
      <c r="V788" t="str">
        <f>_xlfn.TEXTAFTER(Table1[[#This Row],[category &amp; sub-category]], "/")</f>
        <v>jazz</v>
      </c>
    </row>
    <row r="789" spans="1:22" x14ac:dyDescent="0.25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19">
        <f>Table1[[#This Row],[pledged]]/Table1[[#This Row],[goal]]</f>
        <v>0.99663398692810456</v>
      </c>
      <c r="G789" t="s">
        <v>14</v>
      </c>
      <c r="H789" s="24">
        <v>859</v>
      </c>
      <c r="I789" s="7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8">
        <f t="shared" si="24"/>
        <v>40684.208333333336</v>
      </c>
      <c r="O789" s="18">
        <v>40684.208333333336</v>
      </c>
      <c r="P789" s="18">
        <f t="shared" si="25"/>
        <v>40693.208333333336</v>
      </c>
      <c r="Q789" s="18">
        <v>40693.208333333336</v>
      </c>
      <c r="R789" t="b">
        <v>0</v>
      </c>
      <c r="S789" t="b">
        <v>0</v>
      </c>
      <c r="T789" t="s">
        <v>23</v>
      </c>
      <c r="U789" t="str">
        <f>_xlfn.TEXTBEFORE(Table1[[#This Row],[category &amp; sub-category]], "/")</f>
        <v>music</v>
      </c>
      <c r="V789" t="str">
        <f>_xlfn.TEXTAFTER(Table1[[#This Row],[category &amp; sub-category]], "/")</f>
        <v>rock</v>
      </c>
    </row>
    <row r="790" spans="1:22" x14ac:dyDescent="0.25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19">
        <f>Table1[[#This Row],[pledged]]/Table1[[#This Row],[goal]]</f>
        <v>0.88166666666666671</v>
      </c>
      <c r="G790" t="s">
        <v>47</v>
      </c>
      <c r="H790" s="24">
        <v>31</v>
      </c>
      <c r="I790" s="7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8">
        <f t="shared" si="24"/>
        <v>41202.208333333336</v>
      </c>
      <c r="O790" s="18">
        <v>41202.208333333336</v>
      </c>
      <c r="P790" s="18">
        <f t="shared" si="25"/>
        <v>41223.25</v>
      </c>
      <c r="Q790" s="18">
        <v>41223.25</v>
      </c>
      <c r="R790" t="b">
        <v>0</v>
      </c>
      <c r="S790" t="b">
        <v>0</v>
      </c>
      <c r="T790" t="s">
        <v>71</v>
      </c>
      <c r="U790" t="str">
        <f>_xlfn.TEXTBEFORE(Table1[[#This Row],[category &amp; sub-category]], "/")</f>
        <v>film &amp; video</v>
      </c>
      <c r="V790" t="str">
        <f>_xlfn.TEXTAFTER(Table1[[#This Row],[category &amp; sub-category]], "/")</f>
        <v>animation</v>
      </c>
    </row>
    <row r="791" spans="1:22" x14ac:dyDescent="0.25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19">
        <f>Table1[[#This Row],[pledged]]/Table1[[#This Row],[goal]]</f>
        <v>0.37233333333333335</v>
      </c>
      <c r="G791" t="s">
        <v>14</v>
      </c>
      <c r="H791" s="24">
        <v>45</v>
      </c>
      <c r="I791" s="7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8">
        <f t="shared" si="24"/>
        <v>41786.208333333336</v>
      </c>
      <c r="O791" s="18">
        <v>41786.208333333336</v>
      </c>
      <c r="P791" s="18">
        <f t="shared" si="25"/>
        <v>41823.208333333336</v>
      </c>
      <c r="Q791" s="18">
        <v>41823.208333333336</v>
      </c>
      <c r="R791" t="b">
        <v>0</v>
      </c>
      <c r="S791" t="b">
        <v>0</v>
      </c>
      <c r="T791" t="s">
        <v>33</v>
      </c>
      <c r="U791" t="str">
        <f>_xlfn.TEXTBEFORE(Table1[[#This Row],[category &amp; sub-category]], "/")</f>
        <v>theater</v>
      </c>
      <c r="V791" t="str">
        <f>_xlfn.TEXTAFTER(Table1[[#This Row],[category &amp; sub-category]], "/")</f>
        <v>plays</v>
      </c>
    </row>
    <row r="792" spans="1:22" x14ac:dyDescent="0.25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19">
        <f>Table1[[#This Row],[pledged]]/Table1[[#This Row],[goal]]</f>
        <v>0.30540075309306081</v>
      </c>
      <c r="G792" t="s">
        <v>74</v>
      </c>
      <c r="H792" s="24">
        <v>1113</v>
      </c>
      <c r="I792" s="7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8">
        <f t="shared" si="24"/>
        <v>40223.25</v>
      </c>
      <c r="O792" s="18">
        <v>40223.25</v>
      </c>
      <c r="P792" s="18">
        <f t="shared" si="25"/>
        <v>40229.25</v>
      </c>
      <c r="Q792" s="18">
        <v>40229.25</v>
      </c>
      <c r="R792" t="b">
        <v>0</v>
      </c>
      <c r="S792" t="b">
        <v>0</v>
      </c>
      <c r="T792" t="s">
        <v>33</v>
      </c>
      <c r="U792" t="str">
        <f>_xlfn.TEXTBEFORE(Table1[[#This Row],[category &amp; sub-category]], "/")</f>
        <v>theater</v>
      </c>
      <c r="V792" t="str">
        <f>_xlfn.TEXTAFTER(Table1[[#This Row],[category &amp; sub-category]], "/")</f>
        <v>plays</v>
      </c>
    </row>
    <row r="793" spans="1:22" x14ac:dyDescent="0.25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19">
        <f>Table1[[#This Row],[pledged]]/Table1[[#This Row],[goal]]</f>
        <v>0.25714285714285712</v>
      </c>
      <c r="G793" t="s">
        <v>14</v>
      </c>
      <c r="H793" s="24">
        <v>6</v>
      </c>
      <c r="I793" s="7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s="18">
        <f t="shared" si="24"/>
        <v>42715.25</v>
      </c>
      <c r="O793" s="18">
        <v>42715.25</v>
      </c>
      <c r="P793" s="18">
        <f t="shared" si="25"/>
        <v>42731.25</v>
      </c>
      <c r="Q793" s="18">
        <v>42731.25</v>
      </c>
      <c r="R793" t="b">
        <v>0</v>
      </c>
      <c r="S793" t="b">
        <v>0</v>
      </c>
      <c r="T793" t="s">
        <v>17</v>
      </c>
      <c r="U793" t="str">
        <f>_xlfn.TEXTBEFORE(Table1[[#This Row],[category &amp; sub-category]], "/")</f>
        <v>food</v>
      </c>
      <c r="V793" t="str">
        <f>_xlfn.TEXTAFTER(Table1[[#This Row],[category &amp; sub-category]], "/")</f>
        <v>food trucks</v>
      </c>
    </row>
    <row r="794" spans="1:22" x14ac:dyDescent="0.25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19">
        <f>Table1[[#This Row],[pledged]]/Table1[[#This Row],[goal]]</f>
        <v>0.34</v>
      </c>
      <c r="G794" t="s">
        <v>14</v>
      </c>
      <c r="H794" s="24">
        <v>7</v>
      </c>
      <c r="I794" s="7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8">
        <f t="shared" si="24"/>
        <v>41451.208333333336</v>
      </c>
      <c r="O794" s="18">
        <v>41451.208333333336</v>
      </c>
      <c r="P794" s="18">
        <f t="shared" si="25"/>
        <v>41479.208333333336</v>
      </c>
      <c r="Q794" s="18">
        <v>41479.208333333336</v>
      </c>
      <c r="R794" t="b">
        <v>0</v>
      </c>
      <c r="S794" t="b">
        <v>1</v>
      </c>
      <c r="T794" t="s">
        <v>33</v>
      </c>
      <c r="U794" t="str">
        <f>_xlfn.TEXTBEFORE(Table1[[#This Row],[category &amp; sub-category]], "/")</f>
        <v>theater</v>
      </c>
      <c r="V794" t="str">
        <f>_xlfn.TEXTAFTER(Table1[[#This Row],[category &amp; sub-category]], "/")</f>
        <v>plays</v>
      </c>
    </row>
    <row r="795" spans="1:22" x14ac:dyDescent="0.25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19">
        <f>Table1[[#This Row],[pledged]]/Table1[[#This Row],[goal]]</f>
        <v>11.859090909090909</v>
      </c>
      <c r="G795" t="s">
        <v>20</v>
      </c>
      <c r="H795" s="24">
        <v>181</v>
      </c>
      <c r="I795" s="7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8">
        <f t="shared" si="24"/>
        <v>41450.208333333336</v>
      </c>
      <c r="O795" s="18">
        <v>41450.208333333336</v>
      </c>
      <c r="P795" s="18">
        <f t="shared" si="25"/>
        <v>41454.208333333336</v>
      </c>
      <c r="Q795" s="18">
        <v>41454.208333333336</v>
      </c>
      <c r="R795" t="b">
        <v>0</v>
      </c>
      <c r="S795" t="b">
        <v>0</v>
      </c>
      <c r="T795" t="s">
        <v>68</v>
      </c>
      <c r="U795" t="str">
        <f>_xlfn.TEXTBEFORE(Table1[[#This Row],[category &amp; sub-category]], "/")</f>
        <v>publishing</v>
      </c>
      <c r="V795" t="str">
        <f>_xlfn.TEXTAFTER(Table1[[#This Row],[category &amp; sub-category]], "/")</f>
        <v>nonfiction</v>
      </c>
    </row>
    <row r="796" spans="1:22" x14ac:dyDescent="0.25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19">
        <f>Table1[[#This Row],[pledged]]/Table1[[#This Row],[goal]]</f>
        <v>1.2539393939393939</v>
      </c>
      <c r="G796" t="s">
        <v>20</v>
      </c>
      <c r="H796" s="24">
        <v>110</v>
      </c>
      <c r="I796" s="7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8">
        <f t="shared" si="24"/>
        <v>43091.25</v>
      </c>
      <c r="O796" s="18">
        <v>43091.25</v>
      </c>
      <c r="P796" s="18">
        <f t="shared" si="25"/>
        <v>43103.25</v>
      </c>
      <c r="Q796" s="18">
        <v>43103.25</v>
      </c>
      <c r="R796" t="b">
        <v>0</v>
      </c>
      <c r="S796" t="b">
        <v>0</v>
      </c>
      <c r="T796" t="s">
        <v>23</v>
      </c>
      <c r="U796" t="str">
        <f>_xlfn.TEXTBEFORE(Table1[[#This Row],[category &amp; sub-category]], "/")</f>
        <v>music</v>
      </c>
      <c r="V796" t="str">
        <f>_xlfn.TEXTAFTER(Table1[[#This Row],[category &amp; sub-category]], "/")</f>
        <v>rock</v>
      </c>
    </row>
    <row r="797" spans="1:22" x14ac:dyDescent="0.25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19">
        <f>Table1[[#This Row],[pledged]]/Table1[[#This Row],[goal]]</f>
        <v>0.14394366197183098</v>
      </c>
      <c r="G797" t="s">
        <v>14</v>
      </c>
      <c r="H797" s="24">
        <v>31</v>
      </c>
      <c r="I797" s="7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8">
        <f t="shared" si="24"/>
        <v>42675.208333333328</v>
      </c>
      <c r="O797" s="18">
        <v>42675.208333333328</v>
      </c>
      <c r="P797" s="18">
        <f t="shared" si="25"/>
        <v>42678.208333333328</v>
      </c>
      <c r="Q797" s="18">
        <v>42678.208333333328</v>
      </c>
      <c r="R797" t="b">
        <v>0</v>
      </c>
      <c r="S797" t="b">
        <v>0</v>
      </c>
      <c r="T797" t="s">
        <v>53</v>
      </c>
      <c r="U797" t="str">
        <f>_xlfn.TEXTBEFORE(Table1[[#This Row],[category &amp; sub-category]], "/")</f>
        <v>film &amp; video</v>
      </c>
      <c r="V797" t="str">
        <f>_xlfn.TEXTAFTER(Table1[[#This Row],[category &amp; sub-category]], "/")</f>
        <v>drama</v>
      </c>
    </row>
    <row r="798" spans="1:22" x14ac:dyDescent="0.25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19">
        <f>Table1[[#This Row],[pledged]]/Table1[[#This Row],[goal]]</f>
        <v>0.54807692307692313</v>
      </c>
      <c r="G798" t="s">
        <v>14</v>
      </c>
      <c r="H798" s="24">
        <v>78</v>
      </c>
      <c r="I798" s="7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8">
        <f t="shared" si="24"/>
        <v>41859.208333333336</v>
      </c>
      <c r="O798" s="18">
        <v>41859.208333333336</v>
      </c>
      <c r="P798" s="18">
        <f t="shared" si="25"/>
        <v>41866.208333333336</v>
      </c>
      <c r="Q798" s="18">
        <v>41866.208333333336</v>
      </c>
      <c r="R798" t="b">
        <v>0</v>
      </c>
      <c r="S798" t="b">
        <v>1</v>
      </c>
      <c r="T798" t="s">
        <v>292</v>
      </c>
      <c r="U798" t="str">
        <f>_xlfn.TEXTBEFORE(Table1[[#This Row],[category &amp; sub-category]], "/")</f>
        <v>games</v>
      </c>
      <c r="V798" t="str">
        <f>_xlfn.TEXTAFTER(Table1[[#This Row],[category &amp; sub-category]], "/")</f>
        <v>mobile games</v>
      </c>
    </row>
    <row r="799" spans="1:22" x14ac:dyDescent="0.25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19">
        <f>Table1[[#This Row],[pledged]]/Table1[[#This Row],[goal]]</f>
        <v>1.0963157894736841</v>
      </c>
      <c r="G799" t="s">
        <v>20</v>
      </c>
      <c r="H799" s="24">
        <v>185</v>
      </c>
      <c r="I799" s="7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8">
        <f t="shared" si="24"/>
        <v>43464.25</v>
      </c>
      <c r="O799" s="18">
        <v>43464.25</v>
      </c>
      <c r="P799" s="18">
        <f t="shared" si="25"/>
        <v>43487.25</v>
      </c>
      <c r="Q799" s="18">
        <v>43487.25</v>
      </c>
      <c r="R799" t="b">
        <v>0</v>
      </c>
      <c r="S799" t="b">
        <v>0</v>
      </c>
      <c r="T799" t="s">
        <v>28</v>
      </c>
      <c r="U799" t="str">
        <f>_xlfn.TEXTBEFORE(Table1[[#This Row],[category &amp; sub-category]], "/")</f>
        <v>technology</v>
      </c>
      <c r="V799" t="str">
        <f>_xlfn.TEXTAFTER(Table1[[#This Row],[category &amp; sub-category]], "/")</f>
        <v>web</v>
      </c>
    </row>
    <row r="800" spans="1:22" x14ac:dyDescent="0.25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19">
        <f>Table1[[#This Row],[pledged]]/Table1[[#This Row],[goal]]</f>
        <v>1.8847058823529412</v>
      </c>
      <c r="G800" t="s">
        <v>20</v>
      </c>
      <c r="H800" s="24">
        <v>121</v>
      </c>
      <c r="I800" s="7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8">
        <f t="shared" si="24"/>
        <v>41060.208333333336</v>
      </c>
      <c r="O800" s="18">
        <v>41060.208333333336</v>
      </c>
      <c r="P800" s="18">
        <f t="shared" si="25"/>
        <v>41088.208333333336</v>
      </c>
      <c r="Q800" s="18">
        <v>41088.208333333336</v>
      </c>
      <c r="R800" t="b">
        <v>0</v>
      </c>
      <c r="S800" t="b">
        <v>1</v>
      </c>
      <c r="T800" t="s">
        <v>33</v>
      </c>
      <c r="U800" t="str">
        <f>_xlfn.TEXTBEFORE(Table1[[#This Row],[category &amp; sub-category]], "/")</f>
        <v>theater</v>
      </c>
      <c r="V800" t="str">
        <f>_xlfn.TEXTAFTER(Table1[[#This Row],[category &amp; sub-category]], "/")</f>
        <v>plays</v>
      </c>
    </row>
    <row r="801" spans="1:22" x14ac:dyDescent="0.25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19">
        <f>Table1[[#This Row],[pledged]]/Table1[[#This Row],[goal]]</f>
        <v>0.87008284023668636</v>
      </c>
      <c r="G801" t="s">
        <v>14</v>
      </c>
      <c r="H801" s="24">
        <v>1225</v>
      </c>
      <c r="I801" s="7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8">
        <f t="shared" si="24"/>
        <v>42399.25</v>
      </c>
      <c r="O801" s="18">
        <v>42399.25</v>
      </c>
      <c r="P801" s="18">
        <f t="shared" si="25"/>
        <v>42403.25</v>
      </c>
      <c r="Q801" s="18">
        <v>42403.25</v>
      </c>
      <c r="R801" t="b">
        <v>0</v>
      </c>
      <c r="S801" t="b">
        <v>0</v>
      </c>
      <c r="T801" t="s">
        <v>33</v>
      </c>
      <c r="U801" t="str">
        <f>_xlfn.TEXTBEFORE(Table1[[#This Row],[category &amp; sub-category]], "/")</f>
        <v>theater</v>
      </c>
      <c r="V801" t="str">
        <f>_xlfn.TEXTAFTER(Table1[[#This Row],[category &amp; sub-category]], "/")</f>
        <v>plays</v>
      </c>
    </row>
    <row r="802" spans="1:22" x14ac:dyDescent="0.25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19">
        <f>Table1[[#This Row],[pledged]]/Table1[[#This Row],[goal]]</f>
        <v>0.01</v>
      </c>
      <c r="G802" t="s">
        <v>14</v>
      </c>
      <c r="H802" s="24">
        <v>1</v>
      </c>
      <c r="I802" s="7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s="18">
        <f t="shared" si="24"/>
        <v>42167.208333333328</v>
      </c>
      <c r="O802" s="18">
        <v>42167.208333333328</v>
      </c>
      <c r="P802" s="18">
        <f t="shared" si="25"/>
        <v>42171.208333333328</v>
      </c>
      <c r="Q802" s="18">
        <v>42171.208333333328</v>
      </c>
      <c r="R802" t="b">
        <v>0</v>
      </c>
      <c r="S802" t="b">
        <v>0</v>
      </c>
      <c r="T802" t="s">
        <v>23</v>
      </c>
      <c r="U802" t="str">
        <f>_xlfn.TEXTBEFORE(Table1[[#This Row],[category &amp; sub-category]], "/")</f>
        <v>music</v>
      </c>
      <c r="V802" t="str">
        <f>_xlfn.TEXTAFTER(Table1[[#This Row],[category &amp; sub-category]], "/")</f>
        <v>rock</v>
      </c>
    </row>
    <row r="803" spans="1:22" x14ac:dyDescent="0.25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19">
        <f>Table1[[#This Row],[pledged]]/Table1[[#This Row],[goal]]</f>
        <v>2.0291304347826089</v>
      </c>
      <c r="G803" t="s">
        <v>20</v>
      </c>
      <c r="H803" s="24">
        <v>106</v>
      </c>
      <c r="I803" s="7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8">
        <f t="shared" si="24"/>
        <v>43830.25</v>
      </c>
      <c r="O803" s="18">
        <v>43830.25</v>
      </c>
      <c r="P803" s="18">
        <f t="shared" si="25"/>
        <v>43852.25</v>
      </c>
      <c r="Q803" s="18">
        <v>43852.25</v>
      </c>
      <c r="R803" t="b">
        <v>0</v>
      </c>
      <c r="S803" t="b">
        <v>1</v>
      </c>
      <c r="T803" t="s">
        <v>122</v>
      </c>
      <c r="U803" t="str">
        <f>_xlfn.TEXTBEFORE(Table1[[#This Row],[category &amp; sub-category]], "/")</f>
        <v>photography</v>
      </c>
      <c r="V803" t="str">
        <f>_xlfn.TEXTAFTER(Table1[[#This Row],[category &amp; sub-category]], "/")</f>
        <v>photography books</v>
      </c>
    </row>
    <row r="804" spans="1:22" x14ac:dyDescent="0.25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19">
        <f>Table1[[#This Row],[pledged]]/Table1[[#This Row],[goal]]</f>
        <v>1.9703225806451612</v>
      </c>
      <c r="G804" t="s">
        <v>20</v>
      </c>
      <c r="H804" s="24">
        <v>142</v>
      </c>
      <c r="I804" s="7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8">
        <f t="shared" si="24"/>
        <v>43650.208333333328</v>
      </c>
      <c r="O804" s="18">
        <v>43650.208333333328</v>
      </c>
      <c r="P804" s="18">
        <f t="shared" si="25"/>
        <v>43652.208333333328</v>
      </c>
      <c r="Q804" s="18">
        <v>43652.208333333328</v>
      </c>
      <c r="R804" t="b">
        <v>0</v>
      </c>
      <c r="S804" t="b">
        <v>0</v>
      </c>
      <c r="T804" t="s">
        <v>122</v>
      </c>
      <c r="U804" t="str">
        <f>_xlfn.TEXTBEFORE(Table1[[#This Row],[category &amp; sub-category]], "/")</f>
        <v>photography</v>
      </c>
      <c r="V804" t="str">
        <f>_xlfn.TEXTAFTER(Table1[[#This Row],[category &amp; sub-category]], "/")</f>
        <v>photography books</v>
      </c>
    </row>
    <row r="805" spans="1:22" x14ac:dyDescent="0.25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19">
        <f>Table1[[#This Row],[pledged]]/Table1[[#This Row],[goal]]</f>
        <v>1.07</v>
      </c>
      <c r="G805" t="s">
        <v>20</v>
      </c>
      <c r="H805" s="24">
        <v>233</v>
      </c>
      <c r="I805" s="7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8">
        <f t="shared" si="24"/>
        <v>43492.25</v>
      </c>
      <c r="O805" s="18">
        <v>43492.25</v>
      </c>
      <c r="P805" s="18">
        <f t="shared" si="25"/>
        <v>43526.25</v>
      </c>
      <c r="Q805" s="18">
        <v>43526.25</v>
      </c>
      <c r="R805" t="b">
        <v>0</v>
      </c>
      <c r="S805" t="b">
        <v>0</v>
      </c>
      <c r="T805" t="s">
        <v>33</v>
      </c>
      <c r="U805" t="str">
        <f>_xlfn.TEXTBEFORE(Table1[[#This Row],[category &amp; sub-category]], "/")</f>
        <v>theater</v>
      </c>
      <c r="V805" t="str">
        <f>_xlfn.TEXTAFTER(Table1[[#This Row],[category &amp; sub-category]], "/")</f>
        <v>plays</v>
      </c>
    </row>
    <row r="806" spans="1:22" x14ac:dyDescent="0.25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19">
        <f>Table1[[#This Row],[pledged]]/Table1[[#This Row],[goal]]</f>
        <v>2.6873076923076922</v>
      </c>
      <c r="G806" t="s">
        <v>20</v>
      </c>
      <c r="H806" s="24">
        <v>218</v>
      </c>
      <c r="I806" s="7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8">
        <f t="shared" si="24"/>
        <v>43102.25</v>
      </c>
      <c r="O806" s="18">
        <v>43102.25</v>
      </c>
      <c r="P806" s="18">
        <f t="shared" si="25"/>
        <v>43122.25</v>
      </c>
      <c r="Q806" s="18">
        <v>43122.25</v>
      </c>
      <c r="R806" t="b">
        <v>0</v>
      </c>
      <c r="S806" t="b">
        <v>0</v>
      </c>
      <c r="T806" t="s">
        <v>23</v>
      </c>
      <c r="U806" t="str">
        <f>_xlfn.TEXTBEFORE(Table1[[#This Row],[category &amp; sub-category]], "/")</f>
        <v>music</v>
      </c>
      <c r="V806" t="str">
        <f>_xlfn.TEXTAFTER(Table1[[#This Row],[category &amp; sub-category]], "/")</f>
        <v>rock</v>
      </c>
    </row>
    <row r="807" spans="1:22" x14ac:dyDescent="0.25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19">
        <f>Table1[[#This Row],[pledged]]/Table1[[#This Row],[goal]]</f>
        <v>0.50845360824742269</v>
      </c>
      <c r="G807" t="s">
        <v>14</v>
      </c>
      <c r="H807" s="24">
        <v>67</v>
      </c>
      <c r="I807" s="7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8">
        <f t="shared" si="24"/>
        <v>41958.25</v>
      </c>
      <c r="O807" s="18">
        <v>41958.25</v>
      </c>
      <c r="P807" s="18">
        <f t="shared" si="25"/>
        <v>42009.25</v>
      </c>
      <c r="Q807" s="18">
        <v>42009.25</v>
      </c>
      <c r="R807" t="b">
        <v>0</v>
      </c>
      <c r="S807" t="b">
        <v>0</v>
      </c>
      <c r="T807" t="s">
        <v>42</v>
      </c>
      <c r="U807" t="str">
        <f>_xlfn.TEXTBEFORE(Table1[[#This Row],[category &amp; sub-category]], "/")</f>
        <v>film &amp; video</v>
      </c>
      <c r="V807" t="str">
        <f>_xlfn.TEXTAFTER(Table1[[#This Row],[category &amp; sub-category]], "/")</f>
        <v>documentary</v>
      </c>
    </row>
    <row r="808" spans="1:22" x14ac:dyDescent="0.25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19">
        <f>Table1[[#This Row],[pledged]]/Table1[[#This Row],[goal]]</f>
        <v>11.802857142857142</v>
      </c>
      <c r="G808" t="s">
        <v>20</v>
      </c>
      <c r="H808" s="24">
        <v>76</v>
      </c>
      <c r="I808" s="7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8">
        <f t="shared" si="24"/>
        <v>40973.25</v>
      </c>
      <c r="O808" s="18">
        <v>40973.25</v>
      </c>
      <c r="P808" s="18">
        <f t="shared" si="25"/>
        <v>40997.208333333336</v>
      </c>
      <c r="Q808" s="18">
        <v>40997.208333333336</v>
      </c>
      <c r="R808" t="b">
        <v>0</v>
      </c>
      <c r="S808" t="b">
        <v>1</v>
      </c>
      <c r="T808" t="s">
        <v>53</v>
      </c>
      <c r="U808" t="str">
        <f>_xlfn.TEXTBEFORE(Table1[[#This Row],[category &amp; sub-category]], "/")</f>
        <v>film &amp; video</v>
      </c>
      <c r="V808" t="str">
        <f>_xlfn.TEXTAFTER(Table1[[#This Row],[category &amp; sub-category]], "/")</f>
        <v>drama</v>
      </c>
    </row>
    <row r="809" spans="1:22" x14ac:dyDescent="0.25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19">
        <f>Table1[[#This Row],[pledged]]/Table1[[#This Row],[goal]]</f>
        <v>2.64</v>
      </c>
      <c r="G809" t="s">
        <v>20</v>
      </c>
      <c r="H809" s="24">
        <v>43</v>
      </c>
      <c r="I809" s="7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8">
        <f t="shared" si="24"/>
        <v>43753.208333333328</v>
      </c>
      <c r="O809" s="18">
        <v>43753.208333333328</v>
      </c>
      <c r="P809" s="18">
        <f t="shared" si="25"/>
        <v>43797.25</v>
      </c>
      <c r="Q809" s="18">
        <v>43797.25</v>
      </c>
      <c r="R809" t="b">
        <v>0</v>
      </c>
      <c r="S809" t="b">
        <v>1</v>
      </c>
      <c r="T809" t="s">
        <v>33</v>
      </c>
      <c r="U809" t="str">
        <f>_xlfn.TEXTBEFORE(Table1[[#This Row],[category &amp; sub-category]], "/")</f>
        <v>theater</v>
      </c>
      <c r="V809" t="str">
        <f>_xlfn.TEXTAFTER(Table1[[#This Row],[category &amp; sub-category]], "/")</f>
        <v>plays</v>
      </c>
    </row>
    <row r="810" spans="1:22" x14ac:dyDescent="0.25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19">
        <f>Table1[[#This Row],[pledged]]/Table1[[#This Row],[goal]]</f>
        <v>0.30442307692307691</v>
      </c>
      <c r="G810" t="s">
        <v>14</v>
      </c>
      <c r="H810" s="24">
        <v>19</v>
      </c>
      <c r="I810" s="7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8">
        <f t="shared" si="24"/>
        <v>42507.208333333328</v>
      </c>
      <c r="O810" s="18">
        <v>42507.208333333328</v>
      </c>
      <c r="P810" s="18">
        <f t="shared" si="25"/>
        <v>42524.208333333328</v>
      </c>
      <c r="Q810" s="18">
        <v>42524.208333333328</v>
      </c>
      <c r="R810" t="b">
        <v>0</v>
      </c>
      <c r="S810" t="b">
        <v>0</v>
      </c>
      <c r="T810" t="s">
        <v>17</v>
      </c>
      <c r="U810" t="str">
        <f>_xlfn.TEXTBEFORE(Table1[[#This Row],[category &amp; sub-category]], "/")</f>
        <v>food</v>
      </c>
      <c r="V810" t="str">
        <f>_xlfn.TEXTAFTER(Table1[[#This Row],[category &amp; sub-category]], "/")</f>
        <v>food trucks</v>
      </c>
    </row>
    <row r="811" spans="1:22" x14ac:dyDescent="0.25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19">
        <f>Table1[[#This Row],[pledged]]/Table1[[#This Row],[goal]]</f>
        <v>0.62880681818181816</v>
      </c>
      <c r="G811" t="s">
        <v>14</v>
      </c>
      <c r="H811" s="24">
        <v>2108</v>
      </c>
      <c r="I811" s="7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s="18">
        <f t="shared" si="24"/>
        <v>41135.208333333336</v>
      </c>
      <c r="O811" s="18">
        <v>41135.208333333336</v>
      </c>
      <c r="P811" s="18">
        <f t="shared" si="25"/>
        <v>41136.208333333336</v>
      </c>
      <c r="Q811" s="18">
        <v>41136.208333333336</v>
      </c>
      <c r="R811" t="b">
        <v>0</v>
      </c>
      <c r="S811" t="b">
        <v>0</v>
      </c>
      <c r="T811" t="s">
        <v>42</v>
      </c>
      <c r="U811" t="str">
        <f>_xlfn.TEXTBEFORE(Table1[[#This Row],[category &amp; sub-category]], "/")</f>
        <v>film &amp; video</v>
      </c>
      <c r="V811" t="str">
        <f>_xlfn.TEXTAFTER(Table1[[#This Row],[category &amp; sub-category]], "/")</f>
        <v>documentary</v>
      </c>
    </row>
    <row r="812" spans="1:22" x14ac:dyDescent="0.25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19">
        <f>Table1[[#This Row],[pledged]]/Table1[[#This Row],[goal]]</f>
        <v>1.9312499999999999</v>
      </c>
      <c r="G812" t="s">
        <v>20</v>
      </c>
      <c r="H812" s="24">
        <v>221</v>
      </c>
      <c r="I812" s="7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8">
        <f t="shared" si="24"/>
        <v>43067.25</v>
      </c>
      <c r="O812" s="18">
        <v>43067.25</v>
      </c>
      <c r="P812" s="18">
        <f t="shared" si="25"/>
        <v>43077.25</v>
      </c>
      <c r="Q812" s="18">
        <v>43077.25</v>
      </c>
      <c r="R812" t="b">
        <v>0</v>
      </c>
      <c r="S812" t="b">
        <v>1</v>
      </c>
      <c r="T812" t="s">
        <v>33</v>
      </c>
      <c r="U812" t="str">
        <f>_xlfn.TEXTBEFORE(Table1[[#This Row],[category &amp; sub-category]], "/")</f>
        <v>theater</v>
      </c>
      <c r="V812" t="str">
        <f>_xlfn.TEXTAFTER(Table1[[#This Row],[category &amp; sub-category]], "/")</f>
        <v>plays</v>
      </c>
    </row>
    <row r="813" spans="1:22" x14ac:dyDescent="0.25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19">
        <f>Table1[[#This Row],[pledged]]/Table1[[#This Row],[goal]]</f>
        <v>0.77102702702702708</v>
      </c>
      <c r="G813" t="s">
        <v>14</v>
      </c>
      <c r="H813" s="24">
        <v>679</v>
      </c>
      <c r="I813" s="7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8">
        <f t="shared" si="24"/>
        <v>42378.25</v>
      </c>
      <c r="O813" s="18">
        <v>42378.25</v>
      </c>
      <c r="P813" s="18">
        <f t="shared" si="25"/>
        <v>42380.25</v>
      </c>
      <c r="Q813" s="18">
        <v>42380.25</v>
      </c>
      <c r="R813" t="b">
        <v>0</v>
      </c>
      <c r="S813" t="b">
        <v>1</v>
      </c>
      <c r="T813" t="s">
        <v>89</v>
      </c>
      <c r="U813" t="str">
        <f>_xlfn.TEXTBEFORE(Table1[[#This Row],[category &amp; sub-category]], "/")</f>
        <v>games</v>
      </c>
      <c r="V813" t="str">
        <f>_xlfn.TEXTAFTER(Table1[[#This Row],[category &amp; sub-category]], "/")</f>
        <v>video games</v>
      </c>
    </row>
    <row r="814" spans="1:22" x14ac:dyDescent="0.25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19">
        <f>Table1[[#This Row],[pledged]]/Table1[[#This Row],[goal]]</f>
        <v>2.2552763819095478</v>
      </c>
      <c r="G814" t="s">
        <v>20</v>
      </c>
      <c r="H814" s="24">
        <v>2805</v>
      </c>
      <c r="I814" s="7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s="18">
        <f t="shared" si="24"/>
        <v>43206.208333333328</v>
      </c>
      <c r="O814" s="18">
        <v>43206.208333333328</v>
      </c>
      <c r="P814" s="18">
        <f t="shared" si="25"/>
        <v>43211.208333333328</v>
      </c>
      <c r="Q814" s="18">
        <v>43211.208333333328</v>
      </c>
      <c r="R814" t="b">
        <v>0</v>
      </c>
      <c r="S814" t="b">
        <v>0</v>
      </c>
      <c r="T814" t="s">
        <v>68</v>
      </c>
      <c r="U814" t="str">
        <f>_xlfn.TEXTBEFORE(Table1[[#This Row],[category &amp; sub-category]], "/")</f>
        <v>publishing</v>
      </c>
      <c r="V814" t="str">
        <f>_xlfn.TEXTAFTER(Table1[[#This Row],[category &amp; sub-category]], "/")</f>
        <v>nonfiction</v>
      </c>
    </row>
    <row r="815" spans="1:22" x14ac:dyDescent="0.25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19">
        <f>Table1[[#This Row],[pledged]]/Table1[[#This Row],[goal]]</f>
        <v>2.3940625</v>
      </c>
      <c r="G815" t="s">
        <v>20</v>
      </c>
      <c r="H815" s="24">
        <v>68</v>
      </c>
      <c r="I815" s="7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8">
        <f t="shared" si="24"/>
        <v>41148.208333333336</v>
      </c>
      <c r="O815" s="18">
        <v>41148.208333333336</v>
      </c>
      <c r="P815" s="18">
        <f t="shared" si="25"/>
        <v>41158.208333333336</v>
      </c>
      <c r="Q815" s="18">
        <v>41158.208333333336</v>
      </c>
      <c r="R815" t="b">
        <v>0</v>
      </c>
      <c r="S815" t="b">
        <v>0</v>
      </c>
      <c r="T815" t="s">
        <v>89</v>
      </c>
      <c r="U815" t="str">
        <f>_xlfn.TEXTBEFORE(Table1[[#This Row],[category &amp; sub-category]], "/")</f>
        <v>games</v>
      </c>
      <c r="V815" t="str">
        <f>_xlfn.TEXTAFTER(Table1[[#This Row],[category &amp; sub-category]], "/")</f>
        <v>video games</v>
      </c>
    </row>
    <row r="816" spans="1:22" x14ac:dyDescent="0.25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19">
        <f>Table1[[#This Row],[pledged]]/Table1[[#This Row],[goal]]</f>
        <v>0.921875</v>
      </c>
      <c r="G816" t="s">
        <v>14</v>
      </c>
      <c r="H816" s="24">
        <v>36</v>
      </c>
      <c r="I816" s="7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8">
        <f t="shared" si="24"/>
        <v>42517.208333333328</v>
      </c>
      <c r="O816" s="18">
        <v>42517.208333333328</v>
      </c>
      <c r="P816" s="18">
        <f t="shared" si="25"/>
        <v>42519.208333333328</v>
      </c>
      <c r="Q816" s="18">
        <v>42519.208333333328</v>
      </c>
      <c r="R816" t="b">
        <v>0</v>
      </c>
      <c r="S816" t="b">
        <v>1</v>
      </c>
      <c r="T816" t="s">
        <v>23</v>
      </c>
      <c r="U816" t="str">
        <f>_xlfn.TEXTBEFORE(Table1[[#This Row],[category &amp; sub-category]], "/")</f>
        <v>music</v>
      </c>
      <c r="V816" t="str">
        <f>_xlfn.TEXTAFTER(Table1[[#This Row],[category &amp; sub-category]], "/")</f>
        <v>rock</v>
      </c>
    </row>
    <row r="817" spans="1:22" x14ac:dyDescent="0.25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19">
        <f>Table1[[#This Row],[pledged]]/Table1[[#This Row],[goal]]</f>
        <v>1.3023333333333333</v>
      </c>
      <c r="G817" t="s">
        <v>20</v>
      </c>
      <c r="H817" s="24">
        <v>183</v>
      </c>
      <c r="I817" s="7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8">
        <f t="shared" si="24"/>
        <v>43068.25</v>
      </c>
      <c r="O817" s="18">
        <v>43068.25</v>
      </c>
      <c r="P817" s="18">
        <f t="shared" si="25"/>
        <v>43094.25</v>
      </c>
      <c r="Q817" s="18">
        <v>43094.25</v>
      </c>
      <c r="R817" t="b">
        <v>0</v>
      </c>
      <c r="S817" t="b">
        <v>0</v>
      </c>
      <c r="T817" t="s">
        <v>23</v>
      </c>
      <c r="U817" t="str">
        <f>_xlfn.TEXTBEFORE(Table1[[#This Row],[category &amp; sub-category]], "/")</f>
        <v>music</v>
      </c>
      <c r="V817" t="str">
        <f>_xlfn.TEXTAFTER(Table1[[#This Row],[category &amp; sub-category]], "/")</f>
        <v>rock</v>
      </c>
    </row>
    <row r="818" spans="1:22" x14ac:dyDescent="0.25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19">
        <f>Table1[[#This Row],[pledged]]/Table1[[#This Row],[goal]]</f>
        <v>6.1521739130434785</v>
      </c>
      <c r="G818" t="s">
        <v>20</v>
      </c>
      <c r="H818" s="24">
        <v>133</v>
      </c>
      <c r="I818" s="7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8">
        <f t="shared" si="24"/>
        <v>41680.25</v>
      </c>
      <c r="O818" s="18">
        <v>41680.25</v>
      </c>
      <c r="P818" s="18">
        <f t="shared" si="25"/>
        <v>41682.25</v>
      </c>
      <c r="Q818" s="18">
        <v>41682.25</v>
      </c>
      <c r="R818" t="b">
        <v>1</v>
      </c>
      <c r="S818" t="b">
        <v>1</v>
      </c>
      <c r="T818" t="s">
        <v>33</v>
      </c>
      <c r="U818" t="str">
        <f>_xlfn.TEXTBEFORE(Table1[[#This Row],[category &amp; sub-category]], "/")</f>
        <v>theater</v>
      </c>
      <c r="V818" t="str">
        <f>_xlfn.TEXTAFTER(Table1[[#This Row],[category &amp; sub-category]], "/")</f>
        <v>plays</v>
      </c>
    </row>
    <row r="819" spans="1:22" x14ac:dyDescent="0.25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19">
        <f>Table1[[#This Row],[pledged]]/Table1[[#This Row],[goal]]</f>
        <v>3.687953216374269</v>
      </c>
      <c r="G819" t="s">
        <v>20</v>
      </c>
      <c r="H819" s="24">
        <v>2489</v>
      </c>
      <c r="I819" s="7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8">
        <f t="shared" si="24"/>
        <v>43589.208333333328</v>
      </c>
      <c r="O819" s="18">
        <v>43589.208333333328</v>
      </c>
      <c r="P819" s="18">
        <f t="shared" si="25"/>
        <v>43617.208333333328</v>
      </c>
      <c r="Q819" s="18">
        <v>43617.208333333328</v>
      </c>
      <c r="R819" t="b">
        <v>0</v>
      </c>
      <c r="S819" t="b">
        <v>1</v>
      </c>
      <c r="T819" t="s">
        <v>68</v>
      </c>
      <c r="U819" t="str">
        <f>_xlfn.TEXTBEFORE(Table1[[#This Row],[category &amp; sub-category]], "/")</f>
        <v>publishing</v>
      </c>
      <c r="V819" t="str">
        <f>_xlfn.TEXTAFTER(Table1[[#This Row],[category &amp; sub-category]], "/")</f>
        <v>nonfiction</v>
      </c>
    </row>
    <row r="820" spans="1:22" x14ac:dyDescent="0.25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19">
        <f>Table1[[#This Row],[pledged]]/Table1[[#This Row],[goal]]</f>
        <v>10.948571428571428</v>
      </c>
      <c r="G820" t="s">
        <v>20</v>
      </c>
      <c r="H820" s="24">
        <v>69</v>
      </c>
      <c r="I820" s="7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8">
        <f t="shared" si="24"/>
        <v>43486.25</v>
      </c>
      <c r="O820" s="18">
        <v>43486.25</v>
      </c>
      <c r="P820" s="18">
        <f t="shared" si="25"/>
        <v>43499.25</v>
      </c>
      <c r="Q820" s="18">
        <v>43499.25</v>
      </c>
      <c r="R820" t="b">
        <v>0</v>
      </c>
      <c r="S820" t="b">
        <v>1</v>
      </c>
      <c r="T820" t="s">
        <v>33</v>
      </c>
      <c r="U820" t="str">
        <f>_xlfn.TEXTBEFORE(Table1[[#This Row],[category &amp; sub-category]], "/")</f>
        <v>theater</v>
      </c>
      <c r="V820" t="str">
        <f>_xlfn.TEXTAFTER(Table1[[#This Row],[category &amp; sub-category]], "/")</f>
        <v>plays</v>
      </c>
    </row>
    <row r="821" spans="1:22" x14ac:dyDescent="0.25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19">
        <f>Table1[[#This Row],[pledged]]/Table1[[#This Row],[goal]]</f>
        <v>0.50662921348314605</v>
      </c>
      <c r="G821" t="s">
        <v>14</v>
      </c>
      <c r="H821" s="24">
        <v>47</v>
      </c>
      <c r="I821" s="7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8">
        <f t="shared" si="24"/>
        <v>41237.25</v>
      </c>
      <c r="O821" s="18">
        <v>41237.25</v>
      </c>
      <c r="P821" s="18">
        <f t="shared" si="25"/>
        <v>41252.25</v>
      </c>
      <c r="Q821" s="18">
        <v>41252.25</v>
      </c>
      <c r="R821" t="b">
        <v>1</v>
      </c>
      <c r="S821" t="b">
        <v>0</v>
      </c>
      <c r="T821" t="s">
        <v>89</v>
      </c>
      <c r="U821" t="str">
        <f>_xlfn.TEXTBEFORE(Table1[[#This Row],[category &amp; sub-category]], "/")</f>
        <v>games</v>
      </c>
      <c r="V821" t="str">
        <f>_xlfn.TEXTAFTER(Table1[[#This Row],[category &amp; sub-category]], "/")</f>
        <v>video games</v>
      </c>
    </row>
    <row r="822" spans="1:22" x14ac:dyDescent="0.25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19">
        <f>Table1[[#This Row],[pledged]]/Table1[[#This Row],[goal]]</f>
        <v>8.0060000000000002</v>
      </c>
      <c r="G822" t="s">
        <v>20</v>
      </c>
      <c r="H822" s="24">
        <v>279</v>
      </c>
      <c r="I822" s="7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8">
        <f t="shared" si="24"/>
        <v>43310.208333333328</v>
      </c>
      <c r="O822" s="18">
        <v>43310.208333333328</v>
      </c>
      <c r="P822" s="18">
        <f t="shared" si="25"/>
        <v>43323.208333333328</v>
      </c>
      <c r="Q822" s="18">
        <v>43323.208333333328</v>
      </c>
      <c r="R822" t="b">
        <v>0</v>
      </c>
      <c r="S822" t="b">
        <v>1</v>
      </c>
      <c r="T822" t="s">
        <v>23</v>
      </c>
      <c r="U822" t="str">
        <f>_xlfn.TEXTBEFORE(Table1[[#This Row],[category &amp; sub-category]], "/")</f>
        <v>music</v>
      </c>
      <c r="V822" t="str">
        <f>_xlfn.TEXTAFTER(Table1[[#This Row],[category &amp; sub-category]], "/")</f>
        <v>rock</v>
      </c>
    </row>
    <row r="823" spans="1:22" x14ac:dyDescent="0.25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19">
        <f>Table1[[#This Row],[pledged]]/Table1[[#This Row],[goal]]</f>
        <v>2.9128571428571428</v>
      </c>
      <c r="G823" t="s">
        <v>20</v>
      </c>
      <c r="H823" s="24">
        <v>210</v>
      </c>
      <c r="I823" s="7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8">
        <f t="shared" si="24"/>
        <v>42794.25</v>
      </c>
      <c r="O823" s="18">
        <v>42794.25</v>
      </c>
      <c r="P823" s="18">
        <f t="shared" si="25"/>
        <v>42807.208333333328</v>
      </c>
      <c r="Q823" s="18">
        <v>42807.208333333328</v>
      </c>
      <c r="R823" t="b">
        <v>0</v>
      </c>
      <c r="S823" t="b">
        <v>0</v>
      </c>
      <c r="T823" t="s">
        <v>42</v>
      </c>
      <c r="U823" t="str">
        <f>_xlfn.TEXTBEFORE(Table1[[#This Row],[category &amp; sub-category]], "/")</f>
        <v>film &amp; video</v>
      </c>
      <c r="V823" t="str">
        <f>_xlfn.TEXTAFTER(Table1[[#This Row],[category &amp; sub-category]], "/")</f>
        <v>documentary</v>
      </c>
    </row>
    <row r="824" spans="1:22" x14ac:dyDescent="0.25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19">
        <f>Table1[[#This Row],[pledged]]/Table1[[#This Row],[goal]]</f>
        <v>3.4996666666666667</v>
      </c>
      <c r="G824" t="s">
        <v>20</v>
      </c>
      <c r="H824" s="24">
        <v>2100</v>
      </c>
      <c r="I824" s="7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8">
        <f t="shared" si="24"/>
        <v>41698.25</v>
      </c>
      <c r="O824" s="18">
        <v>41698.25</v>
      </c>
      <c r="P824" s="18">
        <f t="shared" si="25"/>
        <v>41715.208333333336</v>
      </c>
      <c r="Q824" s="18">
        <v>41715.208333333336</v>
      </c>
      <c r="R824" t="b">
        <v>0</v>
      </c>
      <c r="S824" t="b">
        <v>0</v>
      </c>
      <c r="T824" t="s">
        <v>23</v>
      </c>
      <c r="U824" t="str">
        <f>_xlfn.TEXTBEFORE(Table1[[#This Row],[category &amp; sub-category]], "/")</f>
        <v>music</v>
      </c>
      <c r="V824" t="str">
        <f>_xlfn.TEXTAFTER(Table1[[#This Row],[category &amp; sub-category]], "/")</f>
        <v>rock</v>
      </c>
    </row>
    <row r="825" spans="1:22" x14ac:dyDescent="0.25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19">
        <f>Table1[[#This Row],[pledged]]/Table1[[#This Row],[goal]]</f>
        <v>3.5707317073170732</v>
      </c>
      <c r="G825" t="s">
        <v>20</v>
      </c>
      <c r="H825" s="24">
        <v>252</v>
      </c>
      <c r="I825" s="7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8">
        <f t="shared" si="24"/>
        <v>41892.208333333336</v>
      </c>
      <c r="O825" s="18">
        <v>41892.208333333336</v>
      </c>
      <c r="P825" s="18">
        <f t="shared" si="25"/>
        <v>41917.208333333336</v>
      </c>
      <c r="Q825" s="18">
        <v>41917.208333333336</v>
      </c>
      <c r="R825" t="b">
        <v>1</v>
      </c>
      <c r="S825" t="b">
        <v>1</v>
      </c>
      <c r="T825" t="s">
        <v>23</v>
      </c>
      <c r="U825" t="str">
        <f>_xlfn.TEXTBEFORE(Table1[[#This Row],[category &amp; sub-category]], "/")</f>
        <v>music</v>
      </c>
      <c r="V825" t="str">
        <f>_xlfn.TEXTAFTER(Table1[[#This Row],[category &amp; sub-category]], "/")</f>
        <v>rock</v>
      </c>
    </row>
    <row r="826" spans="1:22" x14ac:dyDescent="0.25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19">
        <f>Table1[[#This Row],[pledged]]/Table1[[#This Row],[goal]]</f>
        <v>1.2648941176470587</v>
      </c>
      <c r="G826" t="s">
        <v>20</v>
      </c>
      <c r="H826" s="24">
        <v>1280</v>
      </c>
      <c r="I826" s="7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8">
        <f t="shared" si="24"/>
        <v>40348.208333333336</v>
      </c>
      <c r="O826" s="18">
        <v>40348.208333333336</v>
      </c>
      <c r="P826" s="18">
        <f t="shared" si="25"/>
        <v>40380.208333333336</v>
      </c>
      <c r="Q826" s="18">
        <v>40380.208333333336</v>
      </c>
      <c r="R826" t="b">
        <v>0</v>
      </c>
      <c r="S826" t="b">
        <v>1</v>
      </c>
      <c r="T826" t="s">
        <v>68</v>
      </c>
      <c r="U826" t="str">
        <f>_xlfn.TEXTBEFORE(Table1[[#This Row],[category &amp; sub-category]], "/")</f>
        <v>publishing</v>
      </c>
      <c r="V826" t="str">
        <f>_xlfn.TEXTAFTER(Table1[[#This Row],[category &amp; sub-category]], "/")</f>
        <v>nonfiction</v>
      </c>
    </row>
    <row r="827" spans="1:22" x14ac:dyDescent="0.25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19">
        <f>Table1[[#This Row],[pledged]]/Table1[[#This Row],[goal]]</f>
        <v>3.875</v>
      </c>
      <c r="G827" t="s">
        <v>20</v>
      </c>
      <c r="H827" s="24">
        <v>157</v>
      </c>
      <c r="I827" s="7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8">
        <f t="shared" si="24"/>
        <v>42941.208333333328</v>
      </c>
      <c r="O827" s="18">
        <v>42941.208333333328</v>
      </c>
      <c r="P827" s="18">
        <f t="shared" si="25"/>
        <v>42953.208333333328</v>
      </c>
      <c r="Q827" s="18">
        <v>42953.208333333328</v>
      </c>
      <c r="R827" t="b">
        <v>0</v>
      </c>
      <c r="S827" t="b">
        <v>0</v>
      </c>
      <c r="T827" t="s">
        <v>100</v>
      </c>
      <c r="U827" t="str">
        <f>_xlfn.TEXTBEFORE(Table1[[#This Row],[category &amp; sub-category]], "/")</f>
        <v>film &amp; video</v>
      </c>
      <c r="V827" t="str">
        <f>_xlfn.TEXTAFTER(Table1[[#This Row],[category &amp; sub-category]], "/")</f>
        <v>shorts</v>
      </c>
    </row>
    <row r="828" spans="1:22" x14ac:dyDescent="0.25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19">
        <f>Table1[[#This Row],[pledged]]/Table1[[#This Row],[goal]]</f>
        <v>4.5703571428571426</v>
      </c>
      <c r="G828" t="s">
        <v>20</v>
      </c>
      <c r="H828" s="24">
        <v>194</v>
      </c>
      <c r="I828" s="7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8">
        <f t="shared" si="24"/>
        <v>40525.25</v>
      </c>
      <c r="O828" s="18">
        <v>40525.25</v>
      </c>
      <c r="P828" s="18">
        <f t="shared" si="25"/>
        <v>40553.25</v>
      </c>
      <c r="Q828" s="18">
        <v>40553.25</v>
      </c>
      <c r="R828" t="b">
        <v>0</v>
      </c>
      <c r="S828" t="b">
        <v>1</v>
      </c>
      <c r="T828" t="s">
        <v>33</v>
      </c>
      <c r="U828" t="str">
        <f>_xlfn.TEXTBEFORE(Table1[[#This Row],[category &amp; sub-category]], "/")</f>
        <v>theater</v>
      </c>
      <c r="V828" t="str">
        <f>_xlfn.TEXTAFTER(Table1[[#This Row],[category &amp; sub-category]], "/")</f>
        <v>plays</v>
      </c>
    </row>
    <row r="829" spans="1:22" x14ac:dyDescent="0.25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19">
        <f>Table1[[#This Row],[pledged]]/Table1[[#This Row],[goal]]</f>
        <v>2.6669565217391304</v>
      </c>
      <c r="G829" t="s">
        <v>20</v>
      </c>
      <c r="H829" s="24">
        <v>82</v>
      </c>
      <c r="I829" s="7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8">
        <f t="shared" si="24"/>
        <v>40666.208333333336</v>
      </c>
      <c r="O829" s="18">
        <v>40666.208333333336</v>
      </c>
      <c r="P829" s="18">
        <f t="shared" si="25"/>
        <v>40678.208333333336</v>
      </c>
      <c r="Q829" s="18">
        <v>40678.208333333336</v>
      </c>
      <c r="R829" t="b">
        <v>0</v>
      </c>
      <c r="S829" t="b">
        <v>1</v>
      </c>
      <c r="T829" t="s">
        <v>53</v>
      </c>
      <c r="U829" t="str">
        <f>_xlfn.TEXTBEFORE(Table1[[#This Row],[category &amp; sub-category]], "/")</f>
        <v>film &amp; video</v>
      </c>
      <c r="V829" t="str">
        <f>_xlfn.TEXTAFTER(Table1[[#This Row],[category &amp; sub-category]], "/")</f>
        <v>drama</v>
      </c>
    </row>
    <row r="830" spans="1:22" x14ac:dyDescent="0.25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19">
        <f>Table1[[#This Row],[pledged]]/Table1[[#This Row],[goal]]</f>
        <v>0.69</v>
      </c>
      <c r="G830" t="s">
        <v>14</v>
      </c>
      <c r="H830" s="24">
        <v>70</v>
      </c>
      <c r="I830" s="7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8">
        <f t="shared" si="24"/>
        <v>43340.208333333328</v>
      </c>
      <c r="O830" s="18">
        <v>43340.208333333328</v>
      </c>
      <c r="P830" s="18">
        <f t="shared" si="25"/>
        <v>43365.208333333328</v>
      </c>
      <c r="Q830" s="18">
        <v>43365.208333333328</v>
      </c>
      <c r="R830" t="b">
        <v>0</v>
      </c>
      <c r="S830" t="b">
        <v>0</v>
      </c>
      <c r="T830" t="s">
        <v>33</v>
      </c>
      <c r="U830" t="str">
        <f>_xlfn.TEXTBEFORE(Table1[[#This Row],[category &amp; sub-category]], "/")</f>
        <v>theater</v>
      </c>
      <c r="V830" t="str">
        <f>_xlfn.TEXTAFTER(Table1[[#This Row],[category &amp; sub-category]], "/")</f>
        <v>plays</v>
      </c>
    </row>
    <row r="831" spans="1:22" x14ac:dyDescent="0.25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19">
        <f>Table1[[#This Row],[pledged]]/Table1[[#This Row],[goal]]</f>
        <v>0.51343749999999999</v>
      </c>
      <c r="G831" t="s">
        <v>14</v>
      </c>
      <c r="H831" s="24">
        <v>154</v>
      </c>
      <c r="I831" s="7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8">
        <f t="shared" si="24"/>
        <v>42164.208333333328</v>
      </c>
      <c r="O831" s="18">
        <v>42164.208333333328</v>
      </c>
      <c r="P831" s="18">
        <f t="shared" si="25"/>
        <v>42179.208333333328</v>
      </c>
      <c r="Q831" s="18">
        <v>42179.208333333328</v>
      </c>
      <c r="R831" t="b">
        <v>0</v>
      </c>
      <c r="S831" t="b">
        <v>0</v>
      </c>
      <c r="T831" t="s">
        <v>33</v>
      </c>
      <c r="U831" t="str">
        <f>_xlfn.TEXTBEFORE(Table1[[#This Row],[category &amp; sub-category]], "/")</f>
        <v>theater</v>
      </c>
      <c r="V831" t="str">
        <f>_xlfn.TEXTAFTER(Table1[[#This Row],[category &amp; sub-category]], "/")</f>
        <v>plays</v>
      </c>
    </row>
    <row r="832" spans="1:22" x14ac:dyDescent="0.25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19">
        <f>Table1[[#This Row],[pledged]]/Table1[[#This Row],[goal]]</f>
        <v>1.1710526315789473E-2</v>
      </c>
      <c r="G832" t="s">
        <v>14</v>
      </c>
      <c r="H832" s="24">
        <v>22</v>
      </c>
      <c r="I832" s="7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8">
        <f t="shared" si="24"/>
        <v>43103.25</v>
      </c>
      <c r="O832" s="18">
        <v>43103.25</v>
      </c>
      <c r="P832" s="18">
        <f t="shared" si="25"/>
        <v>43162.25</v>
      </c>
      <c r="Q832" s="18">
        <v>43162.25</v>
      </c>
      <c r="R832" t="b">
        <v>0</v>
      </c>
      <c r="S832" t="b">
        <v>0</v>
      </c>
      <c r="T832" t="s">
        <v>33</v>
      </c>
      <c r="U832" t="str">
        <f>_xlfn.TEXTBEFORE(Table1[[#This Row],[category &amp; sub-category]], "/")</f>
        <v>theater</v>
      </c>
      <c r="V832" t="str">
        <f>_xlfn.TEXTAFTER(Table1[[#This Row],[category &amp; sub-category]], "/")</f>
        <v>plays</v>
      </c>
    </row>
    <row r="833" spans="1:22" x14ac:dyDescent="0.25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19">
        <f>Table1[[#This Row],[pledged]]/Table1[[#This Row],[goal]]</f>
        <v>1.089773429454171</v>
      </c>
      <c r="G833" t="s">
        <v>20</v>
      </c>
      <c r="H833" s="24">
        <v>4233</v>
      </c>
      <c r="I833" s="7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8">
        <f t="shared" si="24"/>
        <v>40994.208333333336</v>
      </c>
      <c r="O833" s="18">
        <v>40994.208333333336</v>
      </c>
      <c r="P833" s="18">
        <f t="shared" si="25"/>
        <v>41028.208333333336</v>
      </c>
      <c r="Q833" s="18">
        <v>41028.208333333336</v>
      </c>
      <c r="R833" t="b">
        <v>0</v>
      </c>
      <c r="S833" t="b">
        <v>0</v>
      </c>
      <c r="T833" t="s">
        <v>122</v>
      </c>
      <c r="U833" t="str">
        <f>_xlfn.TEXTBEFORE(Table1[[#This Row],[category &amp; sub-category]], "/")</f>
        <v>photography</v>
      </c>
      <c r="V833" t="str">
        <f>_xlfn.TEXTAFTER(Table1[[#This Row],[category &amp; sub-category]], "/")</f>
        <v>photography books</v>
      </c>
    </row>
    <row r="834" spans="1:22" x14ac:dyDescent="0.25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19">
        <f>Table1[[#This Row],[pledged]]/Table1[[#This Row],[goal]]</f>
        <v>3.1517592592592591</v>
      </c>
      <c r="G834" t="s">
        <v>20</v>
      </c>
      <c r="H834" s="24">
        <v>1297</v>
      </c>
      <c r="I834" s="7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8">
        <f t="shared" ref="N834:N897" si="26">(((L834/60)/60)/24)+DATE(1970,1,1)</f>
        <v>42299.208333333328</v>
      </c>
      <c r="O834" s="18">
        <v>42299.208333333328</v>
      </c>
      <c r="P834" s="18">
        <f t="shared" ref="P834:P897" si="27">(((M834/60)/60)/24)+DATE(1970,1,1)</f>
        <v>42333.25</v>
      </c>
      <c r="Q834" s="18">
        <v>42333.25</v>
      </c>
      <c r="R834" t="b">
        <v>1</v>
      </c>
      <c r="S834" t="b">
        <v>0</v>
      </c>
      <c r="T834" t="s">
        <v>206</v>
      </c>
      <c r="U834" t="str">
        <f>_xlfn.TEXTBEFORE(Table1[[#This Row],[category &amp; sub-category]], "/")</f>
        <v>publishing</v>
      </c>
      <c r="V834" t="str">
        <f>_xlfn.TEXTAFTER(Table1[[#This Row],[category &amp; sub-category]], "/")</f>
        <v>translations</v>
      </c>
    </row>
    <row r="835" spans="1:22" x14ac:dyDescent="0.25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19">
        <f>Table1[[#This Row],[pledged]]/Table1[[#This Row],[goal]]</f>
        <v>1.5769117647058823</v>
      </c>
      <c r="G835" t="s">
        <v>20</v>
      </c>
      <c r="H835" s="24">
        <v>165</v>
      </c>
      <c r="I835" s="7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8">
        <f t="shared" si="26"/>
        <v>40588.25</v>
      </c>
      <c r="O835" s="18">
        <v>40588.25</v>
      </c>
      <c r="P835" s="18">
        <f t="shared" si="27"/>
        <v>40599.25</v>
      </c>
      <c r="Q835" s="18">
        <v>40599.25</v>
      </c>
      <c r="R835" t="b">
        <v>0</v>
      </c>
      <c r="S835" t="b">
        <v>0</v>
      </c>
      <c r="T835" t="s">
        <v>206</v>
      </c>
      <c r="U835" t="str">
        <f>_xlfn.TEXTBEFORE(Table1[[#This Row],[category &amp; sub-category]], "/")</f>
        <v>publishing</v>
      </c>
      <c r="V835" t="str">
        <f>_xlfn.TEXTAFTER(Table1[[#This Row],[category &amp; sub-category]], "/")</f>
        <v>translations</v>
      </c>
    </row>
    <row r="836" spans="1:22" x14ac:dyDescent="0.25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19">
        <f>Table1[[#This Row],[pledged]]/Table1[[#This Row],[goal]]</f>
        <v>1.5380821917808218</v>
      </c>
      <c r="G836" t="s">
        <v>20</v>
      </c>
      <c r="H836" s="24">
        <v>119</v>
      </c>
      <c r="I836" s="7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8">
        <f t="shared" si="26"/>
        <v>41448.208333333336</v>
      </c>
      <c r="O836" s="18">
        <v>41448.208333333336</v>
      </c>
      <c r="P836" s="18">
        <f t="shared" si="27"/>
        <v>41454.208333333336</v>
      </c>
      <c r="Q836" s="18">
        <v>41454.208333333336</v>
      </c>
      <c r="R836" t="b">
        <v>0</v>
      </c>
      <c r="S836" t="b">
        <v>0</v>
      </c>
      <c r="T836" t="s">
        <v>33</v>
      </c>
      <c r="U836" t="str">
        <f>_xlfn.TEXTBEFORE(Table1[[#This Row],[category &amp; sub-category]], "/")</f>
        <v>theater</v>
      </c>
      <c r="V836" t="str">
        <f>_xlfn.TEXTAFTER(Table1[[#This Row],[category &amp; sub-category]], "/")</f>
        <v>plays</v>
      </c>
    </row>
    <row r="837" spans="1:22" x14ac:dyDescent="0.25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19">
        <f>Table1[[#This Row],[pledged]]/Table1[[#This Row],[goal]]</f>
        <v>0.89738979118329465</v>
      </c>
      <c r="G837" t="s">
        <v>14</v>
      </c>
      <c r="H837" s="24">
        <v>1758</v>
      </c>
      <c r="I837" s="7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8">
        <f t="shared" si="26"/>
        <v>42063.25</v>
      </c>
      <c r="O837" s="18">
        <v>42063.25</v>
      </c>
      <c r="P837" s="18">
        <f t="shared" si="27"/>
        <v>42069.25</v>
      </c>
      <c r="Q837" s="18">
        <v>42069.25</v>
      </c>
      <c r="R837" t="b">
        <v>0</v>
      </c>
      <c r="S837" t="b">
        <v>0</v>
      </c>
      <c r="T837" t="s">
        <v>28</v>
      </c>
      <c r="U837" t="str">
        <f>_xlfn.TEXTBEFORE(Table1[[#This Row],[category &amp; sub-category]], "/")</f>
        <v>technology</v>
      </c>
      <c r="V837" t="str">
        <f>_xlfn.TEXTAFTER(Table1[[#This Row],[category &amp; sub-category]], "/")</f>
        <v>web</v>
      </c>
    </row>
    <row r="838" spans="1:22" x14ac:dyDescent="0.25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19">
        <f>Table1[[#This Row],[pledged]]/Table1[[#This Row],[goal]]</f>
        <v>0.75135802469135804</v>
      </c>
      <c r="G838" t="s">
        <v>14</v>
      </c>
      <c r="H838" s="24">
        <v>94</v>
      </c>
      <c r="I838" s="7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8">
        <f t="shared" si="26"/>
        <v>40214.25</v>
      </c>
      <c r="O838" s="18">
        <v>40214.25</v>
      </c>
      <c r="P838" s="18">
        <f t="shared" si="27"/>
        <v>40225.25</v>
      </c>
      <c r="Q838" s="18">
        <v>40225.25</v>
      </c>
      <c r="R838" t="b">
        <v>0</v>
      </c>
      <c r="S838" t="b">
        <v>0</v>
      </c>
      <c r="T838" t="s">
        <v>60</v>
      </c>
      <c r="U838" t="str">
        <f>_xlfn.TEXTBEFORE(Table1[[#This Row],[category &amp; sub-category]], "/")</f>
        <v>music</v>
      </c>
      <c r="V838" t="str">
        <f>_xlfn.TEXTAFTER(Table1[[#This Row],[category &amp; sub-category]], "/")</f>
        <v>indie rock</v>
      </c>
    </row>
    <row r="839" spans="1:22" x14ac:dyDescent="0.25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19">
        <f>Table1[[#This Row],[pledged]]/Table1[[#This Row],[goal]]</f>
        <v>8.5288135593220336</v>
      </c>
      <c r="G839" t="s">
        <v>20</v>
      </c>
      <c r="H839" s="24">
        <v>1797</v>
      </c>
      <c r="I839" s="7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8">
        <f t="shared" si="26"/>
        <v>40629.208333333336</v>
      </c>
      <c r="O839" s="18">
        <v>40629.208333333336</v>
      </c>
      <c r="P839" s="18">
        <f t="shared" si="27"/>
        <v>40683.208333333336</v>
      </c>
      <c r="Q839" s="18">
        <v>40683.208333333336</v>
      </c>
      <c r="R839" t="b">
        <v>0</v>
      </c>
      <c r="S839" t="b">
        <v>0</v>
      </c>
      <c r="T839" t="s">
        <v>159</v>
      </c>
      <c r="U839" t="str">
        <f>_xlfn.TEXTBEFORE(Table1[[#This Row],[category &amp; sub-category]], "/")</f>
        <v>music</v>
      </c>
      <c r="V839" t="str">
        <f>_xlfn.TEXTAFTER(Table1[[#This Row],[category &amp; sub-category]], "/")</f>
        <v>jazz</v>
      </c>
    </row>
    <row r="840" spans="1:22" x14ac:dyDescent="0.25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19">
        <f>Table1[[#This Row],[pledged]]/Table1[[#This Row],[goal]]</f>
        <v>1.3890625000000001</v>
      </c>
      <c r="G840" t="s">
        <v>20</v>
      </c>
      <c r="H840" s="24">
        <v>261</v>
      </c>
      <c r="I840" s="7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8">
        <f t="shared" si="26"/>
        <v>43370.208333333328</v>
      </c>
      <c r="O840" s="18">
        <v>43370.208333333328</v>
      </c>
      <c r="P840" s="18">
        <f t="shared" si="27"/>
        <v>43379.208333333328</v>
      </c>
      <c r="Q840" s="18">
        <v>43379.208333333328</v>
      </c>
      <c r="R840" t="b">
        <v>0</v>
      </c>
      <c r="S840" t="b">
        <v>0</v>
      </c>
      <c r="T840" t="s">
        <v>33</v>
      </c>
      <c r="U840" t="str">
        <f>_xlfn.TEXTBEFORE(Table1[[#This Row],[category &amp; sub-category]], "/")</f>
        <v>theater</v>
      </c>
      <c r="V840" t="str">
        <f>_xlfn.TEXTAFTER(Table1[[#This Row],[category &amp; sub-category]], "/")</f>
        <v>plays</v>
      </c>
    </row>
    <row r="841" spans="1:22" x14ac:dyDescent="0.25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19">
        <f>Table1[[#This Row],[pledged]]/Table1[[#This Row],[goal]]</f>
        <v>1.9018181818181819</v>
      </c>
      <c r="G841" t="s">
        <v>20</v>
      </c>
      <c r="H841" s="24">
        <v>157</v>
      </c>
      <c r="I841" s="7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8">
        <f t="shared" si="26"/>
        <v>41715.208333333336</v>
      </c>
      <c r="O841" s="18">
        <v>41715.208333333336</v>
      </c>
      <c r="P841" s="18">
        <f t="shared" si="27"/>
        <v>41760.208333333336</v>
      </c>
      <c r="Q841" s="18">
        <v>41760.208333333336</v>
      </c>
      <c r="R841" t="b">
        <v>0</v>
      </c>
      <c r="S841" t="b">
        <v>1</v>
      </c>
      <c r="T841" t="s">
        <v>42</v>
      </c>
      <c r="U841" t="str">
        <f>_xlfn.TEXTBEFORE(Table1[[#This Row],[category &amp; sub-category]], "/")</f>
        <v>film &amp; video</v>
      </c>
      <c r="V841" t="str">
        <f>_xlfn.TEXTAFTER(Table1[[#This Row],[category &amp; sub-category]], "/")</f>
        <v>documentary</v>
      </c>
    </row>
    <row r="842" spans="1:22" x14ac:dyDescent="0.25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19">
        <f>Table1[[#This Row],[pledged]]/Table1[[#This Row],[goal]]</f>
        <v>1.0024333619948409</v>
      </c>
      <c r="G842" t="s">
        <v>20</v>
      </c>
      <c r="H842" s="24">
        <v>3533</v>
      </c>
      <c r="I842" s="7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8">
        <f t="shared" si="26"/>
        <v>41836.208333333336</v>
      </c>
      <c r="O842" s="18">
        <v>41836.208333333336</v>
      </c>
      <c r="P842" s="18">
        <f t="shared" si="27"/>
        <v>41838.208333333336</v>
      </c>
      <c r="Q842" s="18">
        <v>41838.208333333336</v>
      </c>
      <c r="R842" t="b">
        <v>0</v>
      </c>
      <c r="S842" t="b">
        <v>1</v>
      </c>
      <c r="T842" t="s">
        <v>33</v>
      </c>
      <c r="U842" t="str">
        <f>_xlfn.TEXTBEFORE(Table1[[#This Row],[category &amp; sub-category]], "/")</f>
        <v>theater</v>
      </c>
      <c r="V842" t="str">
        <f>_xlfn.TEXTAFTER(Table1[[#This Row],[category &amp; sub-category]], "/")</f>
        <v>plays</v>
      </c>
    </row>
    <row r="843" spans="1:22" x14ac:dyDescent="0.25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19">
        <f>Table1[[#This Row],[pledged]]/Table1[[#This Row],[goal]]</f>
        <v>1.4275824175824177</v>
      </c>
      <c r="G843" t="s">
        <v>20</v>
      </c>
      <c r="H843" s="24">
        <v>155</v>
      </c>
      <c r="I843" s="7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8">
        <f t="shared" si="26"/>
        <v>42419.25</v>
      </c>
      <c r="O843" s="18">
        <v>42419.25</v>
      </c>
      <c r="P843" s="18">
        <f t="shared" si="27"/>
        <v>42435.25</v>
      </c>
      <c r="Q843" s="18">
        <v>42435.25</v>
      </c>
      <c r="R843" t="b">
        <v>0</v>
      </c>
      <c r="S843" t="b">
        <v>0</v>
      </c>
      <c r="T843" t="s">
        <v>28</v>
      </c>
      <c r="U843" t="str">
        <f>_xlfn.TEXTBEFORE(Table1[[#This Row],[category &amp; sub-category]], "/")</f>
        <v>technology</v>
      </c>
      <c r="V843" t="str">
        <f>_xlfn.TEXTAFTER(Table1[[#This Row],[category &amp; sub-category]], "/")</f>
        <v>web</v>
      </c>
    </row>
    <row r="844" spans="1:22" x14ac:dyDescent="0.25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19">
        <f>Table1[[#This Row],[pledged]]/Table1[[#This Row],[goal]]</f>
        <v>5.6313333333333331</v>
      </c>
      <c r="G844" t="s">
        <v>20</v>
      </c>
      <c r="H844" s="24">
        <v>132</v>
      </c>
      <c r="I844" s="7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8">
        <f t="shared" si="26"/>
        <v>43266.208333333328</v>
      </c>
      <c r="O844" s="18">
        <v>43266.208333333328</v>
      </c>
      <c r="P844" s="18">
        <f t="shared" si="27"/>
        <v>43269.208333333328</v>
      </c>
      <c r="Q844" s="18">
        <v>43269.208333333328</v>
      </c>
      <c r="R844" t="b">
        <v>0</v>
      </c>
      <c r="S844" t="b">
        <v>0</v>
      </c>
      <c r="T844" t="s">
        <v>65</v>
      </c>
      <c r="U844" t="str">
        <f>_xlfn.TEXTBEFORE(Table1[[#This Row],[category &amp; sub-category]], "/")</f>
        <v>technology</v>
      </c>
      <c r="V844" t="str">
        <f>_xlfn.TEXTAFTER(Table1[[#This Row],[category &amp; sub-category]], "/")</f>
        <v>wearables</v>
      </c>
    </row>
    <row r="845" spans="1:22" x14ac:dyDescent="0.25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19">
        <f>Table1[[#This Row],[pledged]]/Table1[[#This Row],[goal]]</f>
        <v>0.30715909090909088</v>
      </c>
      <c r="G845" t="s">
        <v>14</v>
      </c>
      <c r="H845" s="24">
        <v>33</v>
      </c>
      <c r="I845" s="7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8">
        <f t="shared" si="26"/>
        <v>43338.208333333328</v>
      </c>
      <c r="O845" s="18">
        <v>43338.208333333328</v>
      </c>
      <c r="P845" s="18">
        <f t="shared" si="27"/>
        <v>43344.208333333328</v>
      </c>
      <c r="Q845" s="18">
        <v>43344.208333333328</v>
      </c>
      <c r="R845" t="b">
        <v>0</v>
      </c>
      <c r="S845" t="b">
        <v>0</v>
      </c>
      <c r="T845" t="s">
        <v>122</v>
      </c>
      <c r="U845" t="str">
        <f>_xlfn.TEXTBEFORE(Table1[[#This Row],[category &amp; sub-category]], "/")</f>
        <v>photography</v>
      </c>
      <c r="V845" t="str">
        <f>_xlfn.TEXTAFTER(Table1[[#This Row],[category &amp; sub-category]], "/")</f>
        <v>photography books</v>
      </c>
    </row>
    <row r="846" spans="1:22" x14ac:dyDescent="0.25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19">
        <f>Table1[[#This Row],[pledged]]/Table1[[#This Row],[goal]]</f>
        <v>0.99397727272727276</v>
      </c>
      <c r="G846" t="s">
        <v>74</v>
      </c>
      <c r="H846" s="24">
        <v>94</v>
      </c>
      <c r="I846" s="7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8">
        <f t="shared" si="26"/>
        <v>40930.25</v>
      </c>
      <c r="O846" s="18">
        <v>40930.25</v>
      </c>
      <c r="P846" s="18">
        <f t="shared" si="27"/>
        <v>40933.25</v>
      </c>
      <c r="Q846" s="18">
        <v>40933.25</v>
      </c>
      <c r="R846" t="b">
        <v>0</v>
      </c>
      <c r="S846" t="b">
        <v>0</v>
      </c>
      <c r="T846" t="s">
        <v>42</v>
      </c>
      <c r="U846" t="str">
        <f>_xlfn.TEXTBEFORE(Table1[[#This Row],[category &amp; sub-category]], "/")</f>
        <v>film &amp; video</v>
      </c>
      <c r="V846" t="str">
        <f>_xlfn.TEXTAFTER(Table1[[#This Row],[category &amp; sub-category]], "/")</f>
        <v>documentary</v>
      </c>
    </row>
    <row r="847" spans="1:22" x14ac:dyDescent="0.25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19">
        <f>Table1[[#This Row],[pledged]]/Table1[[#This Row],[goal]]</f>
        <v>1.9754935622317598</v>
      </c>
      <c r="G847" t="s">
        <v>20</v>
      </c>
      <c r="H847" s="24">
        <v>1354</v>
      </c>
      <c r="I847" s="7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8">
        <f t="shared" si="26"/>
        <v>43235.208333333328</v>
      </c>
      <c r="O847" s="18">
        <v>43235.208333333328</v>
      </c>
      <c r="P847" s="18">
        <f t="shared" si="27"/>
        <v>43272.208333333328</v>
      </c>
      <c r="Q847" s="18">
        <v>43272.208333333328</v>
      </c>
      <c r="R847" t="b">
        <v>0</v>
      </c>
      <c r="S847" t="b">
        <v>0</v>
      </c>
      <c r="T847" t="s">
        <v>28</v>
      </c>
      <c r="U847" t="str">
        <f>_xlfn.TEXTBEFORE(Table1[[#This Row],[category &amp; sub-category]], "/")</f>
        <v>technology</v>
      </c>
      <c r="V847" t="str">
        <f>_xlfn.TEXTAFTER(Table1[[#This Row],[category &amp; sub-category]], "/")</f>
        <v>web</v>
      </c>
    </row>
    <row r="848" spans="1:22" x14ac:dyDescent="0.25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19">
        <f>Table1[[#This Row],[pledged]]/Table1[[#This Row],[goal]]</f>
        <v>5.085</v>
      </c>
      <c r="G848" t="s">
        <v>20</v>
      </c>
      <c r="H848" s="24">
        <v>48</v>
      </c>
      <c r="I848" s="7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8">
        <f t="shared" si="26"/>
        <v>43302.208333333328</v>
      </c>
      <c r="O848" s="18">
        <v>43302.208333333328</v>
      </c>
      <c r="P848" s="18">
        <f t="shared" si="27"/>
        <v>43338.208333333328</v>
      </c>
      <c r="Q848" s="18">
        <v>43338.208333333328</v>
      </c>
      <c r="R848" t="b">
        <v>1</v>
      </c>
      <c r="S848" t="b">
        <v>1</v>
      </c>
      <c r="T848" t="s">
        <v>28</v>
      </c>
      <c r="U848" t="str">
        <f>_xlfn.TEXTBEFORE(Table1[[#This Row],[category &amp; sub-category]], "/")</f>
        <v>technology</v>
      </c>
      <c r="V848" t="str">
        <f>_xlfn.TEXTAFTER(Table1[[#This Row],[category &amp; sub-category]], "/")</f>
        <v>web</v>
      </c>
    </row>
    <row r="849" spans="1:22" x14ac:dyDescent="0.25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19">
        <f>Table1[[#This Row],[pledged]]/Table1[[#This Row],[goal]]</f>
        <v>2.3774468085106384</v>
      </c>
      <c r="G849" t="s">
        <v>20</v>
      </c>
      <c r="H849" s="24">
        <v>110</v>
      </c>
      <c r="I849" s="7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8">
        <f t="shared" si="26"/>
        <v>43107.25</v>
      </c>
      <c r="O849" s="18">
        <v>43107.25</v>
      </c>
      <c r="P849" s="18">
        <f t="shared" si="27"/>
        <v>43110.25</v>
      </c>
      <c r="Q849" s="18">
        <v>43110.25</v>
      </c>
      <c r="R849" t="b">
        <v>0</v>
      </c>
      <c r="S849" t="b">
        <v>0</v>
      </c>
      <c r="T849" t="s">
        <v>17</v>
      </c>
      <c r="U849" t="str">
        <f>_xlfn.TEXTBEFORE(Table1[[#This Row],[category &amp; sub-category]], "/")</f>
        <v>food</v>
      </c>
      <c r="V849" t="str">
        <f>_xlfn.TEXTAFTER(Table1[[#This Row],[category &amp; sub-category]], "/")</f>
        <v>food trucks</v>
      </c>
    </row>
    <row r="850" spans="1:22" x14ac:dyDescent="0.25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19">
        <f>Table1[[#This Row],[pledged]]/Table1[[#This Row],[goal]]</f>
        <v>3.3846875000000001</v>
      </c>
      <c r="G850" t="s">
        <v>20</v>
      </c>
      <c r="H850" s="24">
        <v>172</v>
      </c>
      <c r="I850" s="7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8">
        <f t="shared" si="26"/>
        <v>40341.208333333336</v>
      </c>
      <c r="O850" s="18">
        <v>40341.208333333336</v>
      </c>
      <c r="P850" s="18">
        <f t="shared" si="27"/>
        <v>40350.208333333336</v>
      </c>
      <c r="Q850" s="18">
        <v>40350.208333333336</v>
      </c>
      <c r="R850" t="b">
        <v>0</v>
      </c>
      <c r="S850" t="b">
        <v>0</v>
      </c>
      <c r="T850" t="s">
        <v>53</v>
      </c>
      <c r="U850" t="str">
        <f>_xlfn.TEXTBEFORE(Table1[[#This Row],[category &amp; sub-category]], "/")</f>
        <v>film &amp; video</v>
      </c>
      <c r="V850" t="str">
        <f>_xlfn.TEXTAFTER(Table1[[#This Row],[category &amp; sub-category]], "/")</f>
        <v>drama</v>
      </c>
    </row>
    <row r="851" spans="1:22" x14ac:dyDescent="0.25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19">
        <f>Table1[[#This Row],[pledged]]/Table1[[#This Row],[goal]]</f>
        <v>1.3308955223880596</v>
      </c>
      <c r="G851" t="s">
        <v>20</v>
      </c>
      <c r="H851" s="24">
        <v>307</v>
      </c>
      <c r="I851" s="7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8">
        <f t="shared" si="26"/>
        <v>40948.25</v>
      </c>
      <c r="O851" s="18">
        <v>40948.25</v>
      </c>
      <c r="P851" s="18">
        <f t="shared" si="27"/>
        <v>40951.25</v>
      </c>
      <c r="Q851" s="18">
        <v>40951.25</v>
      </c>
      <c r="R851" t="b">
        <v>0</v>
      </c>
      <c r="S851" t="b">
        <v>1</v>
      </c>
      <c r="T851" t="s">
        <v>60</v>
      </c>
      <c r="U851" t="str">
        <f>_xlfn.TEXTBEFORE(Table1[[#This Row],[category &amp; sub-category]], "/")</f>
        <v>music</v>
      </c>
      <c r="V851" t="str">
        <f>_xlfn.TEXTAFTER(Table1[[#This Row],[category &amp; sub-category]], "/")</f>
        <v>indie rock</v>
      </c>
    </row>
    <row r="852" spans="1:22" x14ac:dyDescent="0.25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19">
        <f>Table1[[#This Row],[pledged]]/Table1[[#This Row],[goal]]</f>
        <v>0.01</v>
      </c>
      <c r="G852" t="s">
        <v>14</v>
      </c>
      <c r="H852" s="24">
        <v>1</v>
      </c>
      <c r="I852" s="7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s="18">
        <f t="shared" si="26"/>
        <v>40866.25</v>
      </c>
      <c r="O852" s="18">
        <v>40866.25</v>
      </c>
      <c r="P852" s="18">
        <f t="shared" si="27"/>
        <v>40881.25</v>
      </c>
      <c r="Q852" s="18">
        <v>40881.25</v>
      </c>
      <c r="R852" t="b">
        <v>1</v>
      </c>
      <c r="S852" t="b">
        <v>0</v>
      </c>
      <c r="T852" t="s">
        <v>23</v>
      </c>
      <c r="U852" t="str">
        <f>_xlfn.TEXTBEFORE(Table1[[#This Row],[category &amp; sub-category]], "/")</f>
        <v>music</v>
      </c>
      <c r="V852" t="str">
        <f>_xlfn.TEXTAFTER(Table1[[#This Row],[category &amp; sub-category]], "/")</f>
        <v>rock</v>
      </c>
    </row>
    <row r="853" spans="1:22" x14ac:dyDescent="0.25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19">
        <f>Table1[[#This Row],[pledged]]/Table1[[#This Row],[goal]]</f>
        <v>2.0779999999999998</v>
      </c>
      <c r="G853" t="s">
        <v>20</v>
      </c>
      <c r="H853" s="24">
        <v>160</v>
      </c>
      <c r="I853" s="7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8">
        <f t="shared" si="26"/>
        <v>41031.208333333336</v>
      </c>
      <c r="O853" s="18">
        <v>41031.208333333336</v>
      </c>
      <c r="P853" s="18">
        <f t="shared" si="27"/>
        <v>41064.208333333336</v>
      </c>
      <c r="Q853" s="18">
        <v>41064.208333333336</v>
      </c>
      <c r="R853" t="b">
        <v>0</v>
      </c>
      <c r="S853" t="b">
        <v>0</v>
      </c>
      <c r="T853" t="s">
        <v>50</v>
      </c>
      <c r="U853" t="str">
        <f>_xlfn.TEXTBEFORE(Table1[[#This Row],[category &amp; sub-category]], "/")</f>
        <v>music</v>
      </c>
      <c r="V853" t="str">
        <f>_xlfn.TEXTAFTER(Table1[[#This Row],[category &amp; sub-category]], "/")</f>
        <v>electric music</v>
      </c>
    </row>
    <row r="854" spans="1:22" x14ac:dyDescent="0.25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19">
        <f>Table1[[#This Row],[pledged]]/Table1[[#This Row],[goal]]</f>
        <v>0.51122448979591839</v>
      </c>
      <c r="G854" t="s">
        <v>14</v>
      </c>
      <c r="H854" s="24">
        <v>31</v>
      </c>
      <c r="I854" s="7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8">
        <f t="shared" si="26"/>
        <v>40740.208333333336</v>
      </c>
      <c r="O854" s="18">
        <v>40740.208333333336</v>
      </c>
      <c r="P854" s="18">
        <f t="shared" si="27"/>
        <v>40750.208333333336</v>
      </c>
      <c r="Q854" s="18">
        <v>40750.208333333336</v>
      </c>
      <c r="R854" t="b">
        <v>0</v>
      </c>
      <c r="S854" t="b">
        <v>1</v>
      </c>
      <c r="T854" t="s">
        <v>89</v>
      </c>
      <c r="U854" t="str">
        <f>_xlfn.TEXTBEFORE(Table1[[#This Row],[category &amp; sub-category]], "/")</f>
        <v>games</v>
      </c>
      <c r="V854" t="str">
        <f>_xlfn.TEXTAFTER(Table1[[#This Row],[category &amp; sub-category]], "/")</f>
        <v>video games</v>
      </c>
    </row>
    <row r="855" spans="1:22" x14ac:dyDescent="0.25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19">
        <f>Table1[[#This Row],[pledged]]/Table1[[#This Row],[goal]]</f>
        <v>6.5205847953216374</v>
      </c>
      <c r="G855" t="s">
        <v>20</v>
      </c>
      <c r="H855" s="24">
        <v>1467</v>
      </c>
      <c r="I855" s="7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8">
        <f t="shared" si="26"/>
        <v>40714.208333333336</v>
      </c>
      <c r="O855" s="18">
        <v>40714.208333333336</v>
      </c>
      <c r="P855" s="18">
        <f t="shared" si="27"/>
        <v>40719.208333333336</v>
      </c>
      <c r="Q855" s="18">
        <v>40719.208333333336</v>
      </c>
      <c r="R855" t="b">
        <v>0</v>
      </c>
      <c r="S855" t="b">
        <v>1</v>
      </c>
      <c r="T855" t="s">
        <v>60</v>
      </c>
      <c r="U855" t="str">
        <f>_xlfn.TEXTBEFORE(Table1[[#This Row],[category &amp; sub-category]], "/")</f>
        <v>music</v>
      </c>
      <c r="V855" t="str">
        <f>_xlfn.TEXTAFTER(Table1[[#This Row],[category &amp; sub-category]], "/")</f>
        <v>indie rock</v>
      </c>
    </row>
    <row r="856" spans="1:22" x14ac:dyDescent="0.25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19">
        <f>Table1[[#This Row],[pledged]]/Table1[[#This Row],[goal]]</f>
        <v>1.1363099415204678</v>
      </c>
      <c r="G856" t="s">
        <v>20</v>
      </c>
      <c r="H856" s="24">
        <v>2662</v>
      </c>
      <c r="I856" s="7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8">
        <f t="shared" si="26"/>
        <v>43787.25</v>
      </c>
      <c r="O856" s="18">
        <v>43787.25</v>
      </c>
      <c r="P856" s="18">
        <f t="shared" si="27"/>
        <v>43814.25</v>
      </c>
      <c r="Q856" s="18">
        <v>43814.25</v>
      </c>
      <c r="R856" t="b">
        <v>0</v>
      </c>
      <c r="S856" t="b">
        <v>0</v>
      </c>
      <c r="T856" t="s">
        <v>119</v>
      </c>
      <c r="U856" t="str">
        <f>_xlfn.TEXTBEFORE(Table1[[#This Row],[category &amp; sub-category]], "/")</f>
        <v>publishing</v>
      </c>
      <c r="V856" t="str">
        <f>_xlfn.TEXTAFTER(Table1[[#This Row],[category &amp; sub-category]], "/")</f>
        <v>fiction</v>
      </c>
    </row>
    <row r="857" spans="1:22" x14ac:dyDescent="0.25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19">
        <f>Table1[[#This Row],[pledged]]/Table1[[#This Row],[goal]]</f>
        <v>1.0237606837606839</v>
      </c>
      <c r="G857" t="s">
        <v>20</v>
      </c>
      <c r="H857" s="24">
        <v>452</v>
      </c>
      <c r="I857" s="7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s="18">
        <f t="shared" si="26"/>
        <v>40712.208333333336</v>
      </c>
      <c r="O857" s="18">
        <v>40712.208333333336</v>
      </c>
      <c r="P857" s="18">
        <f t="shared" si="27"/>
        <v>40743.208333333336</v>
      </c>
      <c r="Q857" s="18">
        <v>40743.208333333336</v>
      </c>
      <c r="R857" t="b">
        <v>0</v>
      </c>
      <c r="S857" t="b">
        <v>0</v>
      </c>
      <c r="T857" t="s">
        <v>33</v>
      </c>
      <c r="U857" t="str">
        <f>_xlfn.TEXTBEFORE(Table1[[#This Row],[category &amp; sub-category]], "/")</f>
        <v>theater</v>
      </c>
      <c r="V857" t="str">
        <f>_xlfn.TEXTAFTER(Table1[[#This Row],[category &amp; sub-category]], "/")</f>
        <v>plays</v>
      </c>
    </row>
    <row r="858" spans="1:22" x14ac:dyDescent="0.25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19">
        <f>Table1[[#This Row],[pledged]]/Table1[[#This Row],[goal]]</f>
        <v>3.5658333333333334</v>
      </c>
      <c r="G858" t="s">
        <v>20</v>
      </c>
      <c r="H858" s="24">
        <v>158</v>
      </c>
      <c r="I858" s="7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8">
        <f t="shared" si="26"/>
        <v>41023.208333333336</v>
      </c>
      <c r="O858" s="18">
        <v>41023.208333333336</v>
      </c>
      <c r="P858" s="18">
        <f t="shared" si="27"/>
        <v>41040.208333333336</v>
      </c>
      <c r="Q858" s="18">
        <v>41040.208333333336</v>
      </c>
      <c r="R858" t="b">
        <v>0</v>
      </c>
      <c r="S858" t="b">
        <v>0</v>
      </c>
      <c r="T858" t="s">
        <v>17</v>
      </c>
      <c r="U858" t="str">
        <f>_xlfn.TEXTBEFORE(Table1[[#This Row],[category &amp; sub-category]], "/")</f>
        <v>food</v>
      </c>
      <c r="V858" t="str">
        <f>_xlfn.TEXTAFTER(Table1[[#This Row],[category &amp; sub-category]], "/")</f>
        <v>food trucks</v>
      </c>
    </row>
    <row r="859" spans="1:22" x14ac:dyDescent="0.25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19">
        <f>Table1[[#This Row],[pledged]]/Table1[[#This Row],[goal]]</f>
        <v>1.3986792452830188</v>
      </c>
      <c r="G859" t="s">
        <v>20</v>
      </c>
      <c r="H859" s="24">
        <v>225</v>
      </c>
      <c r="I859" s="7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8">
        <f t="shared" si="26"/>
        <v>40944.25</v>
      </c>
      <c r="O859" s="18">
        <v>40944.25</v>
      </c>
      <c r="P859" s="18">
        <f t="shared" si="27"/>
        <v>40967.25</v>
      </c>
      <c r="Q859" s="18">
        <v>40967.25</v>
      </c>
      <c r="R859" t="b">
        <v>1</v>
      </c>
      <c r="S859" t="b">
        <v>0</v>
      </c>
      <c r="T859" t="s">
        <v>100</v>
      </c>
      <c r="U859" t="str">
        <f>_xlfn.TEXTBEFORE(Table1[[#This Row],[category &amp; sub-category]], "/")</f>
        <v>film &amp; video</v>
      </c>
      <c r="V859" t="str">
        <f>_xlfn.TEXTAFTER(Table1[[#This Row],[category &amp; sub-category]], "/")</f>
        <v>shorts</v>
      </c>
    </row>
    <row r="860" spans="1:22" x14ac:dyDescent="0.25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19">
        <f>Table1[[#This Row],[pledged]]/Table1[[#This Row],[goal]]</f>
        <v>0.69450000000000001</v>
      </c>
      <c r="G860" t="s">
        <v>14</v>
      </c>
      <c r="H860" s="24">
        <v>35</v>
      </c>
      <c r="I860" s="7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8">
        <f t="shared" si="26"/>
        <v>43211.208333333328</v>
      </c>
      <c r="O860" s="18">
        <v>43211.208333333328</v>
      </c>
      <c r="P860" s="18">
        <f t="shared" si="27"/>
        <v>43218.208333333328</v>
      </c>
      <c r="Q860" s="18">
        <v>43218.208333333328</v>
      </c>
      <c r="R860" t="b">
        <v>1</v>
      </c>
      <c r="S860" t="b">
        <v>0</v>
      </c>
      <c r="T860" t="s">
        <v>17</v>
      </c>
      <c r="U860" t="str">
        <f>_xlfn.TEXTBEFORE(Table1[[#This Row],[category &amp; sub-category]], "/")</f>
        <v>food</v>
      </c>
      <c r="V860" t="str">
        <f>_xlfn.TEXTAFTER(Table1[[#This Row],[category &amp; sub-category]], "/")</f>
        <v>food trucks</v>
      </c>
    </row>
    <row r="861" spans="1:22" x14ac:dyDescent="0.25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19">
        <f>Table1[[#This Row],[pledged]]/Table1[[#This Row],[goal]]</f>
        <v>0.35534246575342465</v>
      </c>
      <c r="G861" t="s">
        <v>14</v>
      </c>
      <c r="H861" s="24">
        <v>63</v>
      </c>
      <c r="I861" s="7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8">
        <f t="shared" si="26"/>
        <v>41334.25</v>
      </c>
      <c r="O861" s="18">
        <v>41334.25</v>
      </c>
      <c r="P861" s="18">
        <f t="shared" si="27"/>
        <v>41352.208333333336</v>
      </c>
      <c r="Q861" s="18">
        <v>41352.208333333336</v>
      </c>
      <c r="R861" t="b">
        <v>0</v>
      </c>
      <c r="S861" t="b">
        <v>1</v>
      </c>
      <c r="T861" t="s">
        <v>33</v>
      </c>
      <c r="U861" t="str">
        <f>_xlfn.TEXTBEFORE(Table1[[#This Row],[category &amp; sub-category]], "/")</f>
        <v>theater</v>
      </c>
      <c r="V861" t="str">
        <f>_xlfn.TEXTAFTER(Table1[[#This Row],[category &amp; sub-category]], "/")</f>
        <v>plays</v>
      </c>
    </row>
    <row r="862" spans="1:22" x14ac:dyDescent="0.25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19">
        <f>Table1[[#This Row],[pledged]]/Table1[[#This Row],[goal]]</f>
        <v>2.5165000000000002</v>
      </c>
      <c r="G862" t="s">
        <v>20</v>
      </c>
      <c r="H862" s="24">
        <v>65</v>
      </c>
      <c r="I862" s="7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8">
        <f t="shared" si="26"/>
        <v>43515.25</v>
      </c>
      <c r="O862" s="18">
        <v>43515.25</v>
      </c>
      <c r="P862" s="18">
        <f t="shared" si="27"/>
        <v>43525.25</v>
      </c>
      <c r="Q862" s="18">
        <v>43525.25</v>
      </c>
      <c r="R862" t="b">
        <v>0</v>
      </c>
      <c r="S862" t="b">
        <v>1</v>
      </c>
      <c r="T862" t="s">
        <v>65</v>
      </c>
      <c r="U862" t="str">
        <f>_xlfn.TEXTBEFORE(Table1[[#This Row],[category &amp; sub-category]], "/")</f>
        <v>technology</v>
      </c>
      <c r="V862" t="str">
        <f>_xlfn.TEXTAFTER(Table1[[#This Row],[category &amp; sub-category]], "/")</f>
        <v>wearables</v>
      </c>
    </row>
    <row r="863" spans="1:22" x14ac:dyDescent="0.25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19">
        <f>Table1[[#This Row],[pledged]]/Table1[[#This Row],[goal]]</f>
        <v>1.0587500000000001</v>
      </c>
      <c r="G863" t="s">
        <v>20</v>
      </c>
      <c r="H863" s="24">
        <v>163</v>
      </c>
      <c r="I863" s="7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8">
        <f t="shared" si="26"/>
        <v>40258.208333333336</v>
      </c>
      <c r="O863" s="18">
        <v>40258.208333333336</v>
      </c>
      <c r="P863" s="18">
        <f t="shared" si="27"/>
        <v>40266.208333333336</v>
      </c>
      <c r="Q863" s="18">
        <v>40266.208333333336</v>
      </c>
      <c r="R863" t="b">
        <v>0</v>
      </c>
      <c r="S863" t="b">
        <v>0</v>
      </c>
      <c r="T863" t="s">
        <v>33</v>
      </c>
      <c r="U863" t="str">
        <f>_xlfn.TEXTBEFORE(Table1[[#This Row],[category &amp; sub-category]], "/")</f>
        <v>theater</v>
      </c>
      <c r="V863" t="str">
        <f>_xlfn.TEXTAFTER(Table1[[#This Row],[category &amp; sub-category]], "/")</f>
        <v>plays</v>
      </c>
    </row>
    <row r="864" spans="1:22" x14ac:dyDescent="0.25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19">
        <f>Table1[[#This Row],[pledged]]/Table1[[#This Row],[goal]]</f>
        <v>1.8742857142857143</v>
      </c>
      <c r="G864" t="s">
        <v>20</v>
      </c>
      <c r="H864" s="24">
        <v>85</v>
      </c>
      <c r="I864" s="7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8">
        <f t="shared" si="26"/>
        <v>40756.208333333336</v>
      </c>
      <c r="O864" s="18">
        <v>40756.208333333336</v>
      </c>
      <c r="P864" s="18">
        <f t="shared" si="27"/>
        <v>40760.208333333336</v>
      </c>
      <c r="Q864" s="18">
        <v>40760.208333333336</v>
      </c>
      <c r="R864" t="b">
        <v>0</v>
      </c>
      <c r="S864" t="b">
        <v>0</v>
      </c>
      <c r="T864" t="s">
        <v>33</v>
      </c>
      <c r="U864" t="str">
        <f>_xlfn.TEXTBEFORE(Table1[[#This Row],[category &amp; sub-category]], "/")</f>
        <v>theater</v>
      </c>
      <c r="V864" t="str">
        <f>_xlfn.TEXTAFTER(Table1[[#This Row],[category &amp; sub-category]], "/")</f>
        <v>plays</v>
      </c>
    </row>
    <row r="865" spans="1:22" x14ac:dyDescent="0.25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19">
        <f>Table1[[#This Row],[pledged]]/Table1[[#This Row],[goal]]</f>
        <v>3.8678571428571429</v>
      </c>
      <c r="G865" t="s">
        <v>20</v>
      </c>
      <c r="H865" s="24">
        <v>217</v>
      </c>
      <c r="I865" s="7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8">
        <f t="shared" si="26"/>
        <v>42172.208333333328</v>
      </c>
      <c r="O865" s="18">
        <v>42172.208333333328</v>
      </c>
      <c r="P865" s="18">
        <f t="shared" si="27"/>
        <v>42195.208333333328</v>
      </c>
      <c r="Q865" s="18">
        <v>42195.208333333328</v>
      </c>
      <c r="R865" t="b">
        <v>0</v>
      </c>
      <c r="S865" t="b">
        <v>1</v>
      </c>
      <c r="T865" t="s">
        <v>269</v>
      </c>
      <c r="U865" t="str">
        <f>_xlfn.TEXTBEFORE(Table1[[#This Row],[category &amp; sub-category]], "/")</f>
        <v>film &amp; video</v>
      </c>
      <c r="V865" t="str">
        <f>_xlfn.TEXTAFTER(Table1[[#This Row],[category &amp; sub-category]], "/")</f>
        <v>television</v>
      </c>
    </row>
    <row r="866" spans="1:22" x14ac:dyDescent="0.25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19">
        <f>Table1[[#This Row],[pledged]]/Table1[[#This Row],[goal]]</f>
        <v>3.4707142857142856</v>
      </c>
      <c r="G866" t="s">
        <v>20</v>
      </c>
      <c r="H866" s="24">
        <v>150</v>
      </c>
      <c r="I866" s="7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8">
        <f t="shared" si="26"/>
        <v>42601.208333333328</v>
      </c>
      <c r="O866" s="18">
        <v>42601.208333333328</v>
      </c>
      <c r="P866" s="18">
        <f t="shared" si="27"/>
        <v>42606.208333333328</v>
      </c>
      <c r="Q866" s="18">
        <v>42606.208333333328</v>
      </c>
      <c r="R866" t="b">
        <v>0</v>
      </c>
      <c r="S866" t="b">
        <v>0</v>
      </c>
      <c r="T866" t="s">
        <v>100</v>
      </c>
      <c r="U866" t="str">
        <f>_xlfn.TEXTBEFORE(Table1[[#This Row],[category &amp; sub-category]], "/")</f>
        <v>film &amp; video</v>
      </c>
      <c r="V866" t="str">
        <f>_xlfn.TEXTAFTER(Table1[[#This Row],[category &amp; sub-category]], "/")</f>
        <v>shorts</v>
      </c>
    </row>
    <row r="867" spans="1:22" x14ac:dyDescent="0.25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19">
        <f>Table1[[#This Row],[pledged]]/Table1[[#This Row],[goal]]</f>
        <v>1.8582098765432098</v>
      </c>
      <c r="G867" t="s">
        <v>20</v>
      </c>
      <c r="H867" s="24">
        <v>3272</v>
      </c>
      <c r="I867" s="7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8">
        <f t="shared" si="26"/>
        <v>41897.208333333336</v>
      </c>
      <c r="O867" s="18">
        <v>41897.208333333336</v>
      </c>
      <c r="P867" s="18">
        <f t="shared" si="27"/>
        <v>41906.208333333336</v>
      </c>
      <c r="Q867" s="18">
        <v>41906.208333333336</v>
      </c>
      <c r="R867" t="b">
        <v>0</v>
      </c>
      <c r="S867" t="b">
        <v>0</v>
      </c>
      <c r="T867" t="s">
        <v>33</v>
      </c>
      <c r="U867" t="str">
        <f>_xlfn.TEXTBEFORE(Table1[[#This Row],[category &amp; sub-category]], "/")</f>
        <v>theater</v>
      </c>
      <c r="V867" t="str">
        <f>_xlfn.TEXTAFTER(Table1[[#This Row],[category &amp; sub-category]], "/")</f>
        <v>plays</v>
      </c>
    </row>
    <row r="868" spans="1:22" x14ac:dyDescent="0.25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19">
        <f>Table1[[#This Row],[pledged]]/Table1[[#This Row],[goal]]</f>
        <v>0.43241247264770238</v>
      </c>
      <c r="G868" t="s">
        <v>74</v>
      </c>
      <c r="H868" s="24">
        <v>898</v>
      </c>
      <c r="I868" s="7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8">
        <f t="shared" si="26"/>
        <v>40671.208333333336</v>
      </c>
      <c r="O868" s="18">
        <v>40671.208333333336</v>
      </c>
      <c r="P868" s="18">
        <f t="shared" si="27"/>
        <v>40672.208333333336</v>
      </c>
      <c r="Q868" s="18">
        <v>40672.208333333336</v>
      </c>
      <c r="R868" t="b">
        <v>0</v>
      </c>
      <c r="S868" t="b">
        <v>0</v>
      </c>
      <c r="T868" t="s">
        <v>122</v>
      </c>
      <c r="U868" t="str">
        <f>_xlfn.TEXTBEFORE(Table1[[#This Row],[category &amp; sub-category]], "/")</f>
        <v>photography</v>
      </c>
      <c r="V868" t="str">
        <f>_xlfn.TEXTAFTER(Table1[[#This Row],[category &amp; sub-category]], "/")</f>
        <v>photography books</v>
      </c>
    </row>
    <row r="869" spans="1:22" x14ac:dyDescent="0.25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19">
        <f>Table1[[#This Row],[pledged]]/Table1[[#This Row],[goal]]</f>
        <v>1.6243749999999999</v>
      </c>
      <c r="G869" t="s">
        <v>20</v>
      </c>
      <c r="H869" s="24">
        <v>300</v>
      </c>
      <c r="I869" s="7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8">
        <f t="shared" si="26"/>
        <v>43382.208333333328</v>
      </c>
      <c r="O869" s="18">
        <v>43382.208333333328</v>
      </c>
      <c r="P869" s="18">
        <f t="shared" si="27"/>
        <v>43388.208333333328</v>
      </c>
      <c r="Q869" s="18">
        <v>43388.208333333328</v>
      </c>
      <c r="R869" t="b">
        <v>0</v>
      </c>
      <c r="S869" t="b">
        <v>0</v>
      </c>
      <c r="T869" t="s">
        <v>17</v>
      </c>
      <c r="U869" t="str">
        <f>_xlfn.TEXTBEFORE(Table1[[#This Row],[category &amp; sub-category]], "/")</f>
        <v>food</v>
      </c>
      <c r="V869" t="str">
        <f>_xlfn.TEXTAFTER(Table1[[#This Row],[category &amp; sub-category]], "/")</f>
        <v>food trucks</v>
      </c>
    </row>
    <row r="870" spans="1:22" x14ac:dyDescent="0.25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19">
        <f>Table1[[#This Row],[pledged]]/Table1[[#This Row],[goal]]</f>
        <v>1.8484285714285715</v>
      </c>
      <c r="G870" t="s">
        <v>20</v>
      </c>
      <c r="H870" s="24">
        <v>126</v>
      </c>
      <c r="I870" s="7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8">
        <f t="shared" si="26"/>
        <v>41559.208333333336</v>
      </c>
      <c r="O870" s="18">
        <v>41559.208333333336</v>
      </c>
      <c r="P870" s="18">
        <f t="shared" si="27"/>
        <v>41570.208333333336</v>
      </c>
      <c r="Q870" s="18">
        <v>41570.208333333336</v>
      </c>
      <c r="R870" t="b">
        <v>0</v>
      </c>
      <c r="S870" t="b">
        <v>0</v>
      </c>
      <c r="T870" t="s">
        <v>33</v>
      </c>
      <c r="U870" t="str">
        <f>_xlfn.TEXTBEFORE(Table1[[#This Row],[category &amp; sub-category]], "/")</f>
        <v>theater</v>
      </c>
      <c r="V870" t="str">
        <f>_xlfn.TEXTAFTER(Table1[[#This Row],[category &amp; sub-category]], "/")</f>
        <v>plays</v>
      </c>
    </row>
    <row r="871" spans="1:22" x14ac:dyDescent="0.25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19">
        <f>Table1[[#This Row],[pledged]]/Table1[[#This Row],[goal]]</f>
        <v>0.23703520691785052</v>
      </c>
      <c r="G871" t="s">
        <v>14</v>
      </c>
      <c r="H871" s="24">
        <v>526</v>
      </c>
      <c r="I871" s="7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8">
        <f t="shared" si="26"/>
        <v>40350.208333333336</v>
      </c>
      <c r="O871" s="18">
        <v>40350.208333333336</v>
      </c>
      <c r="P871" s="18">
        <f t="shared" si="27"/>
        <v>40364.208333333336</v>
      </c>
      <c r="Q871" s="18">
        <v>40364.208333333336</v>
      </c>
      <c r="R871" t="b">
        <v>0</v>
      </c>
      <c r="S871" t="b">
        <v>0</v>
      </c>
      <c r="T871" t="s">
        <v>53</v>
      </c>
      <c r="U871" t="str">
        <f>_xlfn.TEXTBEFORE(Table1[[#This Row],[category &amp; sub-category]], "/")</f>
        <v>film &amp; video</v>
      </c>
      <c r="V871" t="str">
        <f>_xlfn.TEXTAFTER(Table1[[#This Row],[category &amp; sub-category]], "/")</f>
        <v>drama</v>
      </c>
    </row>
    <row r="872" spans="1:22" x14ac:dyDescent="0.25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19">
        <f>Table1[[#This Row],[pledged]]/Table1[[#This Row],[goal]]</f>
        <v>0.89870129870129867</v>
      </c>
      <c r="G872" t="s">
        <v>14</v>
      </c>
      <c r="H872" s="24">
        <v>121</v>
      </c>
      <c r="I872" s="7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8">
        <f t="shared" si="26"/>
        <v>42240.208333333328</v>
      </c>
      <c r="O872" s="18">
        <v>42240.208333333328</v>
      </c>
      <c r="P872" s="18">
        <f t="shared" si="27"/>
        <v>42265.208333333328</v>
      </c>
      <c r="Q872" s="18">
        <v>42265.208333333328</v>
      </c>
      <c r="R872" t="b">
        <v>0</v>
      </c>
      <c r="S872" t="b">
        <v>0</v>
      </c>
      <c r="T872" t="s">
        <v>33</v>
      </c>
      <c r="U872" t="str">
        <f>_xlfn.TEXTBEFORE(Table1[[#This Row],[category &amp; sub-category]], "/")</f>
        <v>theater</v>
      </c>
      <c r="V872" t="str">
        <f>_xlfn.TEXTAFTER(Table1[[#This Row],[category &amp; sub-category]], "/")</f>
        <v>plays</v>
      </c>
    </row>
    <row r="873" spans="1:22" x14ac:dyDescent="0.25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19">
        <f>Table1[[#This Row],[pledged]]/Table1[[#This Row],[goal]]</f>
        <v>2.7260419580419581</v>
      </c>
      <c r="G873" t="s">
        <v>20</v>
      </c>
      <c r="H873" s="24">
        <v>2320</v>
      </c>
      <c r="I873" s="7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8">
        <f t="shared" si="26"/>
        <v>43040.208333333328</v>
      </c>
      <c r="O873" s="18">
        <v>43040.208333333328</v>
      </c>
      <c r="P873" s="18">
        <f t="shared" si="27"/>
        <v>43058.25</v>
      </c>
      <c r="Q873" s="18">
        <v>43058.25</v>
      </c>
      <c r="R873" t="b">
        <v>0</v>
      </c>
      <c r="S873" t="b">
        <v>1</v>
      </c>
      <c r="T873" t="s">
        <v>33</v>
      </c>
      <c r="U873" t="str">
        <f>_xlfn.TEXTBEFORE(Table1[[#This Row],[category &amp; sub-category]], "/")</f>
        <v>theater</v>
      </c>
      <c r="V873" t="str">
        <f>_xlfn.TEXTAFTER(Table1[[#This Row],[category &amp; sub-category]], "/")</f>
        <v>plays</v>
      </c>
    </row>
    <row r="874" spans="1:22" x14ac:dyDescent="0.25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19">
        <f>Table1[[#This Row],[pledged]]/Table1[[#This Row],[goal]]</f>
        <v>1.7004255319148935</v>
      </c>
      <c r="G874" t="s">
        <v>20</v>
      </c>
      <c r="H874" s="24">
        <v>81</v>
      </c>
      <c r="I874" s="7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8">
        <f t="shared" si="26"/>
        <v>43346.208333333328</v>
      </c>
      <c r="O874" s="18">
        <v>43346.208333333328</v>
      </c>
      <c r="P874" s="18">
        <f t="shared" si="27"/>
        <v>43351.208333333328</v>
      </c>
      <c r="Q874" s="18">
        <v>43351.208333333328</v>
      </c>
      <c r="R874" t="b">
        <v>0</v>
      </c>
      <c r="S874" t="b">
        <v>0</v>
      </c>
      <c r="T874" t="s">
        <v>474</v>
      </c>
      <c r="U874" t="str">
        <f>_xlfn.TEXTBEFORE(Table1[[#This Row],[category &amp; sub-category]], "/")</f>
        <v>film &amp; video</v>
      </c>
      <c r="V874" t="str">
        <f>_xlfn.TEXTAFTER(Table1[[#This Row],[category &amp; sub-category]], "/")</f>
        <v>science fiction</v>
      </c>
    </row>
    <row r="875" spans="1:22" x14ac:dyDescent="0.25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19">
        <f>Table1[[#This Row],[pledged]]/Table1[[#This Row],[goal]]</f>
        <v>1.8828503562945369</v>
      </c>
      <c r="G875" t="s">
        <v>20</v>
      </c>
      <c r="H875" s="24">
        <v>1887</v>
      </c>
      <c r="I875" s="7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8">
        <f t="shared" si="26"/>
        <v>41647.25</v>
      </c>
      <c r="O875" s="18">
        <v>41647.25</v>
      </c>
      <c r="P875" s="18">
        <f t="shared" si="27"/>
        <v>41652.25</v>
      </c>
      <c r="Q875" s="18">
        <v>41652.25</v>
      </c>
      <c r="R875" t="b">
        <v>0</v>
      </c>
      <c r="S875" t="b">
        <v>0</v>
      </c>
      <c r="T875" t="s">
        <v>122</v>
      </c>
      <c r="U875" t="str">
        <f>_xlfn.TEXTBEFORE(Table1[[#This Row],[category &amp; sub-category]], "/")</f>
        <v>photography</v>
      </c>
      <c r="V875" t="str">
        <f>_xlfn.TEXTAFTER(Table1[[#This Row],[category &amp; sub-category]], "/")</f>
        <v>photography books</v>
      </c>
    </row>
    <row r="876" spans="1:22" x14ac:dyDescent="0.25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19">
        <f>Table1[[#This Row],[pledged]]/Table1[[#This Row],[goal]]</f>
        <v>3.4693532338308457</v>
      </c>
      <c r="G876" t="s">
        <v>20</v>
      </c>
      <c r="H876" s="24">
        <v>4358</v>
      </c>
      <c r="I876" s="7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8">
        <f t="shared" si="26"/>
        <v>40291.208333333336</v>
      </c>
      <c r="O876" s="18">
        <v>40291.208333333336</v>
      </c>
      <c r="P876" s="18">
        <f t="shared" si="27"/>
        <v>40329.208333333336</v>
      </c>
      <c r="Q876" s="18">
        <v>40329.208333333336</v>
      </c>
      <c r="R876" t="b">
        <v>0</v>
      </c>
      <c r="S876" t="b">
        <v>1</v>
      </c>
      <c r="T876" t="s">
        <v>122</v>
      </c>
      <c r="U876" t="str">
        <f>_xlfn.TEXTBEFORE(Table1[[#This Row],[category &amp; sub-category]], "/")</f>
        <v>photography</v>
      </c>
      <c r="V876" t="str">
        <f>_xlfn.TEXTAFTER(Table1[[#This Row],[category &amp; sub-category]], "/")</f>
        <v>photography books</v>
      </c>
    </row>
    <row r="877" spans="1:22" x14ac:dyDescent="0.25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19">
        <f>Table1[[#This Row],[pledged]]/Table1[[#This Row],[goal]]</f>
        <v>0.6917721518987342</v>
      </c>
      <c r="G877" t="s">
        <v>14</v>
      </c>
      <c r="H877" s="24">
        <v>67</v>
      </c>
      <c r="I877" s="7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8">
        <f t="shared" si="26"/>
        <v>40556.25</v>
      </c>
      <c r="O877" s="18">
        <v>40556.25</v>
      </c>
      <c r="P877" s="18">
        <f t="shared" si="27"/>
        <v>40557.25</v>
      </c>
      <c r="Q877" s="18">
        <v>40557.25</v>
      </c>
      <c r="R877" t="b">
        <v>0</v>
      </c>
      <c r="S877" t="b">
        <v>0</v>
      </c>
      <c r="T877" t="s">
        <v>23</v>
      </c>
      <c r="U877" t="str">
        <f>_xlfn.TEXTBEFORE(Table1[[#This Row],[category &amp; sub-category]], "/")</f>
        <v>music</v>
      </c>
      <c r="V877" t="str">
        <f>_xlfn.TEXTAFTER(Table1[[#This Row],[category &amp; sub-category]], "/")</f>
        <v>rock</v>
      </c>
    </row>
    <row r="878" spans="1:22" x14ac:dyDescent="0.25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19">
        <f>Table1[[#This Row],[pledged]]/Table1[[#This Row],[goal]]</f>
        <v>0.25433734939759034</v>
      </c>
      <c r="G878" t="s">
        <v>14</v>
      </c>
      <c r="H878" s="24">
        <v>57</v>
      </c>
      <c r="I878" s="7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8">
        <f t="shared" si="26"/>
        <v>43624.208333333328</v>
      </c>
      <c r="O878" s="18">
        <v>43624.208333333328</v>
      </c>
      <c r="P878" s="18">
        <f t="shared" si="27"/>
        <v>43648.208333333328</v>
      </c>
      <c r="Q878" s="18">
        <v>43648.208333333328</v>
      </c>
      <c r="R878" t="b">
        <v>0</v>
      </c>
      <c r="S878" t="b">
        <v>0</v>
      </c>
      <c r="T878" t="s">
        <v>122</v>
      </c>
      <c r="U878" t="str">
        <f>_xlfn.TEXTBEFORE(Table1[[#This Row],[category &amp; sub-category]], "/")</f>
        <v>photography</v>
      </c>
      <c r="V878" t="str">
        <f>_xlfn.TEXTAFTER(Table1[[#This Row],[category &amp; sub-category]], "/")</f>
        <v>photography books</v>
      </c>
    </row>
    <row r="879" spans="1:22" x14ac:dyDescent="0.25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19">
        <f>Table1[[#This Row],[pledged]]/Table1[[#This Row],[goal]]</f>
        <v>0.77400977995110021</v>
      </c>
      <c r="G879" t="s">
        <v>14</v>
      </c>
      <c r="H879" s="24">
        <v>1229</v>
      </c>
      <c r="I879" s="7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8">
        <f t="shared" si="26"/>
        <v>42577.208333333328</v>
      </c>
      <c r="O879" s="18">
        <v>42577.208333333328</v>
      </c>
      <c r="P879" s="18">
        <f t="shared" si="27"/>
        <v>42578.208333333328</v>
      </c>
      <c r="Q879" s="18">
        <v>42578.208333333328</v>
      </c>
      <c r="R879" t="b">
        <v>0</v>
      </c>
      <c r="S879" t="b">
        <v>0</v>
      </c>
      <c r="T879" t="s">
        <v>17</v>
      </c>
      <c r="U879" t="str">
        <f>_xlfn.TEXTBEFORE(Table1[[#This Row],[category &amp; sub-category]], "/")</f>
        <v>food</v>
      </c>
      <c r="V879" t="str">
        <f>_xlfn.TEXTAFTER(Table1[[#This Row],[category &amp; sub-category]], "/")</f>
        <v>food trucks</v>
      </c>
    </row>
    <row r="880" spans="1:22" x14ac:dyDescent="0.25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19">
        <f>Table1[[#This Row],[pledged]]/Table1[[#This Row],[goal]]</f>
        <v>0.37481481481481482</v>
      </c>
      <c r="G880" t="s">
        <v>14</v>
      </c>
      <c r="H880" s="24">
        <v>12</v>
      </c>
      <c r="I880" s="7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8">
        <f t="shared" si="26"/>
        <v>43845.25</v>
      </c>
      <c r="O880" s="18">
        <v>43845.25</v>
      </c>
      <c r="P880" s="18">
        <f t="shared" si="27"/>
        <v>43869.25</v>
      </c>
      <c r="Q880" s="18">
        <v>43869.25</v>
      </c>
      <c r="R880" t="b">
        <v>0</v>
      </c>
      <c r="S880" t="b">
        <v>0</v>
      </c>
      <c r="T880" t="s">
        <v>148</v>
      </c>
      <c r="U880" t="str">
        <f>_xlfn.TEXTBEFORE(Table1[[#This Row],[category &amp; sub-category]], "/")</f>
        <v>music</v>
      </c>
      <c r="V880" t="str">
        <f>_xlfn.TEXTAFTER(Table1[[#This Row],[category &amp; sub-category]], "/")</f>
        <v>metal</v>
      </c>
    </row>
    <row r="881" spans="1:22" x14ac:dyDescent="0.25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19">
        <f>Table1[[#This Row],[pledged]]/Table1[[#This Row],[goal]]</f>
        <v>5.4379999999999997</v>
      </c>
      <c r="G881" t="s">
        <v>20</v>
      </c>
      <c r="H881" s="24">
        <v>53</v>
      </c>
      <c r="I881" s="7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8">
        <f t="shared" si="26"/>
        <v>42788.25</v>
      </c>
      <c r="O881" s="18">
        <v>42788.25</v>
      </c>
      <c r="P881" s="18">
        <f t="shared" si="27"/>
        <v>42797.25</v>
      </c>
      <c r="Q881" s="18">
        <v>42797.25</v>
      </c>
      <c r="R881" t="b">
        <v>0</v>
      </c>
      <c r="S881" t="b">
        <v>0</v>
      </c>
      <c r="T881" t="s">
        <v>68</v>
      </c>
      <c r="U881" t="str">
        <f>_xlfn.TEXTBEFORE(Table1[[#This Row],[category &amp; sub-category]], "/")</f>
        <v>publishing</v>
      </c>
      <c r="V881" t="str">
        <f>_xlfn.TEXTAFTER(Table1[[#This Row],[category &amp; sub-category]], "/")</f>
        <v>nonfiction</v>
      </c>
    </row>
    <row r="882" spans="1:22" x14ac:dyDescent="0.25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19">
        <f>Table1[[#This Row],[pledged]]/Table1[[#This Row],[goal]]</f>
        <v>2.2852189349112426</v>
      </c>
      <c r="G882" t="s">
        <v>20</v>
      </c>
      <c r="H882" s="24">
        <v>2414</v>
      </c>
      <c r="I882" s="7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8">
        <f t="shared" si="26"/>
        <v>43667.208333333328</v>
      </c>
      <c r="O882" s="18">
        <v>43667.208333333328</v>
      </c>
      <c r="P882" s="18">
        <f t="shared" si="27"/>
        <v>43669.208333333328</v>
      </c>
      <c r="Q882" s="18">
        <v>43669.208333333328</v>
      </c>
      <c r="R882" t="b">
        <v>0</v>
      </c>
      <c r="S882" t="b">
        <v>0</v>
      </c>
      <c r="T882" t="s">
        <v>50</v>
      </c>
      <c r="U882" t="str">
        <f>_xlfn.TEXTBEFORE(Table1[[#This Row],[category &amp; sub-category]], "/")</f>
        <v>music</v>
      </c>
      <c r="V882" t="str">
        <f>_xlfn.TEXTAFTER(Table1[[#This Row],[category &amp; sub-category]], "/")</f>
        <v>electric music</v>
      </c>
    </row>
    <row r="883" spans="1:22" x14ac:dyDescent="0.25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19">
        <f>Table1[[#This Row],[pledged]]/Table1[[#This Row],[goal]]</f>
        <v>0.38948339483394834</v>
      </c>
      <c r="G883" t="s">
        <v>14</v>
      </c>
      <c r="H883" s="24">
        <v>452</v>
      </c>
      <c r="I883" s="7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8">
        <f t="shared" si="26"/>
        <v>42194.208333333328</v>
      </c>
      <c r="O883" s="18">
        <v>42194.208333333328</v>
      </c>
      <c r="P883" s="18">
        <f t="shared" si="27"/>
        <v>42223.208333333328</v>
      </c>
      <c r="Q883" s="18">
        <v>42223.208333333328</v>
      </c>
      <c r="R883" t="b">
        <v>0</v>
      </c>
      <c r="S883" t="b">
        <v>1</v>
      </c>
      <c r="T883" t="s">
        <v>33</v>
      </c>
      <c r="U883" t="str">
        <f>_xlfn.TEXTBEFORE(Table1[[#This Row],[category &amp; sub-category]], "/")</f>
        <v>theater</v>
      </c>
      <c r="V883" t="str">
        <f>_xlfn.TEXTAFTER(Table1[[#This Row],[category &amp; sub-category]], "/")</f>
        <v>plays</v>
      </c>
    </row>
    <row r="884" spans="1:22" x14ac:dyDescent="0.25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19">
        <f>Table1[[#This Row],[pledged]]/Table1[[#This Row],[goal]]</f>
        <v>3.7</v>
      </c>
      <c r="G884" t="s">
        <v>20</v>
      </c>
      <c r="H884" s="24">
        <v>80</v>
      </c>
      <c r="I884" s="7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s="18">
        <f t="shared" si="26"/>
        <v>42025.25</v>
      </c>
      <c r="O884" s="18">
        <v>42025.25</v>
      </c>
      <c r="P884" s="18">
        <f t="shared" si="27"/>
        <v>42029.25</v>
      </c>
      <c r="Q884" s="18">
        <v>42029.25</v>
      </c>
      <c r="R884" t="b">
        <v>0</v>
      </c>
      <c r="S884" t="b">
        <v>0</v>
      </c>
      <c r="T884" t="s">
        <v>33</v>
      </c>
      <c r="U884" t="str">
        <f>_xlfn.TEXTBEFORE(Table1[[#This Row],[category &amp; sub-category]], "/")</f>
        <v>theater</v>
      </c>
      <c r="V884" t="str">
        <f>_xlfn.TEXTAFTER(Table1[[#This Row],[category &amp; sub-category]], "/")</f>
        <v>plays</v>
      </c>
    </row>
    <row r="885" spans="1:22" x14ac:dyDescent="0.25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19">
        <f>Table1[[#This Row],[pledged]]/Table1[[#This Row],[goal]]</f>
        <v>2.3791176470588233</v>
      </c>
      <c r="G885" t="s">
        <v>20</v>
      </c>
      <c r="H885" s="24">
        <v>193</v>
      </c>
      <c r="I885" s="7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8">
        <f t="shared" si="26"/>
        <v>40323.208333333336</v>
      </c>
      <c r="O885" s="18">
        <v>40323.208333333336</v>
      </c>
      <c r="P885" s="18">
        <f t="shared" si="27"/>
        <v>40359.208333333336</v>
      </c>
      <c r="Q885" s="18">
        <v>40359.208333333336</v>
      </c>
      <c r="R885" t="b">
        <v>0</v>
      </c>
      <c r="S885" t="b">
        <v>0</v>
      </c>
      <c r="T885" t="s">
        <v>100</v>
      </c>
      <c r="U885" t="str">
        <f>_xlfn.TEXTBEFORE(Table1[[#This Row],[category &amp; sub-category]], "/")</f>
        <v>film &amp; video</v>
      </c>
      <c r="V885" t="str">
        <f>_xlfn.TEXTAFTER(Table1[[#This Row],[category &amp; sub-category]], "/")</f>
        <v>shorts</v>
      </c>
    </row>
    <row r="886" spans="1:22" x14ac:dyDescent="0.25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19">
        <f>Table1[[#This Row],[pledged]]/Table1[[#This Row],[goal]]</f>
        <v>0.64036299765807958</v>
      </c>
      <c r="G886" t="s">
        <v>14</v>
      </c>
      <c r="H886" s="24">
        <v>1886</v>
      </c>
      <c r="I886" s="7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8">
        <f t="shared" si="26"/>
        <v>41763.208333333336</v>
      </c>
      <c r="O886" s="18">
        <v>41763.208333333336</v>
      </c>
      <c r="P886" s="18">
        <f t="shared" si="27"/>
        <v>41765.208333333336</v>
      </c>
      <c r="Q886" s="18">
        <v>41765.208333333336</v>
      </c>
      <c r="R886" t="b">
        <v>0</v>
      </c>
      <c r="S886" t="b">
        <v>1</v>
      </c>
      <c r="T886" t="s">
        <v>33</v>
      </c>
      <c r="U886" t="str">
        <f>_xlfn.TEXTBEFORE(Table1[[#This Row],[category &amp; sub-category]], "/")</f>
        <v>theater</v>
      </c>
      <c r="V886" t="str">
        <f>_xlfn.TEXTAFTER(Table1[[#This Row],[category &amp; sub-category]], "/")</f>
        <v>plays</v>
      </c>
    </row>
    <row r="887" spans="1:22" x14ac:dyDescent="0.25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19">
        <f>Table1[[#This Row],[pledged]]/Table1[[#This Row],[goal]]</f>
        <v>1.1827777777777777</v>
      </c>
      <c r="G887" t="s">
        <v>20</v>
      </c>
      <c r="H887" s="24">
        <v>52</v>
      </c>
      <c r="I887" s="7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8">
        <f t="shared" si="26"/>
        <v>40335.208333333336</v>
      </c>
      <c r="O887" s="18">
        <v>40335.208333333336</v>
      </c>
      <c r="P887" s="18">
        <f t="shared" si="27"/>
        <v>40373.208333333336</v>
      </c>
      <c r="Q887" s="18">
        <v>40373.208333333336</v>
      </c>
      <c r="R887" t="b">
        <v>0</v>
      </c>
      <c r="S887" t="b">
        <v>0</v>
      </c>
      <c r="T887" t="s">
        <v>33</v>
      </c>
      <c r="U887" t="str">
        <f>_xlfn.TEXTBEFORE(Table1[[#This Row],[category &amp; sub-category]], "/")</f>
        <v>theater</v>
      </c>
      <c r="V887" t="str">
        <f>_xlfn.TEXTAFTER(Table1[[#This Row],[category &amp; sub-category]], "/")</f>
        <v>plays</v>
      </c>
    </row>
    <row r="888" spans="1:22" x14ac:dyDescent="0.25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19">
        <f>Table1[[#This Row],[pledged]]/Table1[[#This Row],[goal]]</f>
        <v>0.84824037184594958</v>
      </c>
      <c r="G888" t="s">
        <v>14</v>
      </c>
      <c r="H888" s="24">
        <v>1825</v>
      </c>
      <c r="I888" s="7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8">
        <f t="shared" si="26"/>
        <v>40416.208333333336</v>
      </c>
      <c r="O888" s="18">
        <v>40416.208333333336</v>
      </c>
      <c r="P888" s="18">
        <f t="shared" si="27"/>
        <v>40434.208333333336</v>
      </c>
      <c r="Q888" s="18">
        <v>40434.208333333336</v>
      </c>
      <c r="R888" t="b">
        <v>0</v>
      </c>
      <c r="S888" t="b">
        <v>0</v>
      </c>
      <c r="T888" t="s">
        <v>60</v>
      </c>
      <c r="U888" t="str">
        <f>_xlfn.TEXTBEFORE(Table1[[#This Row],[category &amp; sub-category]], "/")</f>
        <v>music</v>
      </c>
      <c r="V888" t="str">
        <f>_xlfn.TEXTAFTER(Table1[[#This Row],[category &amp; sub-category]], "/")</f>
        <v>indie rock</v>
      </c>
    </row>
    <row r="889" spans="1:22" x14ac:dyDescent="0.25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19">
        <f>Table1[[#This Row],[pledged]]/Table1[[#This Row],[goal]]</f>
        <v>0.29346153846153844</v>
      </c>
      <c r="G889" t="s">
        <v>14</v>
      </c>
      <c r="H889" s="24">
        <v>31</v>
      </c>
      <c r="I889" s="7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8">
        <f t="shared" si="26"/>
        <v>42202.208333333328</v>
      </c>
      <c r="O889" s="18">
        <v>42202.208333333328</v>
      </c>
      <c r="P889" s="18">
        <f t="shared" si="27"/>
        <v>42249.208333333328</v>
      </c>
      <c r="Q889" s="18">
        <v>42249.208333333328</v>
      </c>
      <c r="R889" t="b">
        <v>0</v>
      </c>
      <c r="S889" t="b">
        <v>1</v>
      </c>
      <c r="T889" t="s">
        <v>33</v>
      </c>
      <c r="U889" t="str">
        <f>_xlfn.TEXTBEFORE(Table1[[#This Row],[category &amp; sub-category]], "/")</f>
        <v>theater</v>
      </c>
      <c r="V889" t="str">
        <f>_xlfn.TEXTAFTER(Table1[[#This Row],[category &amp; sub-category]], "/")</f>
        <v>plays</v>
      </c>
    </row>
    <row r="890" spans="1:22" x14ac:dyDescent="0.25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19">
        <f>Table1[[#This Row],[pledged]]/Table1[[#This Row],[goal]]</f>
        <v>2.0989655172413793</v>
      </c>
      <c r="G890" t="s">
        <v>20</v>
      </c>
      <c r="H890" s="24">
        <v>290</v>
      </c>
      <c r="I890" s="7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8">
        <f t="shared" si="26"/>
        <v>42836.208333333328</v>
      </c>
      <c r="O890" s="18">
        <v>42836.208333333328</v>
      </c>
      <c r="P890" s="18">
        <f t="shared" si="27"/>
        <v>42855.208333333328</v>
      </c>
      <c r="Q890" s="18">
        <v>42855.208333333328</v>
      </c>
      <c r="R890" t="b">
        <v>0</v>
      </c>
      <c r="S890" t="b">
        <v>0</v>
      </c>
      <c r="T890" t="s">
        <v>33</v>
      </c>
      <c r="U890" t="str">
        <f>_xlfn.TEXTBEFORE(Table1[[#This Row],[category &amp; sub-category]], "/")</f>
        <v>theater</v>
      </c>
      <c r="V890" t="str">
        <f>_xlfn.TEXTAFTER(Table1[[#This Row],[category &amp; sub-category]], "/")</f>
        <v>plays</v>
      </c>
    </row>
    <row r="891" spans="1:22" x14ac:dyDescent="0.25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19">
        <f>Table1[[#This Row],[pledged]]/Table1[[#This Row],[goal]]</f>
        <v>1.697857142857143</v>
      </c>
      <c r="G891" t="s">
        <v>20</v>
      </c>
      <c r="H891" s="24">
        <v>122</v>
      </c>
      <c r="I891" s="7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8">
        <f t="shared" si="26"/>
        <v>41710.208333333336</v>
      </c>
      <c r="O891" s="18">
        <v>41710.208333333336</v>
      </c>
      <c r="P891" s="18">
        <f t="shared" si="27"/>
        <v>41717.208333333336</v>
      </c>
      <c r="Q891" s="18">
        <v>41717.208333333336</v>
      </c>
      <c r="R891" t="b">
        <v>0</v>
      </c>
      <c r="S891" t="b">
        <v>1</v>
      </c>
      <c r="T891" t="s">
        <v>50</v>
      </c>
      <c r="U891" t="str">
        <f>_xlfn.TEXTBEFORE(Table1[[#This Row],[category &amp; sub-category]], "/")</f>
        <v>music</v>
      </c>
      <c r="V891" t="str">
        <f>_xlfn.TEXTAFTER(Table1[[#This Row],[category &amp; sub-category]], "/")</f>
        <v>electric music</v>
      </c>
    </row>
    <row r="892" spans="1:22" x14ac:dyDescent="0.25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19">
        <f>Table1[[#This Row],[pledged]]/Table1[[#This Row],[goal]]</f>
        <v>1.1595907738095239</v>
      </c>
      <c r="G892" t="s">
        <v>20</v>
      </c>
      <c r="H892" s="24">
        <v>1470</v>
      </c>
      <c r="I892" s="7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8">
        <f t="shared" si="26"/>
        <v>43640.208333333328</v>
      </c>
      <c r="O892" s="18">
        <v>43640.208333333328</v>
      </c>
      <c r="P892" s="18">
        <f t="shared" si="27"/>
        <v>43641.208333333328</v>
      </c>
      <c r="Q892" s="18">
        <v>43641.208333333328</v>
      </c>
      <c r="R892" t="b">
        <v>0</v>
      </c>
      <c r="S892" t="b">
        <v>0</v>
      </c>
      <c r="T892" t="s">
        <v>60</v>
      </c>
      <c r="U892" t="str">
        <f>_xlfn.TEXTBEFORE(Table1[[#This Row],[category &amp; sub-category]], "/")</f>
        <v>music</v>
      </c>
      <c r="V892" t="str">
        <f>_xlfn.TEXTAFTER(Table1[[#This Row],[category &amp; sub-category]], "/")</f>
        <v>indie rock</v>
      </c>
    </row>
    <row r="893" spans="1:22" x14ac:dyDescent="0.25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19">
        <f>Table1[[#This Row],[pledged]]/Table1[[#This Row],[goal]]</f>
        <v>2.5859999999999999</v>
      </c>
      <c r="G893" t="s">
        <v>20</v>
      </c>
      <c r="H893" s="24">
        <v>165</v>
      </c>
      <c r="I893" s="7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8">
        <f t="shared" si="26"/>
        <v>40880.25</v>
      </c>
      <c r="O893" s="18">
        <v>40880.25</v>
      </c>
      <c r="P893" s="18">
        <f t="shared" si="27"/>
        <v>40924.25</v>
      </c>
      <c r="Q893" s="18">
        <v>40924.25</v>
      </c>
      <c r="R893" t="b">
        <v>0</v>
      </c>
      <c r="S893" t="b">
        <v>0</v>
      </c>
      <c r="T893" t="s">
        <v>42</v>
      </c>
      <c r="U893" t="str">
        <f>_xlfn.TEXTBEFORE(Table1[[#This Row],[category &amp; sub-category]], "/")</f>
        <v>film &amp; video</v>
      </c>
      <c r="V893" t="str">
        <f>_xlfn.TEXTAFTER(Table1[[#This Row],[category &amp; sub-category]], "/")</f>
        <v>documentary</v>
      </c>
    </row>
    <row r="894" spans="1:22" x14ac:dyDescent="0.25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19">
        <f>Table1[[#This Row],[pledged]]/Table1[[#This Row],[goal]]</f>
        <v>2.3058333333333332</v>
      </c>
      <c r="G894" t="s">
        <v>20</v>
      </c>
      <c r="H894" s="24">
        <v>182</v>
      </c>
      <c r="I894" s="7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8">
        <f t="shared" si="26"/>
        <v>40319.208333333336</v>
      </c>
      <c r="O894" s="18">
        <v>40319.208333333336</v>
      </c>
      <c r="P894" s="18">
        <f t="shared" si="27"/>
        <v>40360.208333333336</v>
      </c>
      <c r="Q894" s="18">
        <v>40360.208333333336</v>
      </c>
      <c r="R894" t="b">
        <v>0</v>
      </c>
      <c r="S894" t="b">
        <v>0</v>
      </c>
      <c r="T894" t="s">
        <v>206</v>
      </c>
      <c r="U894" t="str">
        <f>_xlfn.TEXTBEFORE(Table1[[#This Row],[category &amp; sub-category]], "/")</f>
        <v>publishing</v>
      </c>
      <c r="V894" t="str">
        <f>_xlfn.TEXTAFTER(Table1[[#This Row],[category &amp; sub-category]], "/")</f>
        <v>translations</v>
      </c>
    </row>
    <row r="895" spans="1:22" x14ac:dyDescent="0.25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19">
        <f>Table1[[#This Row],[pledged]]/Table1[[#This Row],[goal]]</f>
        <v>1.2821428571428573</v>
      </c>
      <c r="G895" t="s">
        <v>20</v>
      </c>
      <c r="H895" s="24">
        <v>199</v>
      </c>
      <c r="I895" s="7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8">
        <f t="shared" si="26"/>
        <v>42170.208333333328</v>
      </c>
      <c r="O895" s="18">
        <v>42170.208333333328</v>
      </c>
      <c r="P895" s="18">
        <f t="shared" si="27"/>
        <v>42174.208333333328</v>
      </c>
      <c r="Q895" s="18">
        <v>42174.208333333328</v>
      </c>
      <c r="R895" t="b">
        <v>0</v>
      </c>
      <c r="S895" t="b">
        <v>1</v>
      </c>
      <c r="T895" t="s">
        <v>42</v>
      </c>
      <c r="U895" t="str">
        <f>_xlfn.TEXTBEFORE(Table1[[#This Row],[category &amp; sub-category]], "/")</f>
        <v>film &amp; video</v>
      </c>
      <c r="V895" t="str">
        <f>_xlfn.TEXTAFTER(Table1[[#This Row],[category &amp; sub-category]], "/")</f>
        <v>documentary</v>
      </c>
    </row>
    <row r="896" spans="1:22" x14ac:dyDescent="0.25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19">
        <f>Table1[[#This Row],[pledged]]/Table1[[#This Row],[goal]]</f>
        <v>1.8870588235294117</v>
      </c>
      <c r="G896" t="s">
        <v>20</v>
      </c>
      <c r="H896" s="24">
        <v>56</v>
      </c>
      <c r="I896" s="7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8">
        <f t="shared" si="26"/>
        <v>41466.208333333336</v>
      </c>
      <c r="O896" s="18">
        <v>41466.208333333336</v>
      </c>
      <c r="P896" s="18">
        <f t="shared" si="27"/>
        <v>41496.208333333336</v>
      </c>
      <c r="Q896" s="18">
        <v>41496.208333333336</v>
      </c>
      <c r="R896" t="b">
        <v>0</v>
      </c>
      <c r="S896" t="b">
        <v>1</v>
      </c>
      <c r="T896" t="s">
        <v>269</v>
      </c>
      <c r="U896" t="str">
        <f>_xlfn.TEXTBEFORE(Table1[[#This Row],[category &amp; sub-category]], "/")</f>
        <v>film &amp; video</v>
      </c>
      <c r="V896" t="str">
        <f>_xlfn.TEXTAFTER(Table1[[#This Row],[category &amp; sub-category]], "/")</f>
        <v>television</v>
      </c>
    </row>
    <row r="897" spans="1:22" x14ac:dyDescent="0.25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19">
        <f>Table1[[#This Row],[pledged]]/Table1[[#This Row],[goal]]</f>
        <v>6.9511889862327911E-2</v>
      </c>
      <c r="G897" t="s">
        <v>14</v>
      </c>
      <c r="H897" s="24">
        <v>107</v>
      </c>
      <c r="I897" s="7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8">
        <f t="shared" si="26"/>
        <v>43134.25</v>
      </c>
      <c r="O897" s="18">
        <v>43134.25</v>
      </c>
      <c r="P897" s="18">
        <f t="shared" si="27"/>
        <v>43143.25</v>
      </c>
      <c r="Q897" s="18">
        <v>43143.25</v>
      </c>
      <c r="R897" t="b">
        <v>0</v>
      </c>
      <c r="S897" t="b">
        <v>0</v>
      </c>
      <c r="T897" t="s">
        <v>33</v>
      </c>
      <c r="U897" t="str">
        <f>_xlfn.TEXTBEFORE(Table1[[#This Row],[category &amp; sub-category]], "/")</f>
        <v>theater</v>
      </c>
      <c r="V897" t="str">
        <f>_xlfn.TEXTAFTER(Table1[[#This Row],[category &amp; sub-category]], "/")</f>
        <v>plays</v>
      </c>
    </row>
    <row r="898" spans="1:22" x14ac:dyDescent="0.25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19">
        <f>Table1[[#This Row],[pledged]]/Table1[[#This Row],[goal]]</f>
        <v>7.7443434343434348</v>
      </c>
      <c r="G898" t="s">
        <v>20</v>
      </c>
      <c r="H898" s="24">
        <v>1460</v>
      </c>
      <c r="I898" s="7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8">
        <f t="shared" ref="N898:N961" si="28">(((L898/60)/60)/24)+DATE(1970,1,1)</f>
        <v>40738.208333333336</v>
      </c>
      <c r="O898" s="18">
        <v>40738.208333333336</v>
      </c>
      <c r="P898" s="18">
        <f t="shared" ref="P898:P961" si="29">(((M898/60)/60)/24)+DATE(1970,1,1)</f>
        <v>40741.208333333336</v>
      </c>
      <c r="Q898" s="18">
        <v>40741.208333333336</v>
      </c>
      <c r="R898" t="b">
        <v>0</v>
      </c>
      <c r="S898" t="b">
        <v>1</v>
      </c>
      <c r="T898" t="s">
        <v>17</v>
      </c>
      <c r="U898" t="str">
        <f>_xlfn.TEXTBEFORE(Table1[[#This Row],[category &amp; sub-category]], "/")</f>
        <v>food</v>
      </c>
      <c r="V898" t="str">
        <f>_xlfn.TEXTAFTER(Table1[[#This Row],[category &amp; sub-category]], "/")</f>
        <v>food trucks</v>
      </c>
    </row>
    <row r="899" spans="1:22" x14ac:dyDescent="0.25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19">
        <f>Table1[[#This Row],[pledged]]/Table1[[#This Row],[goal]]</f>
        <v>0.27693181818181817</v>
      </c>
      <c r="G899" t="s">
        <v>14</v>
      </c>
      <c r="H899" s="24">
        <v>27</v>
      </c>
      <c r="I899" s="7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8">
        <f t="shared" si="28"/>
        <v>43583.208333333328</v>
      </c>
      <c r="O899" s="18">
        <v>43583.208333333328</v>
      </c>
      <c r="P899" s="18">
        <f t="shared" si="29"/>
        <v>43585.208333333328</v>
      </c>
      <c r="Q899" s="18">
        <v>43585.208333333328</v>
      </c>
      <c r="R899" t="b">
        <v>0</v>
      </c>
      <c r="S899" t="b">
        <v>0</v>
      </c>
      <c r="T899" t="s">
        <v>33</v>
      </c>
      <c r="U899" t="str">
        <f>_xlfn.TEXTBEFORE(Table1[[#This Row],[category &amp; sub-category]], "/")</f>
        <v>theater</v>
      </c>
      <c r="V899" t="str">
        <f>_xlfn.TEXTAFTER(Table1[[#This Row],[category &amp; sub-category]], "/")</f>
        <v>plays</v>
      </c>
    </row>
    <row r="900" spans="1:22" x14ac:dyDescent="0.25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19">
        <f>Table1[[#This Row],[pledged]]/Table1[[#This Row],[goal]]</f>
        <v>0.52479620323841425</v>
      </c>
      <c r="G900" t="s">
        <v>14</v>
      </c>
      <c r="H900" s="24">
        <v>1221</v>
      </c>
      <c r="I900" s="7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8">
        <f t="shared" si="28"/>
        <v>43815.25</v>
      </c>
      <c r="O900" s="18">
        <v>43815.25</v>
      </c>
      <c r="P900" s="18">
        <f t="shared" si="29"/>
        <v>43821.25</v>
      </c>
      <c r="Q900" s="18">
        <v>43821.25</v>
      </c>
      <c r="R900" t="b">
        <v>0</v>
      </c>
      <c r="S900" t="b">
        <v>0</v>
      </c>
      <c r="T900" t="s">
        <v>42</v>
      </c>
      <c r="U900" t="str">
        <f>_xlfn.TEXTBEFORE(Table1[[#This Row],[category &amp; sub-category]], "/")</f>
        <v>film &amp; video</v>
      </c>
      <c r="V900" t="str">
        <f>_xlfn.TEXTAFTER(Table1[[#This Row],[category &amp; sub-category]], "/")</f>
        <v>documentary</v>
      </c>
    </row>
    <row r="901" spans="1:22" x14ac:dyDescent="0.25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19">
        <f>Table1[[#This Row],[pledged]]/Table1[[#This Row],[goal]]</f>
        <v>4.0709677419354842</v>
      </c>
      <c r="G901" t="s">
        <v>20</v>
      </c>
      <c r="H901" s="24">
        <v>123</v>
      </c>
      <c r="I901" s="7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8">
        <f t="shared" si="28"/>
        <v>41554.208333333336</v>
      </c>
      <c r="O901" s="18">
        <v>41554.208333333336</v>
      </c>
      <c r="P901" s="18">
        <f t="shared" si="29"/>
        <v>41572.208333333336</v>
      </c>
      <c r="Q901" s="18">
        <v>41572.208333333336</v>
      </c>
      <c r="R901" t="b">
        <v>0</v>
      </c>
      <c r="S901" t="b">
        <v>0</v>
      </c>
      <c r="T901" t="s">
        <v>159</v>
      </c>
      <c r="U901" t="str">
        <f>_xlfn.TEXTBEFORE(Table1[[#This Row],[category &amp; sub-category]], "/")</f>
        <v>music</v>
      </c>
      <c r="V901" t="str">
        <f>_xlfn.TEXTAFTER(Table1[[#This Row],[category &amp; sub-category]], "/")</f>
        <v>jazz</v>
      </c>
    </row>
    <row r="902" spans="1:22" x14ac:dyDescent="0.25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19">
        <f>Table1[[#This Row],[pledged]]/Table1[[#This Row],[goal]]</f>
        <v>0.02</v>
      </c>
      <c r="G902" t="s">
        <v>14</v>
      </c>
      <c r="H902" s="24">
        <v>1</v>
      </c>
      <c r="I902" s="7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s="18">
        <f t="shared" si="28"/>
        <v>41901.208333333336</v>
      </c>
      <c r="O902" s="18">
        <v>41901.208333333336</v>
      </c>
      <c r="P902" s="18">
        <f t="shared" si="29"/>
        <v>41902.208333333336</v>
      </c>
      <c r="Q902" s="18">
        <v>41902.208333333336</v>
      </c>
      <c r="R902" t="b">
        <v>0</v>
      </c>
      <c r="S902" t="b">
        <v>1</v>
      </c>
      <c r="T902" t="s">
        <v>28</v>
      </c>
      <c r="U902" t="str">
        <f>_xlfn.TEXTBEFORE(Table1[[#This Row],[category &amp; sub-category]], "/")</f>
        <v>technology</v>
      </c>
      <c r="V902" t="str">
        <f>_xlfn.TEXTAFTER(Table1[[#This Row],[category &amp; sub-category]], "/")</f>
        <v>web</v>
      </c>
    </row>
    <row r="903" spans="1:22" x14ac:dyDescent="0.25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19">
        <f>Table1[[#This Row],[pledged]]/Table1[[#This Row],[goal]]</f>
        <v>1.5617857142857143</v>
      </c>
      <c r="G903" t="s">
        <v>20</v>
      </c>
      <c r="H903" s="24">
        <v>159</v>
      </c>
      <c r="I903" s="7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8">
        <f t="shared" si="28"/>
        <v>43298.208333333328</v>
      </c>
      <c r="O903" s="18">
        <v>43298.208333333328</v>
      </c>
      <c r="P903" s="18">
        <f t="shared" si="29"/>
        <v>43331.208333333328</v>
      </c>
      <c r="Q903" s="18">
        <v>43331.208333333328</v>
      </c>
      <c r="R903" t="b">
        <v>0</v>
      </c>
      <c r="S903" t="b">
        <v>1</v>
      </c>
      <c r="T903" t="s">
        <v>23</v>
      </c>
      <c r="U903" t="str">
        <f>_xlfn.TEXTBEFORE(Table1[[#This Row],[category &amp; sub-category]], "/")</f>
        <v>music</v>
      </c>
      <c r="V903" t="str">
        <f>_xlfn.TEXTAFTER(Table1[[#This Row],[category &amp; sub-category]], "/")</f>
        <v>rock</v>
      </c>
    </row>
    <row r="904" spans="1:22" x14ac:dyDescent="0.25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19">
        <f>Table1[[#This Row],[pledged]]/Table1[[#This Row],[goal]]</f>
        <v>2.5242857142857145</v>
      </c>
      <c r="G904" t="s">
        <v>20</v>
      </c>
      <c r="H904" s="24">
        <v>110</v>
      </c>
      <c r="I904" s="7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8">
        <f t="shared" si="28"/>
        <v>42399.25</v>
      </c>
      <c r="O904" s="18">
        <v>42399.25</v>
      </c>
      <c r="P904" s="18">
        <f t="shared" si="29"/>
        <v>42441.25</v>
      </c>
      <c r="Q904" s="18">
        <v>42441.25</v>
      </c>
      <c r="R904" t="b">
        <v>0</v>
      </c>
      <c r="S904" t="b">
        <v>0</v>
      </c>
      <c r="T904" t="s">
        <v>28</v>
      </c>
      <c r="U904" t="str">
        <f>_xlfn.TEXTBEFORE(Table1[[#This Row],[category &amp; sub-category]], "/")</f>
        <v>technology</v>
      </c>
      <c r="V904" t="str">
        <f>_xlfn.TEXTAFTER(Table1[[#This Row],[category &amp; sub-category]], "/")</f>
        <v>web</v>
      </c>
    </row>
    <row r="905" spans="1:22" x14ac:dyDescent="0.25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19">
        <f>Table1[[#This Row],[pledged]]/Table1[[#This Row],[goal]]</f>
        <v>1.729268292682927E-2</v>
      </c>
      <c r="G905" t="s">
        <v>47</v>
      </c>
      <c r="H905" s="24">
        <v>14</v>
      </c>
      <c r="I905" s="7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8">
        <f t="shared" si="28"/>
        <v>41034.208333333336</v>
      </c>
      <c r="O905" s="18">
        <v>41034.208333333336</v>
      </c>
      <c r="P905" s="18">
        <f t="shared" si="29"/>
        <v>41049.208333333336</v>
      </c>
      <c r="Q905" s="18">
        <v>41049.208333333336</v>
      </c>
      <c r="R905" t="b">
        <v>0</v>
      </c>
      <c r="S905" t="b">
        <v>1</v>
      </c>
      <c r="T905" t="s">
        <v>68</v>
      </c>
      <c r="U905" t="str">
        <f>_xlfn.TEXTBEFORE(Table1[[#This Row],[category &amp; sub-category]], "/")</f>
        <v>publishing</v>
      </c>
      <c r="V905" t="str">
        <f>_xlfn.TEXTAFTER(Table1[[#This Row],[category &amp; sub-category]], "/")</f>
        <v>nonfiction</v>
      </c>
    </row>
    <row r="906" spans="1:22" x14ac:dyDescent="0.25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19">
        <f>Table1[[#This Row],[pledged]]/Table1[[#This Row],[goal]]</f>
        <v>0.12230769230769231</v>
      </c>
      <c r="G906" t="s">
        <v>14</v>
      </c>
      <c r="H906" s="24">
        <v>16</v>
      </c>
      <c r="I906" s="7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8">
        <f t="shared" si="28"/>
        <v>41186.208333333336</v>
      </c>
      <c r="O906" s="18">
        <v>41186.208333333336</v>
      </c>
      <c r="P906" s="18">
        <f t="shared" si="29"/>
        <v>41190.208333333336</v>
      </c>
      <c r="Q906" s="18">
        <v>41190.208333333336</v>
      </c>
      <c r="R906" t="b">
        <v>0</v>
      </c>
      <c r="S906" t="b">
        <v>0</v>
      </c>
      <c r="T906" t="s">
        <v>133</v>
      </c>
      <c r="U906" t="str">
        <f>_xlfn.TEXTBEFORE(Table1[[#This Row],[category &amp; sub-category]], "/")</f>
        <v>publishing</v>
      </c>
      <c r="V906" t="str">
        <f>_xlfn.TEXTAFTER(Table1[[#This Row],[category &amp; sub-category]], "/")</f>
        <v>radio &amp; podcasts</v>
      </c>
    </row>
    <row r="907" spans="1:22" x14ac:dyDescent="0.25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19">
        <f>Table1[[#This Row],[pledged]]/Table1[[#This Row],[goal]]</f>
        <v>1.6398734177215191</v>
      </c>
      <c r="G907" t="s">
        <v>20</v>
      </c>
      <c r="H907" s="24">
        <v>236</v>
      </c>
      <c r="I907" s="7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8">
        <f t="shared" si="28"/>
        <v>41536.208333333336</v>
      </c>
      <c r="O907" s="18">
        <v>41536.208333333336</v>
      </c>
      <c r="P907" s="18">
        <f t="shared" si="29"/>
        <v>41539.208333333336</v>
      </c>
      <c r="Q907" s="18">
        <v>41539.208333333336</v>
      </c>
      <c r="R907" t="b">
        <v>0</v>
      </c>
      <c r="S907" t="b">
        <v>0</v>
      </c>
      <c r="T907" t="s">
        <v>33</v>
      </c>
      <c r="U907" t="str">
        <f>_xlfn.TEXTBEFORE(Table1[[#This Row],[category &amp; sub-category]], "/")</f>
        <v>theater</v>
      </c>
      <c r="V907" t="str">
        <f>_xlfn.TEXTAFTER(Table1[[#This Row],[category &amp; sub-category]], "/")</f>
        <v>plays</v>
      </c>
    </row>
    <row r="908" spans="1:22" x14ac:dyDescent="0.25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19">
        <f>Table1[[#This Row],[pledged]]/Table1[[#This Row],[goal]]</f>
        <v>1.6298181818181818</v>
      </c>
      <c r="G908" t="s">
        <v>20</v>
      </c>
      <c r="H908" s="24">
        <v>191</v>
      </c>
      <c r="I908" s="7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8">
        <f t="shared" si="28"/>
        <v>42868.208333333328</v>
      </c>
      <c r="O908" s="18">
        <v>42868.208333333328</v>
      </c>
      <c r="P908" s="18">
        <f t="shared" si="29"/>
        <v>42904.208333333328</v>
      </c>
      <c r="Q908" s="18">
        <v>42904.208333333328</v>
      </c>
      <c r="R908" t="b">
        <v>1</v>
      </c>
      <c r="S908" t="b">
        <v>1</v>
      </c>
      <c r="T908" t="s">
        <v>42</v>
      </c>
      <c r="U908" t="str">
        <f>_xlfn.TEXTBEFORE(Table1[[#This Row],[category &amp; sub-category]], "/")</f>
        <v>film &amp; video</v>
      </c>
      <c r="V908" t="str">
        <f>_xlfn.TEXTAFTER(Table1[[#This Row],[category &amp; sub-category]], "/")</f>
        <v>documentary</v>
      </c>
    </row>
    <row r="909" spans="1:22" x14ac:dyDescent="0.25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19">
        <f>Table1[[#This Row],[pledged]]/Table1[[#This Row],[goal]]</f>
        <v>0.20252747252747252</v>
      </c>
      <c r="G909" t="s">
        <v>14</v>
      </c>
      <c r="H909" s="24">
        <v>41</v>
      </c>
      <c r="I909" s="7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8">
        <f t="shared" si="28"/>
        <v>40660.208333333336</v>
      </c>
      <c r="O909" s="18">
        <v>40660.208333333336</v>
      </c>
      <c r="P909" s="18">
        <f t="shared" si="29"/>
        <v>40667.208333333336</v>
      </c>
      <c r="Q909" s="18">
        <v>40667.208333333336</v>
      </c>
      <c r="R909" t="b">
        <v>0</v>
      </c>
      <c r="S909" t="b">
        <v>0</v>
      </c>
      <c r="T909" t="s">
        <v>33</v>
      </c>
      <c r="U909" t="str">
        <f>_xlfn.TEXTBEFORE(Table1[[#This Row],[category &amp; sub-category]], "/")</f>
        <v>theater</v>
      </c>
      <c r="V909" t="str">
        <f>_xlfn.TEXTAFTER(Table1[[#This Row],[category &amp; sub-category]], "/")</f>
        <v>plays</v>
      </c>
    </row>
    <row r="910" spans="1:22" x14ac:dyDescent="0.25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19">
        <f>Table1[[#This Row],[pledged]]/Table1[[#This Row],[goal]]</f>
        <v>3.1924083769633507</v>
      </c>
      <c r="G910" t="s">
        <v>20</v>
      </c>
      <c r="H910" s="24">
        <v>3934</v>
      </c>
      <c r="I910" s="7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8">
        <f t="shared" si="28"/>
        <v>41031.208333333336</v>
      </c>
      <c r="O910" s="18">
        <v>41031.208333333336</v>
      </c>
      <c r="P910" s="18">
        <f t="shared" si="29"/>
        <v>41042.208333333336</v>
      </c>
      <c r="Q910" s="18">
        <v>41042.208333333336</v>
      </c>
      <c r="R910" t="b">
        <v>0</v>
      </c>
      <c r="S910" t="b">
        <v>0</v>
      </c>
      <c r="T910" t="s">
        <v>89</v>
      </c>
      <c r="U910" t="str">
        <f>_xlfn.TEXTBEFORE(Table1[[#This Row],[category &amp; sub-category]], "/")</f>
        <v>games</v>
      </c>
      <c r="V910" t="str">
        <f>_xlfn.TEXTAFTER(Table1[[#This Row],[category &amp; sub-category]], "/")</f>
        <v>video games</v>
      </c>
    </row>
    <row r="911" spans="1:22" x14ac:dyDescent="0.25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19">
        <f>Table1[[#This Row],[pledged]]/Table1[[#This Row],[goal]]</f>
        <v>4.7894444444444444</v>
      </c>
      <c r="G911" t="s">
        <v>20</v>
      </c>
      <c r="H911" s="24">
        <v>80</v>
      </c>
      <c r="I911" s="7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8">
        <f t="shared" si="28"/>
        <v>43255.208333333328</v>
      </c>
      <c r="O911" s="18">
        <v>43255.208333333328</v>
      </c>
      <c r="P911" s="18">
        <f t="shared" si="29"/>
        <v>43282.208333333328</v>
      </c>
      <c r="Q911" s="18">
        <v>43282.208333333328</v>
      </c>
      <c r="R911" t="b">
        <v>0</v>
      </c>
      <c r="S911" t="b">
        <v>1</v>
      </c>
      <c r="T911" t="s">
        <v>33</v>
      </c>
      <c r="U911" t="str">
        <f>_xlfn.TEXTBEFORE(Table1[[#This Row],[category &amp; sub-category]], "/")</f>
        <v>theater</v>
      </c>
      <c r="V911" t="str">
        <f>_xlfn.TEXTAFTER(Table1[[#This Row],[category &amp; sub-category]], "/")</f>
        <v>plays</v>
      </c>
    </row>
    <row r="912" spans="1:22" x14ac:dyDescent="0.25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19">
        <f>Table1[[#This Row],[pledged]]/Table1[[#This Row],[goal]]</f>
        <v>0.19556634304207121</v>
      </c>
      <c r="G912" t="s">
        <v>74</v>
      </c>
      <c r="H912" s="24">
        <v>296</v>
      </c>
      <c r="I912" s="7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8">
        <f t="shared" si="28"/>
        <v>42026.25</v>
      </c>
      <c r="O912" s="18">
        <v>42026.25</v>
      </c>
      <c r="P912" s="18">
        <f t="shared" si="29"/>
        <v>42027.25</v>
      </c>
      <c r="Q912" s="18">
        <v>42027.25</v>
      </c>
      <c r="R912" t="b">
        <v>0</v>
      </c>
      <c r="S912" t="b">
        <v>0</v>
      </c>
      <c r="T912" t="s">
        <v>33</v>
      </c>
      <c r="U912" t="str">
        <f>_xlfn.TEXTBEFORE(Table1[[#This Row],[category &amp; sub-category]], "/")</f>
        <v>theater</v>
      </c>
      <c r="V912" t="str">
        <f>_xlfn.TEXTAFTER(Table1[[#This Row],[category &amp; sub-category]], "/")</f>
        <v>plays</v>
      </c>
    </row>
    <row r="913" spans="1:22" x14ac:dyDescent="0.25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19">
        <f>Table1[[#This Row],[pledged]]/Table1[[#This Row],[goal]]</f>
        <v>1.9894827586206896</v>
      </c>
      <c r="G913" t="s">
        <v>20</v>
      </c>
      <c r="H913" s="24">
        <v>462</v>
      </c>
      <c r="I913" s="7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8">
        <f t="shared" si="28"/>
        <v>43717.208333333328</v>
      </c>
      <c r="O913" s="18">
        <v>43717.208333333328</v>
      </c>
      <c r="P913" s="18">
        <f t="shared" si="29"/>
        <v>43719.208333333328</v>
      </c>
      <c r="Q913" s="18">
        <v>43719.208333333328</v>
      </c>
      <c r="R913" t="b">
        <v>1</v>
      </c>
      <c r="S913" t="b">
        <v>0</v>
      </c>
      <c r="T913" t="s">
        <v>28</v>
      </c>
      <c r="U913" t="str">
        <f>_xlfn.TEXTBEFORE(Table1[[#This Row],[category &amp; sub-category]], "/")</f>
        <v>technology</v>
      </c>
      <c r="V913" t="str">
        <f>_xlfn.TEXTAFTER(Table1[[#This Row],[category &amp; sub-category]], "/")</f>
        <v>web</v>
      </c>
    </row>
    <row r="914" spans="1:22" x14ac:dyDescent="0.25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19">
        <f>Table1[[#This Row],[pledged]]/Table1[[#This Row],[goal]]</f>
        <v>7.95</v>
      </c>
      <c r="G914" t="s">
        <v>20</v>
      </c>
      <c r="H914" s="24">
        <v>179</v>
      </c>
      <c r="I914" s="7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8">
        <f t="shared" si="28"/>
        <v>41157.208333333336</v>
      </c>
      <c r="O914" s="18">
        <v>41157.208333333336</v>
      </c>
      <c r="P914" s="18">
        <f t="shared" si="29"/>
        <v>41170.208333333336</v>
      </c>
      <c r="Q914" s="18">
        <v>41170.208333333336</v>
      </c>
      <c r="R914" t="b">
        <v>1</v>
      </c>
      <c r="S914" t="b">
        <v>0</v>
      </c>
      <c r="T914" t="s">
        <v>53</v>
      </c>
      <c r="U914" t="str">
        <f>_xlfn.TEXTBEFORE(Table1[[#This Row],[category &amp; sub-category]], "/")</f>
        <v>film &amp; video</v>
      </c>
      <c r="V914" t="str">
        <f>_xlfn.TEXTAFTER(Table1[[#This Row],[category &amp; sub-category]], "/")</f>
        <v>drama</v>
      </c>
    </row>
    <row r="915" spans="1:22" x14ac:dyDescent="0.25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19">
        <f>Table1[[#This Row],[pledged]]/Table1[[#This Row],[goal]]</f>
        <v>0.50621082621082625</v>
      </c>
      <c r="G915" t="s">
        <v>14</v>
      </c>
      <c r="H915" s="24">
        <v>523</v>
      </c>
      <c r="I915" s="7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8">
        <f t="shared" si="28"/>
        <v>43597.208333333328</v>
      </c>
      <c r="O915" s="18">
        <v>43597.208333333328</v>
      </c>
      <c r="P915" s="18">
        <f t="shared" si="29"/>
        <v>43610.208333333328</v>
      </c>
      <c r="Q915" s="18">
        <v>43610.208333333328</v>
      </c>
      <c r="R915" t="b">
        <v>0</v>
      </c>
      <c r="S915" t="b">
        <v>0</v>
      </c>
      <c r="T915" t="s">
        <v>53</v>
      </c>
      <c r="U915" t="str">
        <f>_xlfn.TEXTBEFORE(Table1[[#This Row],[category &amp; sub-category]], "/")</f>
        <v>film &amp; video</v>
      </c>
      <c r="V915" t="str">
        <f>_xlfn.TEXTAFTER(Table1[[#This Row],[category &amp; sub-category]], "/")</f>
        <v>drama</v>
      </c>
    </row>
    <row r="916" spans="1:22" x14ac:dyDescent="0.25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19">
        <f>Table1[[#This Row],[pledged]]/Table1[[#This Row],[goal]]</f>
        <v>0.57437499999999997</v>
      </c>
      <c r="G916" t="s">
        <v>14</v>
      </c>
      <c r="H916" s="24">
        <v>141</v>
      </c>
      <c r="I916" s="7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8">
        <f t="shared" si="28"/>
        <v>41490.208333333336</v>
      </c>
      <c r="O916" s="18">
        <v>41490.208333333336</v>
      </c>
      <c r="P916" s="18">
        <f t="shared" si="29"/>
        <v>41502.208333333336</v>
      </c>
      <c r="Q916" s="18">
        <v>41502.208333333336</v>
      </c>
      <c r="R916" t="b">
        <v>0</v>
      </c>
      <c r="S916" t="b">
        <v>0</v>
      </c>
      <c r="T916" t="s">
        <v>33</v>
      </c>
      <c r="U916" t="str">
        <f>_xlfn.TEXTBEFORE(Table1[[#This Row],[category &amp; sub-category]], "/")</f>
        <v>theater</v>
      </c>
      <c r="V916" t="str">
        <f>_xlfn.TEXTAFTER(Table1[[#This Row],[category &amp; sub-category]], "/")</f>
        <v>plays</v>
      </c>
    </row>
    <row r="917" spans="1:22" x14ac:dyDescent="0.25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19">
        <f>Table1[[#This Row],[pledged]]/Table1[[#This Row],[goal]]</f>
        <v>1.5562827640984909</v>
      </c>
      <c r="G917" t="s">
        <v>20</v>
      </c>
      <c r="H917" s="24">
        <v>1866</v>
      </c>
      <c r="I917" s="7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8">
        <f t="shared" si="28"/>
        <v>42976.208333333328</v>
      </c>
      <c r="O917" s="18">
        <v>42976.208333333328</v>
      </c>
      <c r="P917" s="18">
        <f t="shared" si="29"/>
        <v>42985.208333333328</v>
      </c>
      <c r="Q917" s="18">
        <v>42985.208333333328</v>
      </c>
      <c r="R917" t="b">
        <v>0</v>
      </c>
      <c r="S917" t="b">
        <v>0</v>
      </c>
      <c r="T917" t="s">
        <v>269</v>
      </c>
      <c r="U917" t="str">
        <f>_xlfn.TEXTBEFORE(Table1[[#This Row],[category &amp; sub-category]], "/")</f>
        <v>film &amp; video</v>
      </c>
      <c r="V917" t="str">
        <f>_xlfn.TEXTAFTER(Table1[[#This Row],[category &amp; sub-category]], "/")</f>
        <v>television</v>
      </c>
    </row>
    <row r="918" spans="1:22" x14ac:dyDescent="0.25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19">
        <f>Table1[[#This Row],[pledged]]/Table1[[#This Row],[goal]]</f>
        <v>0.36297297297297298</v>
      </c>
      <c r="G918" t="s">
        <v>14</v>
      </c>
      <c r="H918" s="24">
        <v>52</v>
      </c>
      <c r="I918" s="7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8">
        <f t="shared" si="28"/>
        <v>41991.25</v>
      </c>
      <c r="O918" s="18">
        <v>41991.25</v>
      </c>
      <c r="P918" s="18">
        <f t="shared" si="29"/>
        <v>42000.25</v>
      </c>
      <c r="Q918" s="18">
        <v>42000.25</v>
      </c>
      <c r="R918" t="b">
        <v>0</v>
      </c>
      <c r="S918" t="b">
        <v>0</v>
      </c>
      <c r="T918" t="s">
        <v>122</v>
      </c>
      <c r="U918" t="str">
        <f>_xlfn.TEXTBEFORE(Table1[[#This Row],[category &amp; sub-category]], "/")</f>
        <v>photography</v>
      </c>
      <c r="V918" t="str">
        <f>_xlfn.TEXTAFTER(Table1[[#This Row],[category &amp; sub-category]], "/")</f>
        <v>photography books</v>
      </c>
    </row>
    <row r="919" spans="1:22" x14ac:dyDescent="0.25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19">
        <f>Table1[[#This Row],[pledged]]/Table1[[#This Row],[goal]]</f>
        <v>0.58250000000000002</v>
      </c>
      <c r="G919" t="s">
        <v>47</v>
      </c>
      <c r="H919" s="24">
        <v>27</v>
      </c>
      <c r="I919" s="7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8">
        <f t="shared" si="28"/>
        <v>40722.208333333336</v>
      </c>
      <c r="O919" s="18">
        <v>40722.208333333336</v>
      </c>
      <c r="P919" s="18">
        <f t="shared" si="29"/>
        <v>40746.208333333336</v>
      </c>
      <c r="Q919" s="18">
        <v>40746.208333333336</v>
      </c>
      <c r="R919" t="b">
        <v>0</v>
      </c>
      <c r="S919" t="b">
        <v>1</v>
      </c>
      <c r="T919" t="s">
        <v>100</v>
      </c>
      <c r="U919" t="str">
        <f>_xlfn.TEXTBEFORE(Table1[[#This Row],[category &amp; sub-category]], "/")</f>
        <v>film &amp; video</v>
      </c>
      <c r="V919" t="str">
        <f>_xlfn.TEXTAFTER(Table1[[#This Row],[category &amp; sub-category]], "/")</f>
        <v>shorts</v>
      </c>
    </row>
    <row r="920" spans="1:22" x14ac:dyDescent="0.25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19">
        <f>Table1[[#This Row],[pledged]]/Table1[[#This Row],[goal]]</f>
        <v>2.3739473684210526</v>
      </c>
      <c r="G920" t="s">
        <v>20</v>
      </c>
      <c r="H920" s="24">
        <v>156</v>
      </c>
      <c r="I920" s="7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8">
        <f t="shared" si="28"/>
        <v>41117.208333333336</v>
      </c>
      <c r="O920" s="18">
        <v>41117.208333333336</v>
      </c>
      <c r="P920" s="18">
        <f t="shared" si="29"/>
        <v>41128.208333333336</v>
      </c>
      <c r="Q920" s="18">
        <v>41128.208333333336</v>
      </c>
      <c r="R920" t="b">
        <v>0</v>
      </c>
      <c r="S920" t="b">
        <v>0</v>
      </c>
      <c r="T920" t="s">
        <v>133</v>
      </c>
      <c r="U920" t="str">
        <f>_xlfn.TEXTBEFORE(Table1[[#This Row],[category &amp; sub-category]], "/")</f>
        <v>publishing</v>
      </c>
      <c r="V920" t="str">
        <f>_xlfn.TEXTAFTER(Table1[[#This Row],[category &amp; sub-category]], "/")</f>
        <v>radio &amp; podcasts</v>
      </c>
    </row>
    <row r="921" spans="1:22" x14ac:dyDescent="0.25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19">
        <f>Table1[[#This Row],[pledged]]/Table1[[#This Row],[goal]]</f>
        <v>0.58750000000000002</v>
      </c>
      <c r="G921" t="s">
        <v>14</v>
      </c>
      <c r="H921" s="24">
        <v>225</v>
      </c>
      <c r="I921" s="7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8">
        <f t="shared" si="28"/>
        <v>43022.208333333328</v>
      </c>
      <c r="O921" s="18">
        <v>43022.208333333328</v>
      </c>
      <c r="P921" s="18">
        <f t="shared" si="29"/>
        <v>43054.25</v>
      </c>
      <c r="Q921" s="18">
        <v>43054.25</v>
      </c>
      <c r="R921" t="b">
        <v>0</v>
      </c>
      <c r="S921" t="b">
        <v>1</v>
      </c>
      <c r="T921" t="s">
        <v>33</v>
      </c>
      <c r="U921" t="str">
        <f>_xlfn.TEXTBEFORE(Table1[[#This Row],[category &amp; sub-category]], "/")</f>
        <v>theater</v>
      </c>
      <c r="V921" t="str">
        <f>_xlfn.TEXTAFTER(Table1[[#This Row],[category &amp; sub-category]], "/")</f>
        <v>plays</v>
      </c>
    </row>
    <row r="922" spans="1:22" x14ac:dyDescent="0.25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19">
        <f>Table1[[#This Row],[pledged]]/Table1[[#This Row],[goal]]</f>
        <v>1.8256603773584905</v>
      </c>
      <c r="G922" t="s">
        <v>20</v>
      </c>
      <c r="H922" s="24">
        <v>255</v>
      </c>
      <c r="I922" s="7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8">
        <f t="shared" si="28"/>
        <v>43503.25</v>
      </c>
      <c r="O922" s="18">
        <v>43503.25</v>
      </c>
      <c r="P922" s="18">
        <f t="shared" si="29"/>
        <v>43523.25</v>
      </c>
      <c r="Q922" s="18">
        <v>43523.25</v>
      </c>
      <c r="R922" t="b">
        <v>1</v>
      </c>
      <c r="S922" t="b">
        <v>0</v>
      </c>
      <c r="T922" t="s">
        <v>71</v>
      </c>
      <c r="U922" t="str">
        <f>_xlfn.TEXTBEFORE(Table1[[#This Row],[category &amp; sub-category]], "/")</f>
        <v>film &amp; video</v>
      </c>
      <c r="V922" t="str">
        <f>_xlfn.TEXTAFTER(Table1[[#This Row],[category &amp; sub-category]], "/")</f>
        <v>animation</v>
      </c>
    </row>
    <row r="923" spans="1:22" x14ac:dyDescent="0.25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19">
        <f>Table1[[#This Row],[pledged]]/Table1[[#This Row],[goal]]</f>
        <v>7.5436408977556111E-3</v>
      </c>
      <c r="G923" t="s">
        <v>14</v>
      </c>
      <c r="H923" s="24">
        <v>38</v>
      </c>
      <c r="I923" s="7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8">
        <f t="shared" si="28"/>
        <v>40951.25</v>
      </c>
      <c r="O923" s="18">
        <v>40951.25</v>
      </c>
      <c r="P923" s="18">
        <f t="shared" si="29"/>
        <v>40965.25</v>
      </c>
      <c r="Q923" s="18">
        <v>40965.25</v>
      </c>
      <c r="R923" t="b">
        <v>0</v>
      </c>
      <c r="S923" t="b">
        <v>0</v>
      </c>
      <c r="T923" t="s">
        <v>28</v>
      </c>
      <c r="U923" t="str">
        <f>_xlfn.TEXTBEFORE(Table1[[#This Row],[category &amp; sub-category]], "/")</f>
        <v>technology</v>
      </c>
      <c r="V923" t="str">
        <f>_xlfn.TEXTAFTER(Table1[[#This Row],[category &amp; sub-category]], "/")</f>
        <v>web</v>
      </c>
    </row>
    <row r="924" spans="1:22" x14ac:dyDescent="0.25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19">
        <f>Table1[[#This Row],[pledged]]/Table1[[#This Row],[goal]]</f>
        <v>1.7595330739299611</v>
      </c>
      <c r="G924" t="s">
        <v>20</v>
      </c>
      <c r="H924" s="24">
        <v>2261</v>
      </c>
      <c r="I924" s="7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s="18">
        <f t="shared" si="28"/>
        <v>43443.25</v>
      </c>
      <c r="O924" s="18">
        <v>43443.25</v>
      </c>
      <c r="P924" s="18">
        <f t="shared" si="29"/>
        <v>43452.25</v>
      </c>
      <c r="Q924" s="18">
        <v>43452.25</v>
      </c>
      <c r="R924" t="b">
        <v>0</v>
      </c>
      <c r="S924" t="b">
        <v>1</v>
      </c>
      <c r="T924" t="s">
        <v>319</v>
      </c>
      <c r="U924" t="str">
        <f>_xlfn.TEXTBEFORE(Table1[[#This Row],[category &amp; sub-category]], "/")</f>
        <v>music</v>
      </c>
      <c r="V924" t="str">
        <f>_xlfn.TEXTAFTER(Table1[[#This Row],[category &amp; sub-category]], "/")</f>
        <v>world music</v>
      </c>
    </row>
    <row r="925" spans="1:22" x14ac:dyDescent="0.25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19">
        <f>Table1[[#This Row],[pledged]]/Table1[[#This Row],[goal]]</f>
        <v>2.3788235294117648</v>
      </c>
      <c r="G925" t="s">
        <v>20</v>
      </c>
      <c r="H925" s="24">
        <v>40</v>
      </c>
      <c r="I925" s="7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8">
        <f t="shared" si="28"/>
        <v>40373.208333333336</v>
      </c>
      <c r="O925" s="18">
        <v>40373.208333333336</v>
      </c>
      <c r="P925" s="18">
        <f t="shared" si="29"/>
        <v>40374.208333333336</v>
      </c>
      <c r="Q925" s="18">
        <v>40374.208333333336</v>
      </c>
      <c r="R925" t="b">
        <v>0</v>
      </c>
      <c r="S925" t="b">
        <v>0</v>
      </c>
      <c r="T925" t="s">
        <v>33</v>
      </c>
      <c r="U925" t="str">
        <f>_xlfn.TEXTBEFORE(Table1[[#This Row],[category &amp; sub-category]], "/")</f>
        <v>theater</v>
      </c>
      <c r="V925" t="str">
        <f>_xlfn.TEXTAFTER(Table1[[#This Row],[category &amp; sub-category]], "/")</f>
        <v>plays</v>
      </c>
    </row>
    <row r="926" spans="1:22" x14ac:dyDescent="0.25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19">
        <f>Table1[[#This Row],[pledged]]/Table1[[#This Row],[goal]]</f>
        <v>4.8805076142131982</v>
      </c>
      <c r="G926" t="s">
        <v>20</v>
      </c>
      <c r="H926" s="24">
        <v>2289</v>
      </c>
      <c r="I926" s="7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8">
        <f t="shared" si="28"/>
        <v>43769.208333333328</v>
      </c>
      <c r="O926" s="18">
        <v>43769.208333333328</v>
      </c>
      <c r="P926" s="18">
        <f t="shared" si="29"/>
        <v>43780.25</v>
      </c>
      <c r="Q926" s="18">
        <v>43780.25</v>
      </c>
      <c r="R926" t="b">
        <v>0</v>
      </c>
      <c r="S926" t="b">
        <v>0</v>
      </c>
      <c r="T926" t="s">
        <v>33</v>
      </c>
      <c r="U926" t="str">
        <f>_xlfn.TEXTBEFORE(Table1[[#This Row],[category &amp; sub-category]], "/")</f>
        <v>theater</v>
      </c>
      <c r="V926" t="str">
        <f>_xlfn.TEXTAFTER(Table1[[#This Row],[category &amp; sub-category]], "/")</f>
        <v>plays</v>
      </c>
    </row>
    <row r="927" spans="1:22" x14ac:dyDescent="0.25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19">
        <f>Table1[[#This Row],[pledged]]/Table1[[#This Row],[goal]]</f>
        <v>2.2406666666666668</v>
      </c>
      <c r="G927" t="s">
        <v>20</v>
      </c>
      <c r="H927" s="24">
        <v>65</v>
      </c>
      <c r="I927" s="7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8">
        <f t="shared" si="28"/>
        <v>43000.208333333328</v>
      </c>
      <c r="O927" s="18">
        <v>43000.208333333328</v>
      </c>
      <c r="P927" s="18">
        <f t="shared" si="29"/>
        <v>43012.208333333328</v>
      </c>
      <c r="Q927" s="18">
        <v>43012.208333333328</v>
      </c>
      <c r="R927" t="b">
        <v>0</v>
      </c>
      <c r="S927" t="b">
        <v>0</v>
      </c>
      <c r="T927" t="s">
        <v>33</v>
      </c>
      <c r="U927" t="str">
        <f>_xlfn.TEXTBEFORE(Table1[[#This Row],[category &amp; sub-category]], "/")</f>
        <v>theater</v>
      </c>
      <c r="V927" t="str">
        <f>_xlfn.TEXTAFTER(Table1[[#This Row],[category &amp; sub-category]], "/")</f>
        <v>plays</v>
      </c>
    </row>
    <row r="928" spans="1:22" x14ac:dyDescent="0.25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19">
        <f>Table1[[#This Row],[pledged]]/Table1[[#This Row],[goal]]</f>
        <v>0.18126436781609195</v>
      </c>
      <c r="G928" t="s">
        <v>14</v>
      </c>
      <c r="H928" s="24">
        <v>15</v>
      </c>
      <c r="I928" s="7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8">
        <f t="shared" si="28"/>
        <v>42502.208333333328</v>
      </c>
      <c r="O928" s="18">
        <v>42502.208333333328</v>
      </c>
      <c r="P928" s="18">
        <f t="shared" si="29"/>
        <v>42506.208333333328</v>
      </c>
      <c r="Q928" s="18">
        <v>42506.208333333328</v>
      </c>
      <c r="R928" t="b">
        <v>0</v>
      </c>
      <c r="S928" t="b">
        <v>0</v>
      </c>
      <c r="T928" t="s">
        <v>17</v>
      </c>
      <c r="U928" t="str">
        <f>_xlfn.TEXTBEFORE(Table1[[#This Row],[category &amp; sub-category]], "/")</f>
        <v>food</v>
      </c>
      <c r="V928" t="str">
        <f>_xlfn.TEXTAFTER(Table1[[#This Row],[category &amp; sub-category]], "/")</f>
        <v>food trucks</v>
      </c>
    </row>
    <row r="929" spans="1:22" x14ac:dyDescent="0.25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19">
        <f>Table1[[#This Row],[pledged]]/Table1[[#This Row],[goal]]</f>
        <v>0.45847222222222223</v>
      </c>
      <c r="G929" t="s">
        <v>14</v>
      </c>
      <c r="H929" s="24">
        <v>37</v>
      </c>
      <c r="I929" s="7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8">
        <f t="shared" si="28"/>
        <v>41102.208333333336</v>
      </c>
      <c r="O929" s="18">
        <v>41102.208333333336</v>
      </c>
      <c r="P929" s="18">
        <f t="shared" si="29"/>
        <v>41131.208333333336</v>
      </c>
      <c r="Q929" s="18">
        <v>41131.208333333336</v>
      </c>
      <c r="R929" t="b">
        <v>0</v>
      </c>
      <c r="S929" t="b">
        <v>0</v>
      </c>
      <c r="T929" t="s">
        <v>33</v>
      </c>
      <c r="U929" t="str">
        <f>_xlfn.TEXTBEFORE(Table1[[#This Row],[category &amp; sub-category]], "/")</f>
        <v>theater</v>
      </c>
      <c r="V929" t="str">
        <f>_xlfn.TEXTAFTER(Table1[[#This Row],[category &amp; sub-category]], "/")</f>
        <v>plays</v>
      </c>
    </row>
    <row r="930" spans="1:22" x14ac:dyDescent="0.25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19">
        <f>Table1[[#This Row],[pledged]]/Table1[[#This Row],[goal]]</f>
        <v>1.1731541218637993</v>
      </c>
      <c r="G930" t="s">
        <v>20</v>
      </c>
      <c r="H930" s="24">
        <v>3777</v>
      </c>
      <c r="I930" s="7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8">
        <f t="shared" si="28"/>
        <v>41637.25</v>
      </c>
      <c r="O930" s="18">
        <v>41637.25</v>
      </c>
      <c r="P930" s="18">
        <f t="shared" si="29"/>
        <v>41646.25</v>
      </c>
      <c r="Q930" s="18">
        <v>41646.25</v>
      </c>
      <c r="R930" t="b">
        <v>0</v>
      </c>
      <c r="S930" t="b">
        <v>0</v>
      </c>
      <c r="T930" t="s">
        <v>28</v>
      </c>
      <c r="U930" t="str">
        <f>_xlfn.TEXTBEFORE(Table1[[#This Row],[category &amp; sub-category]], "/")</f>
        <v>technology</v>
      </c>
      <c r="V930" t="str">
        <f>_xlfn.TEXTAFTER(Table1[[#This Row],[category &amp; sub-category]], "/")</f>
        <v>web</v>
      </c>
    </row>
    <row r="931" spans="1:22" x14ac:dyDescent="0.25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19">
        <f>Table1[[#This Row],[pledged]]/Table1[[#This Row],[goal]]</f>
        <v>2.173090909090909</v>
      </c>
      <c r="G931" t="s">
        <v>20</v>
      </c>
      <c r="H931" s="24">
        <v>184</v>
      </c>
      <c r="I931" s="7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8">
        <f t="shared" si="28"/>
        <v>42858.208333333328</v>
      </c>
      <c r="O931" s="18">
        <v>42858.208333333328</v>
      </c>
      <c r="P931" s="18">
        <f t="shared" si="29"/>
        <v>42872.208333333328</v>
      </c>
      <c r="Q931" s="18">
        <v>42872.208333333328</v>
      </c>
      <c r="R931" t="b">
        <v>0</v>
      </c>
      <c r="S931" t="b">
        <v>0</v>
      </c>
      <c r="T931" t="s">
        <v>33</v>
      </c>
      <c r="U931" t="str">
        <f>_xlfn.TEXTBEFORE(Table1[[#This Row],[category &amp; sub-category]], "/")</f>
        <v>theater</v>
      </c>
      <c r="V931" t="str">
        <f>_xlfn.TEXTAFTER(Table1[[#This Row],[category &amp; sub-category]], "/")</f>
        <v>plays</v>
      </c>
    </row>
    <row r="932" spans="1:22" x14ac:dyDescent="0.25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19">
        <f>Table1[[#This Row],[pledged]]/Table1[[#This Row],[goal]]</f>
        <v>1.1228571428571428</v>
      </c>
      <c r="G932" t="s">
        <v>20</v>
      </c>
      <c r="H932" s="24">
        <v>85</v>
      </c>
      <c r="I932" s="7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8">
        <f t="shared" si="28"/>
        <v>42060.25</v>
      </c>
      <c r="O932" s="18">
        <v>42060.25</v>
      </c>
      <c r="P932" s="18">
        <f t="shared" si="29"/>
        <v>42067.25</v>
      </c>
      <c r="Q932" s="18">
        <v>42067.25</v>
      </c>
      <c r="R932" t="b">
        <v>0</v>
      </c>
      <c r="S932" t="b">
        <v>1</v>
      </c>
      <c r="T932" t="s">
        <v>33</v>
      </c>
      <c r="U932" t="str">
        <f>_xlfn.TEXTBEFORE(Table1[[#This Row],[category &amp; sub-category]], "/")</f>
        <v>theater</v>
      </c>
      <c r="V932" t="str">
        <f>_xlfn.TEXTAFTER(Table1[[#This Row],[category &amp; sub-category]], "/")</f>
        <v>plays</v>
      </c>
    </row>
    <row r="933" spans="1:22" x14ac:dyDescent="0.25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19">
        <f>Table1[[#This Row],[pledged]]/Table1[[#This Row],[goal]]</f>
        <v>0.72518987341772156</v>
      </c>
      <c r="G933" t="s">
        <v>14</v>
      </c>
      <c r="H933" s="24">
        <v>112</v>
      </c>
      <c r="I933" s="7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8">
        <f t="shared" si="28"/>
        <v>41818.208333333336</v>
      </c>
      <c r="O933" s="18">
        <v>41818.208333333336</v>
      </c>
      <c r="P933" s="18">
        <f t="shared" si="29"/>
        <v>41820.208333333336</v>
      </c>
      <c r="Q933" s="18">
        <v>41820.208333333336</v>
      </c>
      <c r="R933" t="b">
        <v>0</v>
      </c>
      <c r="S933" t="b">
        <v>1</v>
      </c>
      <c r="T933" t="s">
        <v>33</v>
      </c>
      <c r="U933" t="str">
        <f>_xlfn.TEXTBEFORE(Table1[[#This Row],[category &amp; sub-category]], "/")</f>
        <v>theater</v>
      </c>
      <c r="V933" t="str">
        <f>_xlfn.TEXTAFTER(Table1[[#This Row],[category &amp; sub-category]], "/")</f>
        <v>plays</v>
      </c>
    </row>
    <row r="934" spans="1:22" x14ac:dyDescent="0.25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19">
        <f>Table1[[#This Row],[pledged]]/Table1[[#This Row],[goal]]</f>
        <v>2.1230434782608696</v>
      </c>
      <c r="G934" t="s">
        <v>20</v>
      </c>
      <c r="H934" s="24">
        <v>144</v>
      </c>
      <c r="I934" s="7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8">
        <f t="shared" si="28"/>
        <v>41709.208333333336</v>
      </c>
      <c r="O934" s="18">
        <v>41709.208333333336</v>
      </c>
      <c r="P934" s="18">
        <f t="shared" si="29"/>
        <v>41712.208333333336</v>
      </c>
      <c r="Q934" s="18">
        <v>41712.208333333336</v>
      </c>
      <c r="R934" t="b">
        <v>0</v>
      </c>
      <c r="S934" t="b">
        <v>0</v>
      </c>
      <c r="T934" t="s">
        <v>23</v>
      </c>
      <c r="U934" t="str">
        <f>_xlfn.TEXTBEFORE(Table1[[#This Row],[category &amp; sub-category]], "/")</f>
        <v>music</v>
      </c>
      <c r="V934" t="str">
        <f>_xlfn.TEXTAFTER(Table1[[#This Row],[category &amp; sub-category]], "/")</f>
        <v>rock</v>
      </c>
    </row>
    <row r="935" spans="1:22" x14ac:dyDescent="0.25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19">
        <f>Table1[[#This Row],[pledged]]/Table1[[#This Row],[goal]]</f>
        <v>2.3974657534246577</v>
      </c>
      <c r="G935" t="s">
        <v>20</v>
      </c>
      <c r="H935" s="24">
        <v>1902</v>
      </c>
      <c r="I935" s="7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8">
        <f t="shared" si="28"/>
        <v>41372.208333333336</v>
      </c>
      <c r="O935" s="18">
        <v>41372.208333333336</v>
      </c>
      <c r="P935" s="18">
        <f t="shared" si="29"/>
        <v>41385.208333333336</v>
      </c>
      <c r="Q935" s="18">
        <v>41385.208333333336</v>
      </c>
      <c r="R935" t="b">
        <v>0</v>
      </c>
      <c r="S935" t="b">
        <v>0</v>
      </c>
      <c r="T935" t="s">
        <v>33</v>
      </c>
      <c r="U935" t="str">
        <f>_xlfn.TEXTBEFORE(Table1[[#This Row],[category &amp; sub-category]], "/")</f>
        <v>theater</v>
      </c>
      <c r="V935" t="str">
        <f>_xlfn.TEXTAFTER(Table1[[#This Row],[category &amp; sub-category]], "/")</f>
        <v>plays</v>
      </c>
    </row>
    <row r="936" spans="1:22" x14ac:dyDescent="0.25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19">
        <f>Table1[[#This Row],[pledged]]/Table1[[#This Row],[goal]]</f>
        <v>1.8193548387096774</v>
      </c>
      <c r="G936" t="s">
        <v>20</v>
      </c>
      <c r="H936" s="24">
        <v>105</v>
      </c>
      <c r="I936" s="7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8">
        <f t="shared" si="28"/>
        <v>42422.25</v>
      </c>
      <c r="O936" s="18">
        <v>42422.25</v>
      </c>
      <c r="P936" s="18">
        <f t="shared" si="29"/>
        <v>42428.25</v>
      </c>
      <c r="Q936" s="18">
        <v>42428.25</v>
      </c>
      <c r="R936" t="b">
        <v>0</v>
      </c>
      <c r="S936" t="b">
        <v>0</v>
      </c>
      <c r="T936" t="s">
        <v>33</v>
      </c>
      <c r="U936" t="str">
        <f>_xlfn.TEXTBEFORE(Table1[[#This Row],[category &amp; sub-category]], "/")</f>
        <v>theater</v>
      </c>
      <c r="V936" t="str">
        <f>_xlfn.TEXTAFTER(Table1[[#This Row],[category &amp; sub-category]], "/")</f>
        <v>plays</v>
      </c>
    </row>
    <row r="937" spans="1:22" x14ac:dyDescent="0.25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19">
        <f>Table1[[#This Row],[pledged]]/Table1[[#This Row],[goal]]</f>
        <v>1.6413114754098361</v>
      </c>
      <c r="G937" t="s">
        <v>20</v>
      </c>
      <c r="H937" s="24">
        <v>132</v>
      </c>
      <c r="I937" s="7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8">
        <f t="shared" si="28"/>
        <v>42209.208333333328</v>
      </c>
      <c r="O937" s="18">
        <v>42209.208333333328</v>
      </c>
      <c r="P937" s="18">
        <f t="shared" si="29"/>
        <v>42216.208333333328</v>
      </c>
      <c r="Q937" s="18">
        <v>42216.208333333328</v>
      </c>
      <c r="R937" t="b">
        <v>0</v>
      </c>
      <c r="S937" t="b">
        <v>0</v>
      </c>
      <c r="T937" t="s">
        <v>33</v>
      </c>
      <c r="U937" t="str">
        <f>_xlfn.TEXTBEFORE(Table1[[#This Row],[category &amp; sub-category]], "/")</f>
        <v>theater</v>
      </c>
      <c r="V937" t="str">
        <f>_xlfn.TEXTAFTER(Table1[[#This Row],[category &amp; sub-category]], "/")</f>
        <v>plays</v>
      </c>
    </row>
    <row r="938" spans="1:22" x14ac:dyDescent="0.25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19">
        <f>Table1[[#This Row],[pledged]]/Table1[[#This Row],[goal]]</f>
        <v>1.6375968992248063E-2</v>
      </c>
      <c r="G938" t="s">
        <v>14</v>
      </c>
      <c r="H938" s="24">
        <v>21</v>
      </c>
      <c r="I938" s="7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8">
        <f t="shared" si="28"/>
        <v>43668.208333333328</v>
      </c>
      <c r="O938" s="18">
        <v>43668.208333333328</v>
      </c>
      <c r="P938" s="18">
        <f t="shared" si="29"/>
        <v>43671.208333333328</v>
      </c>
      <c r="Q938" s="18">
        <v>43671.208333333328</v>
      </c>
      <c r="R938" t="b">
        <v>1</v>
      </c>
      <c r="S938" t="b">
        <v>0</v>
      </c>
      <c r="T938" t="s">
        <v>33</v>
      </c>
      <c r="U938" t="str">
        <f>_xlfn.TEXTBEFORE(Table1[[#This Row],[category &amp; sub-category]], "/")</f>
        <v>theater</v>
      </c>
      <c r="V938" t="str">
        <f>_xlfn.TEXTAFTER(Table1[[#This Row],[category &amp; sub-category]], "/")</f>
        <v>plays</v>
      </c>
    </row>
    <row r="939" spans="1:22" x14ac:dyDescent="0.25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19">
        <f>Table1[[#This Row],[pledged]]/Table1[[#This Row],[goal]]</f>
        <v>0.49643859649122807</v>
      </c>
      <c r="G939" t="s">
        <v>74</v>
      </c>
      <c r="H939" s="24">
        <v>976</v>
      </c>
      <c r="I939" s="7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8">
        <f t="shared" si="28"/>
        <v>42334.25</v>
      </c>
      <c r="O939" s="18">
        <v>42334.25</v>
      </c>
      <c r="P939" s="18">
        <f t="shared" si="29"/>
        <v>42343.25</v>
      </c>
      <c r="Q939" s="18">
        <v>42343.25</v>
      </c>
      <c r="R939" t="b">
        <v>0</v>
      </c>
      <c r="S939" t="b">
        <v>0</v>
      </c>
      <c r="T939" t="s">
        <v>42</v>
      </c>
      <c r="U939" t="str">
        <f>_xlfn.TEXTBEFORE(Table1[[#This Row],[category &amp; sub-category]], "/")</f>
        <v>film &amp; video</v>
      </c>
      <c r="V939" t="str">
        <f>_xlfn.TEXTAFTER(Table1[[#This Row],[category &amp; sub-category]], "/")</f>
        <v>documentary</v>
      </c>
    </row>
    <row r="940" spans="1:22" x14ac:dyDescent="0.25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19">
        <f>Table1[[#This Row],[pledged]]/Table1[[#This Row],[goal]]</f>
        <v>1.0970652173913042</v>
      </c>
      <c r="G940" t="s">
        <v>20</v>
      </c>
      <c r="H940" s="24">
        <v>96</v>
      </c>
      <c r="I940" s="7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8">
        <f t="shared" si="28"/>
        <v>43263.208333333328</v>
      </c>
      <c r="O940" s="18">
        <v>43263.208333333328</v>
      </c>
      <c r="P940" s="18">
        <f t="shared" si="29"/>
        <v>43299.208333333328</v>
      </c>
      <c r="Q940" s="18">
        <v>43299.208333333328</v>
      </c>
      <c r="R940" t="b">
        <v>0</v>
      </c>
      <c r="S940" t="b">
        <v>1</v>
      </c>
      <c r="T940" t="s">
        <v>119</v>
      </c>
      <c r="U940" t="str">
        <f>_xlfn.TEXTBEFORE(Table1[[#This Row],[category &amp; sub-category]], "/")</f>
        <v>publishing</v>
      </c>
      <c r="V940" t="str">
        <f>_xlfn.TEXTAFTER(Table1[[#This Row],[category &amp; sub-category]], "/")</f>
        <v>fiction</v>
      </c>
    </row>
    <row r="941" spans="1:22" x14ac:dyDescent="0.25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19">
        <f>Table1[[#This Row],[pledged]]/Table1[[#This Row],[goal]]</f>
        <v>0.49217948717948717</v>
      </c>
      <c r="G941" t="s">
        <v>14</v>
      </c>
      <c r="H941" s="24">
        <v>67</v>
      </c>
      <c r="I941" s="7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8">
        <f t="shared" si="28"/>
        <v>40670.208333333336</v>
      </c>
      <c r="O941" s="18">
        <v>40670.208333333336</v>
      </c>
      <c r="P941" s="18">
        <f t="shared" si="29"/>
        <v>40687.208333333336</v>
      </c>
      <c r="Q941" s="18">
        <v>40687.208333333336</v>
      </c>
      <c r="R941" t="b">
        <v>0</v>
      </c>
      <c r="S941" t="b">
        <v>1</v>
      </c>
      <c r="T941" t="s">
        <v>89</v>
      </c>
      <c r="U941" t="str">
        <f>_xlfn.TEXTBEFORE(Table1[[#This Row],[category &amp; sub-category]], "/")</f>
        <v>games</v>
      </c>
      <c r="V941" t="str">
        <f>_xlfn.TEXTAFTER(Table1[[#This Row],[category &amp; sub-category]], "/")</f>
        <v>video games</v>
      </c>
    </row>
    <row r="942" spans="1:22" x14ac:dyDescent="0.25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19">
        <f>Table1[[#This Row],[pledged]]/Table1[[#This Row],[goal]]</f>
        <v>0.62232323232323228</v>
      </c>
      <c r="G942" t="s">
        <v>47</v>
      </c>
      <c r="H942" s="24">
        <v>66</v>
      </c>
      <c r="I942" s="7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8">
        <f t="shared" si="28"/>
        <v>41244.25</v>
      </c>
      <c r="O942" s="18">
        <v>41244.25</v>
      </c>
      <c r="P942" s="18">
        <f t="shared" si="29"/>
        <v>41266.25</v>
      </c>
      <c r="Q942" s="18">
        <v>41266.25</v>
      </c>
      <c r="R942" t="b">
        <v>0</v>
      </c>
      <c r="S942" t="b">
        <v>0</v>
      </c>
      <c r="T942" t="s">
        <v>28</v>
      </c>
      <c r="U942" t="str">
        <f>_xlfn.TEXTBEFORE(Table1[[#This Row],[category &amp; sub-category]], "/")</f>
        <v>technology</v>
      </c>
      <c r="V942" t="str">
        <f>_xlfn.TEXTAFTER(Table1[[#This Row],[category &amp; sub-category]], "/")</f>
        <v>web</v>
      </c>
    </row>
    <row r="943" spans="1:22" x14ac:dyDescent="0.25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19">
        <f>Table1[[#This Row],[pledged]]/Table1[[#This Row],[goal]]</f>
        <v>0.1305813953488372</v>
      </c>
      <c r="G943" t="s">
        <v>14</v>
      </c>
      <c r="H943" s="24">
        <v>78</v>
      </c>
      <c r="I943" s="7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8">
        <f t="shared" si="28"/>
        <v>40552.25</v>
      </c>
      <c r="O943" s="18">
        <v>40552.25</v>
      </c>
      <c r="P943" s="18">
        <f t="shared" si="29"/>
        <v>40587.25</v>
      </c>
      <c r="Q943" s="18">
        <v>40587.25</v>
      </c>
      <c r="R943" t="b">
        <v>1</v>
      </c>
      <c r="S943" t="b">
        <v>0</v>
      </c>
      <c r="T943" t="s">
        <v>33</v>
      </c>
      <c r="U943" t="str">
        <f>_xlfn.TEXTBEFORE(Table1[[#This Row],[category &amp; sub-category]], "/")</f>
        <v>theater</v>
      </c>
      <c r="V943" t="str">
        <f>_xlfn.TEXTAFTER(Table1[[#This Row],[category &amp; sub-category]], "/")</f>
        <v>plays</v>
      </c>
    </row>
    <row r="944" spans="1:22" x14ac:dyDescent="0.25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19">
        <f>Table1[[#This Row],[pledged]]/Table1[[#This Row],[goal]]</f>
        <v>0.64635416666666667</v>
      </c>
      <c r="G944" t="s">
        <v>14</v>
      </c>
      <c r="H944" s="24">
        <v>67</v>
      </c>
      <c r="I944" s="7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8">
        <f t="shared" si="28"/>
        <v>40568.25</v>
      </c>
      <c r="O944" s="18">
        <v>40568.25</v>
      </c>
      <c r="P944" s="18">
        <f t="shared" si="29"/>
        <v>40571.25</v>
      </c>
      <c r="Q944" s="18">
        <v>40571.25</v>
      </c>
      <c r="R944" t="b">
        <v>0</v>
      </c>
      <c r="S944" t="b">
        <v>0</v>
      </c>
      <c r="T944" t="s">
        <v>33</v>
      </c>
      <c r="U944" t="str">
        <f>_xlfn.TEXTBEFORE(Table1[[#This Row],[category &amp; sub-category]], "/")</f>
        <v>theater</v>
      </c>
      <c r="V944" t="str">
        <f>_xlfn.TEXTAFTER(Table1[[#This Row],[category &amp; sub-category]], "/")</f>
        <v>plays</v>
      </c>
    </row>
    <row r="945" spans="1:22" x14ac:dyDescent="0.25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19">
        <f>Table1[[#This Row],[pledged]]/Table1[[#This Row],[goal]]</f>
        <v>1.5958666666666668</v>
      </c>
      <c r="G945" t="s">
        <v>20</v>
      </c>
      <c r="H945" s="24">
        <v>114</v>
      </c>
      <c r="I945" s="7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8">
        <f t="shared" si="28"/>
        <v>41906.208333333336</v>
      </c>
      <c r="O945" s="18">
        <v>41906.208333333336</v>
      </c>
      <c r="P945" s="18">
        <f t="shared" si="29"/>
        <v>41941.208333333336</v>
      </c>
      <c r="Q945" s="18">
        <v>41941.208333333336</v>
      </c>
      <c r="R945" t="b">
        <v>0</v>
      </c>
      <c r="S945" t="b">
        <v>0</v>
      </c>
      <c r="T945" t="s">
        <v>17</v>
      </c>
      <c r="U945" t="str">
        <f>_xlfn.TEXTBEFORE(Table1[[#This Row],[category &amp; sub-category]], "/")</f>
        <v>food</v>
      </c>
      <c r="V945" t="str">
        <f>_xlfn.TEXTAFTER(Table1[[#This Row],[category &amp; sub-category]], "/")</f>
        <v>food trucks</v>
      </c>
    </row>
    <row r="946" spans="1:22" x14ac:dyDescent="0.25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19">
        <f>Table1[[#This Row],[pledged]]/Table1[[#This Row],[goal]]</f>
        <v>0.81420000000000003</v>
      </c>
      <c r="G946" t="s">
        <v>14</v>
      </c>
      <c r="H946" s="24">
        <v>263</v>
      </c>
      <c r="I946" s="7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8">
        <f t="shared" si="28"/>
        <v>42776.25</v>
      </c>
      <c r="O946" s="18">
        <v>42776.25</v>
      </c>
      <c r="P946" s="18">
        <f t="shared" si="29"/>
        <v>42795.25</v>
      </c>
      <c r="Q946" s="18">
        <v>42795.25</v>
      </c>
      <c r="R946" t="b">
        <v>0</v>
      </c>
      <c r="S946" t="b">
        <v>0</v>
      </c>
      <c r="T946" t="s">
        <v>122</v>
      </c>
      <c r="U946" t="str">
        <f>_xlfn.TEXTBEFORE(Table1[[#This Row],[category &amp; sub-category]], "/")</f>
        <v>photography</v>
      </c>
      <c r="V946" t="str">
        <f>_xlfn.TEXTAFTER(Table1[[#This Row],[category &amp; sub-category]], "/")</f>
        <v>photography books</v>
      </c>
    </row>
    <row r="947" spans="1:22" x14ac:dyDescent="0.25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19">
        <f>Table1[[#This Row],[pledged]]/Table1[[#This Row],[goal]]</f>
        <v>0.32444767441860467</v>
      </c>
      <c r="G947" t="s">
        <v>14</v>
      </c>
      <c r="H947" s="24">
        <v>1691</v>
      </c>
      <c r="I947" s="7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8">
        <f t="shared" si="28"/>
        <v>41004.208333333336</v>
      </c>
      <c r="O947" s="18">
        <v>41004.208333333336</v>
      </c>
      <c r="P947" s="18">
        <f t="shared" si="29"/>
        <v>41019.208333333336</v>
      </c>
      <c r="Q947" s="18">
        <v>41019.208333333336</v>
      </c>
      <c r="R947" t="b">
        <v>1</v>
      </c>
      <c r="S947" t="b">
        <v>0</v>
      </c>
      <c r="T947" t="s">
        <v>122</v>
      </c>
      <c r="U947" t="str">
        <f>_xlfn.TEXTBEFORE(Table1[[#This Row],[category &amp; sub-category]], "/")</f>
        <v>photography</v>
      </c>
      <c r="V947" t="str">
        <f>_xlfn.TEXTAFTER(Table1[[#This Row],[category &amp; sub-category]], "/")</f>
        <v>photography books</v>
      </c>
    </row>
    <row r="948" spans="1:22" x14ac:dyDescent="0.25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19">
        <f>Table1[[#This Row],[pledged]]/Table1[[#This Row],[goal]]</f>
        <v>9.9141184124918666E-2</v>
      </c>
      <c r="G948" t="s">
        <v>14</v>
      </c>
      <c r="H948" s="24">
        <v>181</v>
      </c>
      <c r="I948" s="7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8">
        <f t="shared" si="28"/>
        <v>40710.208333333336</v>
      </c>
      <c r="O948" s="18">
        <v>40710.208333333336</v>
      </c>
      <c r="P948" s="18">
        <f t="shared" si="29"/>
        <v>40712.208333333336</v>
      </c>
      <c r="Q948" s="18">
        <v>40712.208333333336</v>
      </c>
      <c r="R948" t="b">
        <v>0</v>
      </c>
      <c r="S948" t="b">
        <v>0</v>
      </c>
      <c r="T948" t="s">
        <v>33</v>
      </c>
      <c r="U948" t="str">
        <f>_xlfn.TEXTBEFORE(Table1[[#This Row],[category &amp; sub-category]], "/")</f>
        <v>theater</v>
      </c>
      <c r="V948" t="str">
        <f>_xlfn.TEXTAFTER(Table1[[#This Row],[category &amp; sub-category]], "/")</f>
        <v>plays</v>
      </c>
    </row>
    <row r="949" spans="1:22" x14ac:dyDescent="0.25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19">
        <f>Table1[[#This Row],[pledged]]/Table1[[#This Row],[goal]]</f>
        <v>0.26694444444444443</v>
      </c>
      <c r="G949" t="s">
        <v>14</v>
      </c>
      <c r="H949" s="24">
        <v>13</v>
      </c>
      <c r="I949" s="7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8">
        <f t="shared" si="28"/>
        <v>41908.208333333336</v>
      </c>
      <c r="O949" s="18">
        <v>41908.208333333336</v>
      </c>
      <c r="P949" s="18">
        <f t="shared" si="29"/>
        <v>41915.208333333336</v>
      </c>
      <c r="Q949" s="18">
        <v>41915.208333333336</v>
      </c>
      <c r="R949" t="b">
        <v>0</v>
      </c>
      <c r="S949" t="b">
        <v>0</v>
      </c>
      <c r="T949" t="s">
        <v>33</v>
      </c>
      <c r="U949" t="str">
        <f>_xlfn.TEXTBEFORE(Table1[[#This Row],[category &amp; sub-category]], "/")</f>
        <v>theater</v>
      </c>
      <c r="V949" t="str">
        <f>_xlfn.TEXTAFTER(Table1[[#This Row],[category &amp; sub-category]], "/")</f>
        <v>plays</v>
      </c>
    </row>
    <row r="950" spans="1:22" x14ac:dyDescent="0.25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19">
        <f>Table1[[#This Row],[pledged]]/Table1[[#This Row],[goal]]</f>
        <v>0.62957446808510642</v>
      </c>
      <c r="G950" t="s">
        <v>74</v>
      </c>
      <c r="H950" s="24">
        <v>160</v>
      </c>
      <c r="I950" s="7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8">
        <f t="shared" si="28"/>
        <v>41985.25</v>
      </c>
      <c r="O950" s="18">
        <v>41985.25</v>
      </c>
      <c r="P950" s="18">
        <f t="shared" si="29"/>
        <v>41995.25</v>
      </c>
      <c r="Q950" s="18">
        <v>41995.25</v>
      </c>
      <c r="R950" t="b">
        <v>1</v>
      </c>
      <c r="S950" t="b">
        <v>1</v>
      </c>
      <c r="T950" t="s">
        <v>42</v>
      </c>
      <c r="U950" t="str">
        <f>_xlfn.TEXTBEFORE(Table1[[#This Row],[category &amp; sub-category]], "/")</f>
        <v>film &amp; video</v>
      </c>
      <c r="V950" t="str">
        <f>_xlfn.TEXTAFTER(Table1[[#This Row],[category &amp; sub-category]], "/")</f>
        <v>documentary</v>
      </c>
    </row>
    <row r="951" spans="1:22" x14ac:dyDescent="0.25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19">
        <f>Table1[[#This Row],[pledged]]/Table1[[#This Row],[goal]]</f>
        <v>1.6135593220338984</v>
      </c>
      <c r="G951" t="s">
        <v>20</v>
      </c>
      <c r="H951" s="24">
        <v>203</v>
      </c>
      <c r="I951" s="7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8">
        <f t="shared" si="28"/>
        <v>42112.208333333328</v>
      </c>
      <c r="O951" s="18">
        <v>42112.208333333328</v>
      </c>
      <c r="P951" s="18">
        <f t="shared" si="29"/>
        <v>42131.208333333328</v>
      </c>
      <c r="Q951" s="18">
        <v>42131.208333333328</v>
      </c>
      <c r="R951" t="b">
        <v>0</v>
      </c>
      <c r="S951" t="b">
        <v>0</v>
      </c>
      <c r="T951" t="s">
        <v>28</v>
      </c>
      <c r="U951" t="str">
        <f>_xlfn.TEXTBEFORE(Table1[[#This Row],[category &amp; sub-category]], "/")</f>
        <v>technology</v>
      </c>
      <c r="V951" t="str">
        <f>_xlfn.TEXTAFTER(Table1[[#This Row],[category &amp; sub-category]], "/")</f>
        <v>web</v>
      </c>
    </row>
    <row r="952" spans="1:22" x14ac:dyDescent="0.25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19">
        <f>Table1[[#This Row],[pledged]]/Table1[[#This Row],[goal]]</f>
        <v>0.05</v>
      </c>
      <c r="G952" t="s">
        <v>14</v>
      </c>
      <c r="H952" s="24">
        <v>1</v>
      </c>
      <c r="I952" s="7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s="18">
        <f t="shared" si="28"/>
        <v>43571.208333333328</v>
      </c>
      <c r="O952" s="18">
        <v>43571.208333333328</v>
      </c>
      <c r="P952" s="18">
        <f t="shared" si="29"/>
        <v>43576.208333333328</v>
      </c>
      <c r="Q952" s="18">
        <v>43576.208333333328</v>
      </c>
      <c r="R952" t="b">
        <v>0</v>
      </c>
      <c r="S952" t="b">
        <v>1</v>
      </c>
      <c r="T952" t="s">
        <v>33</v>
      </c>
      <c r="U952" t="str">
        <f>_xlfn.TEXTBEFORE(Table1[[#This Row],[category &amp; sub-category]], "/")</f>
        <v>theater</v>
      </c>
      <c r="V952" t="str">
        <f>_xlfn.TEXTAFTER(Table1[[#This Row],[category &amp; sub-category]], "/")</f>
        <v>plays</v>
      </c>
    </row>
    <row r="953" spans="1:22" x14ac:dyDescent="0.25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19">
        <f>Table1[[#This Row],[pledged]]/Table1[[#This Row],[goal]]</f>
        <v>10.969379310344827</v>
      </c>
      <c r="G953" t="s">
        <v>20</v>
      </c>
      <c r="H953" s="24">
        <v>1559</v>
      </c>
      <c r="I953" s="7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8">
        <f t="shared" si="28"/>
        <v>42730.25</v>
      </c>
      <c r="O953" s="18">
        <v>42730.25</v>
      </c>
      <c r="P953" s="18">
        <f t="shared" si="29"/>
        <v>42731.25</v>
      </c>
      <c r="Q953" s="18">
        <v>42731.25</v>
      </c>
      <c r="R953" t="b">
        <v>0</v>
      </c>
      <c r="S953" t="b">
        <v>1</v>
      </c>
      <c r="T953" t="s">
        <v>23</v>
      </c>
      <c r="U953" t="str">
        <f>_xlfn.TEXTBEFORE(Table1[[#This Row],[category &amp; sub-category]], "/")</f>
        <v>music</v>
      </c>
      <c r="V953" t="str">
        <f>_xlfn.TEXTAFTER(Table1[[#This Row],[category &amp; sub-category]], "/")</f>
        <v>rock</v>
      </c>
    </row>
    <row r="954" spans="1:22" x14ac:dyDescent="0.25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19">
        <f>Table1[[#This Row],[pledged]]/Table1[[#This Row],[goal]]</f>
        <v>0.70094158075601376</v>
      </c>
      <c r="G954" t="s">
        <v>74</v>
      </c>
      <c r="H954" s="24">
        <v>2266</v>
      </c>
      <c r="I954" s="7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8">
        <f t="shared" si="28"/>
        <v>42591.208333333328</v>
      </c>
      <c r="O954" s="18">
        <v>42591.208333333328</v>
      </c>
      <c r="P954" s="18">
        <f t="shared" si="29"/>
        <v>42605.208333333328</v>
      </c>
      <c r="Q954" s="18">
        <v>42605.208333333328</v>
      </c>
      <c r="R954" t="b">
        <v>0</v>
      </c>
      <c r="S954" t="b">
        <v>0</v>
      </c>
      <c r="T954" t="s">
        <v>42</v>
      </c>
      <c r="U954" t="str">
        <f>_xlfn.TEXTBEFORE(Table1[[#This Row],[category &amp; sub-category]], "/")</f>
        <v>film &amp; video</v>
      </c>
      <c r="V954" t="str">
        <f>_xlfn.TEXTAFTER(Table1[[#This Row],[category &amp; sub-category]], "/")</f>
        <v>documentary</v>
      </c>
    </row>
    <row r="955" spans="1:22" x14ac:dyDescent="0.25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19">
        <f>Table1[[#This Row],[pledged]]/Table1[[#This Row],[goal]]</f>
        <v>0.6</v>
      </c>
      <c r="G955" t="s">
        <v>14</v>
      </c>
      <c r="H955" s="24">
        <v>21</v>
      </c>
      <c r="I955" s="7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8">
        <f t="shared" si="28"/>
        <v>42358.25</v>
      </c>
      <c r="O955" s="18">
        <v>42358.25</v>
      </c>
      <c r="P955" s="18">
        <f t="shared" si="29"/>
        <v>42394.25</v>
      </c>
      <c r="Q955" s="18">
        <v>42394.25</v>
      </c>
      <c r="R955" t="b">
        <v>0</v>
      </c>
      <c r="S955" t="b">
        <v>1</v>
      </c>
      <c r="T955" t="s">
        <v>474</v>
      </c>
      <c r="U955" t="str">
        <f>_xlfn.TEXTBEFORE(Table1[[#This Row],[category &amp; sub-category]], "/")</f>
        <v>film &amp; video</v>
      </c>
      <c r="V955" t="str">
        <f>_xlfn.TEXTAFTER(Table1[[#This Row],[category &amp; sub-category]], "/")</f>
        <v>science fiction</v>
      </c>
    </row>
    <row r="956" spans="1:22" x14ac:dyDescent="0.25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19">
        <f>Table1[[#This Row],[pledged]]/Table1[[#This Row],[goal]]</f>
        <v>3.6709859154929578</v>
      </c>
      <c r="G956" t="s">
        <v>20</v>
      </c>
      <c r="H956" s="24">
        <v>1548</v>
      </c>
      <c r="I956" s="7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8">
        <f t="shared" si="28"/>
        <v>41174.208333333336</v>
      </c>
      <c r="O956" s="18">
        <v>41174.208333333336</v>
      </c>
      <c r="P956" s="18">
        <f t="shared" si="29"/>
        <v>41198.208333333336</v>
      </c>
      <c r="Q956" s="18">
        <v>41198.208333333336</v>
      </c>
      <c r="R956" t="b">
        <v>0</v>
      </c>
      <c r="S956" t="b">
        <v>0</v>
      </c>
      <c r="T956" t="s">
        <v>28</v>
      </c>
      <c r="U956" t="str">
        <f>_xlfn.TEXTBEFORE(Table1[[#This Row],[category &amp; sub-category]], "/")</f>
        <v>technology</v>
      </c>
      <c r="V956" t="str">
        <f>_xlfn.TEXTAFTER(Table1[[#This Row],[category &amp; sub-category]], "/")</f>
        <v>web</v>
      </c>
    </row>
    <row r="957" spans="1:22" x14ac:dyDescent="0.25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19">
        <f>Table1[[#This Row],[pledged]]/Table1[[#This Row],[goal]]</f>
        <v>11.09</v>
      </c>
      <c r="G957" t="s">
        <v>20</v>
      </c>
      <c r="H957" s="24">
        <v>80</v>
      </c>
      <c r="I957" s="7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8">
        <f t="shared" si="28"/>
        <v>41238.25</v>
      </c>
      <c r="O957" s="18">
        <v>41238.25</v>
      </c>
      <c r="P957" s="18">
        <f t="shared" si="29"/>
        <v>41240.25</v>
      </c>
      <c r="Q957" s="18">
        <v>41240.25</v>
      </c>
      <c r="R957" t="b">
        <v>0</v>
      </c>
      <c r="S957" t="b">
        <v>0</v>
      </c>
      <c r="T957" t="s">
        <v>33</v>
      </c>
      <c r="U957" t="str">
        <f>_xlfn.TEXTBEFORE(Table1[[#This Row],[category &amp; sub-category]], "/")</f>
        <v>theater</v>
      </c>
      <c r="V957" t="str">
        <f>_xlfn.TEXTAFTER(Table1[[#This Row],[category &amp; sub-category]], "/")</f>
        <v>plays</v>
      </c>
    </row>
    <row r="958" spans="1:22" x14ac:dyDescent="0.25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19">
        <f>Table1[[#This Row],[pledged]]/Table1[[#This Row],[goal]]</f>
        <v>0.19028784648187633</v>
      </c>
      <c r="G958" t="s">
        <v>14</v>
      </c>
      <c r="H958" s="24">
        <v>830</v>
      </c>
      <c r="I958" s="7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8">
        <f t="shared" si="28"/>
        <v>42360.25</v>
      </c>
      <c r="O958" s="18">
        <v>42360.25</v>
      </c>
      <c r="P958" s="18">
        <f t="shared" si="29"/>
        <v>42364.25</v>
      </c>
      <c r="Q958" s="18">
        <v>42364.25</v>
      </c>
      <c r="R958" t="b">
        <v>0</v>
      </c>
      <c r="S958" t="b">
        <v>0</v>
      </c>
      <c r="T958" t="s">
        <v>474</v>
      </c>
      <c r="U958" t="str">
        <f>_xlfn.TEXTBEFORE(Table1[[#This Row],[category &amp; sub-category]], "/")</f>
        <v>film &amp; video</v>
      </c>
      <c r="V958" t="str">
        <f>_xlfn.TEXTAFTER(Table1[[#This Row],[category &amp; sub-category]], "/")</f>
        <v>science fiction</v>
      </c>
    </row>
    <row r="959" spans="1:22" x14ac:dyDescent="0.25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19">
        <f>Table1[[#This Row],[pledged]]/Table1[[#This Row],[goal]]</f>
        <v>1.2687755102040816</v>
      </c>
      <c r="G959" t="s">
        <v>20</v>
      </c>
      <c r="H959" s="24">
        <v>131</v>
      </c>
      <c r="I959" s="7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8">
        <f t="shared" si="28"/>
        <v>40955.25</v>
      </c>
      <c r="O959" s="18">
        <v>40955.25</v>
      </c>
      <c r="P959" s="18">
        <f t="shared" si="29"/>
        <v>40958.25</v>
      </c>
      <c r="Q959" s="18">
        <v>40958.25</v>
      </c>
      <c r="R959" t="b">
        <v>0</v>
      </c>
      <c r="S959" t="b">
        <v>0</v>
      </c>
      <c r="T959" t="s">
        <v>33</v>
      </c>
      <c r="U959" t="str">
        <f>_xlfn.TEXTBEFORE(Table1[[#This Row],[category &amp; sub-category]], "/")</f>
        <v>theater</v>
      </c>
      <c r="V959" t="str">
        <f>_xlfn.TEXTAFTER(Table1[[#This Row],[category &amp; sub-category]], "/")</f>
        <v>plays</v>
      </c>
    </row>
    <row r="960" spans="1:22" x14ac:dyDescent="0.25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19">
        <f>Table1[[#This Row],[pledged]]/Table1[[#This Row],[goal]]</f>
        <v>7.3463636363636367</v>
      </c>
      <c r="G960" t="s">
        <v>20</v>
      </c>
      <c r="H960" s="24">
        <v>112</v>
      </c>
      <c r="I960" s="7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8">
        <f t="shared" si="28"/>
        <v>40350.208333333336</v>
      </c>
      <c r="O960" s="18">
        <v>40350.208333333336</v>
      </c>
      <c r="P960" s="18">
        <f t="shared" si="29"/>
        <v>40372.208333333336</v>
      </c>
      <c r="Q960" s="18">
        <v>40372.208333333336</v>
      </c>
      <c r="R960" t="b">
        <v>0</v>
      </c>
      <c r="S960" t="b">
        <v>0</v>
      </c>
      <c r="T960" t="s">
        <v>71</v>
      </c>
      <c r="U960" t="str">
        <f>_xlfn.TEXTBEFORE(Table1[[#This Row],[category &amp; sub-category]], "/")</f>
        <v>film &amp; video</v>
      </c>
      <c r="V960" t="str">
        <f>_xlfn.TEXTAFTER(Table1[[#This Row],[category &amp; sub-category]], "/")</f>
        <v>animation</v>
      </c>
    </row>
    <row r="961" spans="1:22" x14ac:dyDescent="0.25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19">
        <f>Table1[[#This Row],[pledged]]/Table1[[#This Row],[goal]]</f>
        <v>4.5731034482758622E-2</v>
      </c>
      <c r="G961" t="s">
        <v>14</v>
      </c>
      <c r="H961" s="24">
        <v>130</v>
      </c>
      <c r="I961" s="7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8">
        <f t="shared" si="28"/>
        <v>40357.208333333336</v>
      </c>
      <c r="O961" s="18">
        <v>40357.208333333336</v>
      </c>
      <c r="P961" s="18">
        <f t="shared" si="29"/>
        <v>40385.208333333336</v>
      </c>
      <c r="Q961" s="18">
        <v>40385.208333333336</v>
      </c>
      <c r="R961" t="b">
        <v>0</v>
      </c>
      <c r="S961" t="b">
        <v>0</v>
      </c>
      <c r="T961" t="s">
        <v>206</v>
      </c>
      <c r="U961" t="str">
        <f>_xlfn.TEXTBEFORE(Table1[[#This Row],[category &amp; sub-category]], "/")</f>
        <v>publishing</v>
      </c>
      <c r="V961" t="str">
        <f>_xlfn.TEXTAFTER(Table1[[#This Row],[category &amp; sub-category]], "/")</f>
        <v>translations</v>
      </c>
    </row>
    <row r="962" spans="1:22" x14ac:dyDescent="0.25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19">
        <f>Table1[[#This Row],[pledged]]/Table1[[#This Row],[goal]]</f>
        <v>0.85054545454545449</v>
      </c>
      <c r="G962" t="s">
        <v>14</v>
      </c>
      <c r="H962" s="24">
        <v>55</v>
      </c>
      <c r="I962" s="7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8">
        <f t="shared" ref="N962:N1001" si="30">(((L962/60)/60)/24)+DATE(1970,1,1)</f>
        <v>42408.25</v>
      </c>
      <c r="O962" s="18">
        <v>42408.25</v>
      </c>
      <c r="P962" s="18">
        <f t="shared" ref="P962:P1001" si="31">(((M962/60)/60)/24)+DATE(1970,1,1)</f>
        <v>42445.208333333328</v>
      </c>
      <c r="Q962" s="18">
        <v>42445.208333333328</v>
      </c>
      <c r="R962" t="b">
        <v>0</v>
      </c>
      <c r="S962" t="b">
        <v>0</v>
      </c>
      <c r="T962" t="s">
        <v>28</v>
      </c>
      <c r="U962" t="str">
        <f>_xlfn.TEXTBEFORE(Table1[[#This Row],[category &amp; sub-category]], "/")</f>
        <v>technology</v>
      </c>
      <c r="V962" t="str">
        <f>_xlfn.TEXTAFTER(Table1[[#This Row],[category &amp; sub-category]], "/")</f>
        <v>web</v>
      </c>
    </row>
    <row r="963" spans="1:22" x14ac:dyDescent="0.25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19">
        <f>Table1[[#This Row],[pledged]]/Table1[[#This Row],[goal]]</f>
        <v>1.1929824561403508</v>
      </c>
      <c r="G963" t="s">
        <v>20</v>
      </c>
      <c r="H963" s="24">
        <v>155</v>
      </c>
      <c r="I963" s="7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8">
        <f t="shared" si="30"/>
        <v>40591.25</v>
      </c>
      <c r="O963" s="18">
        <v>40591.25</v>
      </c>
      <c r="P963" s="18">
        <f t="shared" si="31"/>
        <v>40595.25</v>
      </c>
      <c r="Q963" s="18">
        <v>40595.25</v>
      </c>
      <c r="R963" t="b">
        <v>0</v>
      </c>
      <c r="S963" t="b">
        <v>0</v>
      </c>
      <c r="T963" t="s">
        <v>206</v>
      </c>
      <c r="U963" t="str">
        <f>_xlfn.TEXTBEFORE(Table1[[#This Row],[category &amp; sub-category]], "/")</f>
        <v>publishing</v>
      </c>
      <c r="V963" t="str">
        <f>_xlfn.TEXTAFTER(Table1[[#This Row],[category &amp; sub-category]], "/")</f>
        <v>translations</v>
      </c>
    </row>
    <row r="964" spans="1:22" x14ac:dyDescent="0.25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19">
        <f>Table1[[#This Row],[pledged]]/Table1[[#This Row],[goal]]</f>
        <v>2.9602777777777778</v>
      </c>
      <c r="G964" t="s">
        <v>20</v>
      </c>
      <c r="H964" s="24">
        <v>266</v>
      </c>
      <c r="I964" s="7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8">
        <f t="shared" si="30"/>
        <v>41592.25</v>
      </c>
      <c r="O964" s="18">
        <v>41592.25</v>
      </c>
      <c r="P964" s="18">
        <f t="shared" si="31"/>
        <v>41613.25</v>
      </c>
      <c r="Q964" s="18">
        <v>41613.25</v>
      </c>
      <c r="R964" t="b">
        <v>0</v>
      </c>
      <c r="S964" t="b">
        <v>0</v>
      </c>
      <c r="T964" t="s">
        <v>17</v>
      </c>
      <c r="U964" t="str">
        <f>_xlfn.TEXTBEFORE(Table1[[#This Row],[category &amp; sub-category]], "/")</f>
        <v>food</v>
      </c>
      <c r="V964" t="str">
        <f>_xlfn.TEXTAFTER(Table1[[#This Row],[category &amp; sub-category]], "/")</f>
        <v>food trucks</v>
      </c>
    </row>
    <row r="965" spans="1:22" x14ac:dyDescent="0.25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19">
        <f>Table1[[#This Row],[pledged]]/Table1[[#This Row],[goal]]</f>
        <v>0.84694915254237291</v>
      </c>
      <c r="G965" t="s">
        <v>14</v>
      </c>
      <c r="H965" s="24">
        <v>114</v>
      </c>
      <c r="I965" s="7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8">
        <f t="shared" si="30"/>
        <v>40607.25</v>
      </c>
      <c r="O965" s="18">
        <v>40607.25</v>
      </c>
      <c r="P965" s="18">
        <f t="shared" si="31"/>
        <v>40613.25</v>
      </c>
      <c r="Q965" s="18">
        <v>40613.25</v>
      </c>
      <c r="R965" t="b">
        <v>0</v>
      </c>
      <c r="S965" t="b">
        <v>1</v>
      </c>
      <c r="T965" t="s">
        <v>122</v>
      </c>
      <c r="U965" t="str">
        <f>_xlfn.TEXTBEFORE(Table1[[#This Row],[category &amp; sub-category]], "/")</f>
        <v>photography</v>
      </c>
      <c r="V965" t="str">
        <f>_xlfn.TEXTAFTER(Table1[[#This Row],[category &amp; sub-category]], "/")</f>
        <v>photography books</v>
      </c>
    </row>
    <row r="966" spans="1:22" x14ac:dyDescent="0.25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19">
        <f>Table1[[#This Row],[pledged]]/Table1[[#This Row],[goal]]</f>
        <v>3.5578378378378379</v>
      </c>
      <c r="G966" t="s">
        <v>20</v>
      </c>
      <c r="H966" s="24">
        <v>155</v>
      </c>
      <c r="I966" s="7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8">
        <f t="shared" si="30"/>
        <v>42135.208333333328</v>
      </c>
      <c r="O966" s="18">
        <v>42135.208333333328</v>
      </c>
      <c r="P966" s="18">
        <f t="shared" si="31"/>
        <v>42140.208333333328</v>
      </c>
      <c r="Q966" s="18">
        <v>42140.208333333328</v>
      </c>
      <c r="R966" t="b">
        <v>0</v>
      </c>
      <c r="S966" t="b">
        <v>0</v>
      </c>
      <c r="T966" t="s">
        <v>33</v>
      </c>
      <c r="U966" t="str">
        <f>_xlfn.TEXTBEFORE(Table1[[#This Row],[category &amp; sub-category]], "/")</f>
        <v>theater</v>
      </c>
      <c r="V966" t="str">
        <f>_xlfn.TEXTAFTER(Table1[[#This Row],[category &amp; sub-category]], "/")</f>
        <v>plays</v>
      </c>
    </row>
    <row r="967" spans="1:22" x14ac:dyDescent="0.25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19">
        <f>Table1[[#This Row],[pledged]]/Table1[[#This Row],[goal]]</f>
        <v>3.8640909090909092</v>
      </c>
      <c r="G967" t="s">
        <v>20</v>
      </c>
      <c r="H967" s="24">
        <v>207</v>
      </c>
      <c r="I967" s="7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8">
        <f t="shared" si="30"/>
        <v>40203.25</v>
      </c>
      <c r="O967" s="18">
        <v>40203.25</v>
      </c>
      <c r="P967" s="18">
        <f t="shared" si="31"/>
        <v>40243.25</v>
      </c>
      <c r="Q967" s="18">
        <v>40243.25</v>
      </c>
      <c r="R967" t="b">
        <v>0</v>
      </c>
      <c r="S967" t="b">
        <v>0</v>
      </c>
      <c r="T967" t="s">
        <v>23</v>
      </c>
      <c r="U967" t="str">
        <f>_xlfn.TEXTBEFORE(Table1[[#This Row],[category &amp; sub-category]], "/")</f>
        <v>music</v>
      </c>
      <c r="V967" t="str">
        <f>_xlfn.TEXTAFTER(Table1[[#This Row],[category &amp; sub-category]], "/")</f>
        <v>rock</v>
      </c>
    </row>
    <row r="968" spans="1:22" x14ac:dyDescent="0.25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19">
        <f>Table1[[#This Row],[pledged]]/Table1[[#This Row],[goal]]</f>
        <v>7.9223529411764702</v>
      </c>
      <c r="G968" t="s">
        <v>20</v>
      </c>
      <c r="H968" s="24">
        <v>245</v>
      </c>
      <c r="I968" s="7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8">
        <f t="shared" si="30"/>
        <v>42901.208333333328</v>
      </c>
      <c r="O968" s="18">
        <v>42901.208333333328</v>
      </c>
      <c r="P968" s="18">
        <f t="shared" si="31"/>
        <v>42903.208333333328</v>
      </c>
      <c r="Q968" s="18">
        <v>42903.208333333328</v>
      </c>
      <c r="R968" t="b">
        <v>0</v>
      </c>
      <c r="S968" t="b">
        <v>0</v>
      </c>
      <c r="T968" t="s">
        <v>33</v>
      </c>
      <c r="U968" t="str">
        <f>_xlfn.TEXTBEFORE(Table1[[#This Row],[category &amp; sub-category]], "/")</f>
        <v>theater</v>
      </c>
      <c r="V968" t="str">
        <f>_xlfn.TEXTAFTER(Table1[[#This Row],[category &amp; sub-category]], "/")</f>
        <v>plays</v>
      </c>
    </row>
    <row r="969" spans="1:22" x14ac:dyDescent="0.25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19">
        <f>Table1[[#This Row],[pledged]]/Table1[[#This Row],[goal]]</f>
        <v>1.3703393665158372</v>
      </c>
      <c r="G969" t="s">
        <v>20</v>
      </c>
      <c r="H969" s="24">
        <v>1573</v>
      </c>
      <c r="I969" s="7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8">
        <f t="shared" si="30"/>
        <v>41005.208333333336</v>
      </c>
      <c r="O969" s="18">
        <v>41005.208333333336</v>
      </c>
      <c r="P969" s="18">
        <f t="shared" si="31"/>
        <v>41042.208333333336</v>
      </c>
      <c r="Q969" s="18">
        <v>41042.208333333336</v>
      </c>
      <c r="R969" t="b">
        <v>0</v>
      </c>
      <c r="S969" t="b">
        <v>0</v>
      </c>
      <c r="T969" t="s">
        <v>319</v>
      </c>
      <c r="U969" t="str">
        <f>_xlfn.TEXTBEFORE(Table1[[#This Row],[category &amp; sub-category]], "/")</f>
        <v>music</v>
      </c>
      <c r="V969" t="str">
        <f>_xlfn.TEXTAFTER(Table1[[#This Row],[category &amp; sub-category]], "/")</f>
        <v>world music</v>
      </c>
    </row>
    <row r="970" spans="1:22" x14ac:dyDescent="0.25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19">
        <f>Table1[[#This Row],[pledged]]/Table1[[#This Row],[goal]]</f>
        <v>3.3820833333333336</v>
      </c>
      <c r="G970" t="s">
        <v>20</v>
      </c>
      <c r="H970" s="24">
        <v>114</v>
      </c>
      <c r="I970" s="7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8">
        <f t="shared" si="30"/>
        <v>40544.25</v>
      </c>
      <c r="O970" s="18">
        <v>40544.25</v>
      </c>
      <c r="P970" s="18">
        <f t="shared" si="31"/>
        <v>40559.25</v>
      </c>
      <c r="Q970" s="18">
        <v>40559.25</v>
      </c>
      <c r="R970" t="b">
        <v>0</v>
      </c>
      <c r="S970" t="b">
        <v>0</v>
      </c>
      <c r="T970" t="s">
        <v>17</v>
      </c>
      <c r="U970" t="str">
        <f>_xlfn.TEXTBEFORE(Table1[[#This Row],[category &amp; sub-category]], "/")</f>
        <v>food</v>
      </c>
      <c r="V970" t="str">
        <f>_xlfn.TEXTAFTER(Table1[[#This Row],[category &amp; sub-category]], "/")</f>
        <v>food trucks</v>
      </c>
    </row>
    <row r="971" spans="1:22" x14ac:dyDescent="0.25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19">
        <f>Table1[[#This Row],[pledged]]/Table1[[#This Row],[goal]]</f>
        <v>1.0822784810126582</v>
      </c>
      <c r="G971" t="s">
        <v>20</v>
      </c>
      <c r="H971" s="24">
        <v>93</v>
      </c>
      <c r="I971" s="7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8">
        <f t="shared" si="30"/>
        <v>43821.25</v>
      </c>
      <c r="O971" s="18">
        <v>43821.25</v>
      </c>
      <c r="P971" s="18">
        <f t="shared" si="31"/>
        <v>43828.25</v>
      </c>
      <c r="Q971" s="18">
        <v>43828.25</v>
      </c>
      <c r="R971" t="b">
        <v>0</v>
      </c>
      <c r="S971" t="b">
        <v>0</v>
      </c>
      <c r="T971" t="s">
        <v>33</v>
      </c>
      <c r="U971" t="str">
        <f>_xlfn.TEXTBEFORE(Table1[[#This Row],[category &amp; sub-category]], "/")</f>
        <v>theater</v>
      </c>
      <c r="V971" t="str">
        <f>_xlfn.TEXTAFTER(Table1[[#This Row],[category &amp; sub-category]], "/")</f>
        <v>plays</v>
      </c>
    </row>
    <row r="972" spans="1:22" x14ac:dyDescent="0.25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19">
        <f>Table1[[#This Row],[pledged]]/Table1[[#This Row],[goal]]</f>
        <v>0.60757639620653314</v>
      </c>
      <c r="G972" t="s">
        <v>14</v>
      </c>
      <c r="H972" s="24">
        <v>594</v>
      </c>
      <c r="I972" s="7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8">
        <f t="shared" si="30"/>
        <v>40672.208333333336</v>
      </c>
      <c r="O972" s="18">
        <v>40672.208333333336</v>
      </c>
      <c r="P972" s="18">
        <f t="shared" si="31"/>
        <v>40673.208333333336</v>
      </c>
      <c r="Q972" s="18">
        <v>40673.208333333336</v>
      </c>
      <c r="R972" t="b">
        <v>0</v>
      </c>
      <c r="S972" t="b">
        <v>0</v>
      </c>
      <c r="T972" t="s">
        <v>33</v>
      </c>
      <c r="U972" t="str">
        <f>_xlfn.TEXTBEFORE(Table1[[#This Row],[category &amp; sub-category]], "/")</f>
        <v>theater</v>
      </c>
      <c r="V972" t="str">
        <f>_xlfn.TEXTAFTER(Table1[[#This Row],[category &amp; sub-category]], "/")</f>
        <v>plays</v>
      </c>
    </row>
    <row r="973" spans="1:22" x14ac:dyDescent="0.25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19">
        <f>Table1[[#This Row],[pledged]]/Table1[[#This Row],[goal]]</f>
        <v>0.27725490196078434</v>
      </c>
      <c r="G973" t="s">
        <v>14</v>
      </c>
      <c r="H973" s="24">
        <v>24</v>
      </c>
      <c r="I973" s="7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8">
        <f t="shared" si="30"/>
        <v>41555.208333333336</v>
      </c>
      <c r="O973" s="18">
        <v>41555.208333333336</v>
      </c>
      <c r="P973" s="18">
        <f t="shared" si="31"/>
        <v>41561.208333333336</v>
      </c>
      <c r="Q973" s="18">
        <v>41561.208333333336</v>
      </c>
      <c r="R973" t="b">
        <v>0</v>
      </c>
      <c r="S973" t="b">
        <v>0</v>
      </c>
      <c r="T973" t="s">
        <v>269</v>
      </c>
      <c r="U973" t="str">
        <f>_xlfn.TEXTBEFORE(Table1[[#This Row],[category &amp; sub-category]], "/")</f>
        <v>film &amp; video</v>
      </c>
      <c r="V973" t="str">
        <f>_xlfn.TEXTAFTER(Table1[[#This Row],[category &amp; sub-category]], "/")</f>
        <v>television</v>
      </c>
    </row>
    <row r="974" spans="1:22" x14ac:dyDescent="0.25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19">
        <f>Table1[[#This Row],[pledged]]/Table1[[#This Row],[goal]]</f>
        <v>2.283934426229508</v>
      </c>
      <c r="G974" t="s">
        <v>20</v>
      </c>
      <c r="H974" s="24">
        <v>1681</v>
      </c>
      <c r="I974" s="7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8">
        <f t="shared" si="30"/>
        <v>41792.208333333336</v>
      </c>
      <c r="O974" s="18">
        <v>41792.208333333336</v>
      </c>
      <c r="P974" s="18">
        <f t="shared" si="31"/>
        <v>41801.208333333336</v>
      </c>
      <c r="Q974" s="18">
        <v>41801.208333333336</v>
      </c>
      <c r="R974" t="b">
        <v>0</v>
      </c>
      <c r="S974" t="b">
        <v>1</v>
      </c>
      <c r="T974" t="s">
        <v>28</v>
      </c>
      <c r="U974" t="str">
        <f>_xlfn.TEXTBEFORE(Table1[[#This Row],[category &amp; sub-category]], "/")</f>
        <v>technology</v>
      </c>
      <c r="V974" t="str">
        <f>_xlfn.TEXTAFTER(Table1[[#This Row],[category &amp; sub-category]], "/")</f>
        <v>web</v>
      </c>
    </row>
    <row r="975" spans="1:22" x14ac:dyDescent="0.25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19">
        <f>Table1[[#This Row],[pledged]]/Table1[[#This Row],[goal]]</f>
        <v>0.21615194054500414</v>
      </c>
      <c r="G975" t="s">
        <v>14</v>
      </c>
      <c r="H975" s="24">
        <v>252</v>
      </c>
      <c r="I975" s="7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8">
        <f t="shared" si="30"/>
        <v>40522.25</v>
      </c>
      <c r="O975" s="18">
        <v>40522.25</v>
      </c>
      <c r="P975" s="18">
        <f t="shared" si="31"/>
        <v>40524.25</v>
      </c>
      <c r="Q975" s="18">
        <v>40524.25</v>
      </c>
      <c r="R975" t="b">
        <v>0</v>
      </c>
      <c r="S975" t="b">
        <v>1</v>
      </c>
      <c r="T975" t="s">
        <v>33</v>
      </c>
      <c r="U975" t="str">
        <f>_xlfn.TEXTBEFORE(Table1[[#This Row],[category &amp; sub-category]], "/")</f>
        <v>theater</v>
      </c>
      <c r="V975" t="str">
        <f>_xlfn.TEXTAFTER(Table1[[#This Row],[category &amp; sub-category]], "/")</f>
        <v>plays</v>
      </c>
    </row>
    <row r="976" spans="1:22" x14ac:dyDescent="0.25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19">
        <f>Table1[[#This Row],[pledged]]/Table1[[#This Row],[goal]]</f>
        <v>3.73875</v>
      </c>
      <c r="G976" t="s">
        <v>20</v>
      </c>
      <c r="H976" s="24">
        <v>32</v>
      </c>
      <c r="I976" s="7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8">
        <f t="shared" si="30"/>
        <v>41412.208333333336</v>
      </c>
      <c r="O976" s="18">
        <v>41412.208333333336</v>
      </c>
      <c r="P976" s="18">
        <f t="shared" si="31"/>
        <v>41413.208333333336</v>
      </c>
      <c r="Q976" s="18">
        <v>41413.208333333336</v>
      </c>
      <c r="R976" t="b">
        <v>0</v>
      </c>
      <c r="S976" t="b">
        <v>0</v>
      </c>
      <c r="T976" t="s">
        <v>60</v>
      </c>
      <c r="U976" t="str">
        <f>_xlfn.TEXTBEFORE(Table1[[#This Row],[category &amp; sub-category]], "/")</f>
        <v>music</v>
      </c>
      <c r="V976" t="str">
        <f>_xlfn.TEXTAFTER(Table1[[#This Row],[category &amp; sub-category]], "/")</f>
        <v>indie rock</v>
      </c>
    </row>
    <row r="977" spans="1:22" x14ac:dyDescent="0.25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19">
        <f>Table1[[#This Row],[pledged]]/Table1[[#This Row],[goal]]</f>
        <v>1.5492592592592593</v>
      </c>
      <c r="G977" t="s">
        <v>20</v>
      </c>
      <c r="H977" s="24">
        <v>135</v>
      </c>
      <c r="I977" s="7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8">
        <f t="shared" si="30"/>
        <v>42337.25</v>
      </c>
      <c r="O977" s="18">
        <v>42337.25</v>
      </c>
      <c r="P977" s="18">
        <f t="shared" si="31"/>
        <v>42376.25</v>
      </c>
      <c r="Q977" s="18">
        <v>42376.25</v>
      </c>
      <c r="R977" t="b">
        <v>0</v>
      </c>
      <c r="S977" t="b">
        <v>1</v>
      </c>
      <c r="T977" t="s">
        <v>33</v>
      </c>
      <c r="U977" t="str">
        <f>_xlfn.TEXTBEFORE(Table1[[#This Row],[category &amp; sub-category]], "/")</f>
        <v>theater</v>
      </c>
      <c r="V977" t="str">
        <f>_xlfn.TEXTAFTER(Table1[[#This Row],[category &amp; sub-category]], "/")</f>
        <v>plays</v>
      </c>
    </row>
    <row r="978" spans="1:22" x14ac:dyDescent="0.25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19">
        <f>Table1[[#This Row],[pledged]]/Table1[[#This Row],[goal]]</f>
        <v>3.2214999999999998</v>
      </c>
      <c r="G978" t="s">
        <v>20</v>
      </c>
      <c r="H978" s="24">
        <v>140</v>
      </c>
      <c r="I978" s="7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8">
        <f t="shared" si="30"/>
        <v>40571.25</v>
      </c>
      <c r="O978" s="18">
        <v>40571.25</v>
      </c>
      <c r="P978" s="18">
        <f t="shared" si="31"/>
        <v>40577.25</v>
      </c>
      <c r="Q978" s="18">
        <v>40577.25</v>
      </c>
      <c r="R978" t="b">
        <v>0</v>
      </c>
      <c r="S978" t="b">
        <v>1</v>
      </c>
      <c r="T978" t="s">
        <v>33</v>
      </c>
      <c r="U978" t="str">
        <f>_xlfn.TEXTBEFORE(Table1[[#This Row],[category &amp; sub-category]], "/")</f>
        <v>theater</v>
      </c>
      <c r="V978" t="str">
        <f>_xlfn.TEXTAFTER(Table1[[#This Row],[category &amp; sub-category]], "/")</f>
        <v>plays</v>
      </c>
    </row>
    <row r="979" spans="1:22" x14ac:dyDescent="0.25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19">
        <f>Table1[[#This Row],[pledged]]/Table1[[#This Row],[goal]]</f>
        <v>0.73957142857142855</v>
      </c>
      <c r="G979" t="s">
        <v>14</v>
      </c>
      <c r="H979" s="24">
        <v>67</v>
      </c>
      <c r="I979" s="7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8">
        <f t="shared" si="30"/>
        <v>43138.25</v>
      </c>
      <c r="O979" s="18">
        <v>43138.25</v>
      </c>
      <c r="P979" s="18">
        <f t="shared" si="31"/>
        <v>43170.25</v>
      </c>
      <c r="Q979" s="18">
        <v>43170.25</v>
      </c>
      <c r="R979" t="b">
        <v>0</v>
      </c>
      <c r="S979" t="b">
        <v>0</v>
      </c>
      <c r="T979" t="s">
        <v>17</v>
      </c>
      <c r="U979" t="str">
        <f>_xlfn.TEXTBEFORE(Table1[[#This Row],[category &amp; sub-category]], "/")</f>
        <v>food</v>
      </c>
      <c r="V979" t="str">
        <f>_xlfn.TEXTAFTER(Table1[[#This Row],[category &amp; sub-category]], "/")</f>
        <v>food trucks</v>
      </c>
    </row>
    <row r="980" spans="1:22" x14ac:dyDescent="0.25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19">
        <f>Table1[[#This Row],[pledged]]/Table1[[#This Row],[goal]]</f>
        <v>8.641</v>
      </c>
      <c r="G980" t="s">
        <v>20</v>
      </c>
      <c r="H980" s="24">
        <v>92</v>
      </c>
      <c r="I980" s="7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8">
        <f t="shared" si="30"/>
        <v>42686.25</v>
      </c>
      <c r="O980" s="18">
        <v>42686.25</v>
      </c>
      <c r="P980" s="18">
        <f t="shared" si="31"/>
        <v>42708.25</v>
      </c>
      <c r="Q980" s="18">
        <v>42708.25</v>
      </c>
      <c r="R980" t="b">
        <v>0</v>
      </c>
      <c r="S980" t="b">
        <v>0</v>
      </c>
      <c r="T980" t="s">
        <v>89</v>
      </c>
      <c r="U980" t="str">
        <f>_xlfn.TEXTBEFORE(Table1[[#This Row],[category &amp; sub-category]], "/")</f>
        <v>games</v>
      </c>
      <c r="V980" t="str">
        <f>_xlfn.TEXTAFTER(Table1[[#This Row],[category &amp; sub-category]], "/")</f>
        <v>video games</v>
      </c>
    </row>
    <row r="981" spans="1:22" x14ac:dyDescent="0.25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19">
        <f>Table1[[#This Row],[pledged]]/Table1[[#This Row],[goal]]</f>
        <v>1.432624584717608</v>
      </c>
      <c r="G981" t="s">
        <v>20</v>
      </c>
      <c r="H981" s="24">
        <v>1015</v>
      </c>
      <c r="I981" s="7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8">
        <f t="shared" si="30"/>
        <v>42078.208333333328</v>
      </c>
      <c r="O981" s="18">
        <v>42078.208333333328</v>
      </c>
      <c r="P981" s="18">
        <f t="shared" si="31"/>
        <v>42084.208333333328</v>
      </c>
      <c r="Q981" s="18">
        <v>42084.208333333328</v>
      </c>
      <c r="R981" t="b">
        <v>0</v>
      </c>
      <c r="S981" t="b">
        <v>0</v>
      </c>
      <c r="T981" t="s">
        <v>33</v>
      </c>
      <c r="U981" t="str">
        <f>_xlfn.TEXTBEFORE(Table1[[#This Row],[category &amp; sub-category]], "/")</f>
        <v>theater</v>
      </c>
      <c r="V981" t="str">
        <f>_xlfn.TEXTAFTER(Table1[[#This Row],[category &amp; sub-category]], "/")</f>
        <v>plays</v>
      </c>
    </row>
    <row r="982" spans="1:22" x14ac:dyDescent="0.25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19">
        <f>Table1[[#This Row],[pledged]]/Table1[[#This Row],[goal]]</f>
        <v>0.40281762295081969</v>
      </c>
      <c r="G982" t="s">
        <v>14</v>
      </c>
      <c r="H982" s="24">
        <v>742</v>
      </c>
      <c r="I982" s="7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8">
        <f t="shared" si="30"/>
        <v>42307.208333333328</v>
      </c>
      <c r="O982" s="18">
        <v>42307.208333333328</v>
      </c>
      <c r="P982" s="18">
        <f t="shared" si="31"/>
        <v>42312.25</v>
      </c>
      <c r="Q982" s="18">
        <v>42312.25</v>
      </c>
      <c r="R982" t="b">
        <v>1</v>
      </c>
      <c r="S982" t="b">
        <v>0</v>
      </c>
      <c r="T982" t="s">
        <v>68</v>
      </c>
      <c r="U982" t="str">
        <f>_xlfn.TEXTBEFORE(Table1[[#This Row],[category &amp; sub-category]], "/")</f>
        <v>publishing</v>
      </c>
      <c r="V982" t="str">
        <f>_xlfn.TEXTAFTER(Table1[[#This Row],[category &amp; sub-category]], "/")</f>
        <v>nonfiction</v>
      </c>
    </row>
    <row r="983" spans="1:22" x14ac:dyDescent="0.25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19">
        <f>Table1[[#This Row],[pledged]]/Table1[[#This Row],[goal]]</f>
        <v>1.7822388059701493</v>
      </c>
      <c r="G983" t="s">
        <v>20</v>
      </c>
      <c r="H983" s="24">
        <v>323</v>
      </c>
      <c r="I983" s="7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8">
        <f t="shared" si="30"/>
        <v>43094.25</v>
      </c>
      <c r="O983" s="18">
        <v>43094.25</v>
      </c>
      <c r="P983" s="18">
        <f t="shared" si="31"/>
        <v>43127.25</v>
      </c>
      <c r="Q983" s="18">
        <v>43127.25</v>
      </c>
      <c r="R983" t="b">
        <v>0</v>
      </c>
      <c r="S983" t="b">
        <v>0</v>
      </c>
      <c r="T983" t="s">
        <v>28</v>
      </c>
      <c r="U983" t="str">
        <f>_xlfn.TEXTBEFORE(Table1[[#This Row],[category &amp; sub-category]], "/")</f>
        <v>technology</v>
      </c>
      <c r="V983" t="str">
        <f>_xlfn.TEXTAFTER(Table1[[#This Row],[category &amp; sub-category]], "/")</f>
        <v>web</v>
      </c>
    </row>
    <row r="984" spans="1:22" x14ac:dyDescent="0.25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19">
        <f>Table1[[#This Row],[pledged]]/Table1[[#This Row],[goal]]</f>
        <v>0.84930555555555554</v>
      </c>
      <c r="G984" t="s">
        <v>14</v>
      </c>
      <c r="H984" s="24">
        <v>75</v>
      </c>
      <c r="I984" s="7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8">
        <f t="shared" si="30"/>
        <v>40743.208333333336</v>
      </c>
      <c r="O984" s="18">
        <v>40743.208333333336</v>
      </c>
      <c r="P984" s="18">
        <f t="shared" si="31"/>
        <v>40745.208333333336</v>
      </c>
      <c r="Q984" s="18">
        <v>40745.208333333336</v>
      </c>
      <c r="R984" t="b">
        <v>0</v>
      </c>
      <c r="S984" t="b">
        <v>1</v>
      </c>
      <c r="T984" t="s">
        <v>42</v>
      </c>
      <c r="U984" t="str">
        <f>_xlfn.TEXTBEFORE(Table1[[#This Row],[category &amp; sub-category]], "/")</f>
        <v>film &amp; video</v>
      </c>
      <c r="V984" t="str">
        <f>_xlfn.TEXTAFTER(Table1[[#This Row],[category &amp; sub-category]], "/")</f>
        <v>documentary</v>
      </c>
    </row>
    <row r="985" spans="1:22" x14ac:dyDescent="0.25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19">
        <f>Table1[[#This Row],[pledged]]/Table1[[#This Row],[goal]]</f>
        <v>1.4593648334624323</v>
      </c>
      <c r="G985" t="s">
        <v>20</v>
      </c>
      <c r="H985" s="24">
        <v>2326</v>
      </c>
      <c r="I985" s="7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8">
        <f t="shared" si="30"/>
        <v>43681.208333333328</v>
      </c>
      <c r="O985" s="18">
        <v>43681.208333333328</v>
      </c>
      <c r="P985" s="18">
        <f t="shared" si="31"/>
        <v>43696.208333333328</v>
      </c>
      <c r="Q985" s="18">
        <v>43696.208333333328</v>
      </c>
      <c r="R985" t="b">
        <v>0</v>
      </c>
      <c r="S985" t="b">
        <v>0</v>
      </c>
      <c r="T985" t="s">
        <v>42</v>
      </c>
      <c r="U985" t="str">
        <f>_xlfn.TEXTBEFORE(Table1[[#This Row],[category &amp; sub-category]], "/")</f>
        <v>film &amp; video</v>
      </c>
      <c r="V985" t="str">
        <f>_xlfn.TEXTAFTER(Table1[[#This Row],[category &amp; sub-category]], "/")</f>
        <v>documentary</v>
      </c>
    </row>
    <row r="986" spans="1:22" x14ac:dyDescent="0.25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19">
        <f>Table1[[#This Row],[pledged]]/Table1[[#This Row],[goal]]</f>
        <v>1.5246153846153847</v>
      </c>
      <c r="G986" t="s">
        <v>20</v>
      </c>
      <c r="H986" s="24">
        <v>381</v>
      </c>
      <c r="I986" s="7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8">
        <f t="shared" si="30"/>
        <v>43716.208333333328</v>
      </c>
      <c r="O986" s="18">
        <v>43716.208333333328</v>
      </c>
      <c r="P986" s="18">
        <f t="shared" si="31"/>
        <v>43742.208333333328</v>
      </c>
      <c r="Q986" s="18">
        <v>43742.208333333328</v>
      </c>
      <c r="R986" t="b">
        <v>0</v>
      </c>
      <c r="S986" t="b">
        <v>0</v>
      </c>
      <c r="T986" t="s">
        <v>33</v>
      </c>
      <c r="U986" t="str">
        <f>_xlfn.TEXTBEFORE(Table1[[#This Row],[category &amp; sub-category]], "/")</f>
        <v>theater</v>
      </c>
      <c r="V986" t="str">
        <f>_xlfn.TEXTAFTER(Table1[[#This Row],[category &amp; sub-category]], "/")</f>
        <v>plays</v>
      </c>
    </row>
    <row r="987" spans="1:22" x14ac:dyDescent="0.25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19">
        <f>Table1[[#This Row],[pledged]]/Table1[[#This Row],[goal]]</f>
        <v>0.67129542790152408</v>
      </c>
      <c r="G987" t="s">
        <v>14</v>
      </c>
      <c r="H987" s="24">
        <v>4405</v>
      </c>
      <c r="I987" s="7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8">
        <f t="shared" si="30"/>
        <v>41614.25</v>
      </c>
      <c r="O987" s="18">
        <v>41614.25</v>
      </c>
      <c r="P987" s="18">
        <f t="shared" si="31"/>
        <v>41640.25</v>
      </c>
      <c r="Q987" s="18">
        <v>41640.25</v>
      </c>
      <c r="R987" t="b">
        <v>0</v>
      </c>
      <c r="S987" t="b">
        <v>1</v>
      </c>
      <c r="T987" t="s">
        <v>23</v>
      </c>
      <c r="U987" t="str">
        <f>_xlfn.TEXTBEFORE(Table1[[#This Row],[category &amp; sub-category]], "/")</f>
        <v>music</v>
      </c>
      <c r="V987" t="str">
        <f>_xlfn.TEXTAFTER(Table1[[#This Row],[category &amp; sub-category]], "/")</f>
        <v>rock</v>
      </c>
    </row>
    <row r="988" spans="1:22" x14ac:dyDescent="0.25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19">
        <f>Table1[[#This Row],[pledged]]/Table1[[#This Row],[goal]]</f>
        <v>0.40307692307692305</v>
      </c>
      <c r="G988" t="s">
        <v>14</v>
      </c>
      <c r="H988" s="24">
        <v>92</v>
      </c>
      <c r="I988" s="7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8">
        <f t="shared" si="30"/>
        <v>40638.208333333336</v>
      </c>
      <c r="O988" s="18">
        <v>40638.208333333336</v>
      </c>
      <c r="P988" s="18">
        <f t="shared" si="31"/>
        <v>40652.208333333336</v>
      </c>
      <c r="Q988" s="18">
        <v>40652.208333333336</v>
      </c>
      <c r="R988" t="b">
        <v>0</v>
      </c>
      <c r="S988" t="b">
        <v>0</v>
      </c>
      <c r="T988" t="s">
        <v>23</v>
      </c>
      <c r="U988" t="str">
        <f>_xlfn.TEXTBEFORE(Table1[[#This Row],[category &amp; sub-category]], "/")</f>
        <v>music</v>
      </c>
      <c r="V988" t="str">
        <f>_xlfn.TEXTAFTER(Table1[[#This Row],[category &amp; sub-category]], "/")</f>
        <v>rock</v>
      </c>
    </row>
    <row r="989" spans="1:22" x14ac:dyDescent="0.25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19">
        <f>Table1[[#This Row],[pledged]]/Table1[[#This Row],[goal]]</f>
        <v>2.1679032258064517</v>
      </c>
      <c r="G989" t="s">
        <v>20</v>
      </c>
      <c r="H989" s="24">
        <v>480</v>
      </c>
      <c r="I989" s="7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8">
        <f t="shared" si="30"/>
        <v>42852.208333333328</v>
      </c>
      <c r="O989" s="18">
        <v>42852.208333333328</v>
      </c>
      <c r="P989" s="18">
        <f t="shared" si="31"/>
        <v>42866.208333333328</v>
      </c>
      <c r="Q989" s="18">
        <v>42866.208333333328</v>
      </c>
      <c r="R989" t="b">
        <v>0</v>
      </c>
      <c r="S989" t="b">
        <v>0</v>
      </c>
      <c r="T989" t="s">
        <v>42</v>
      </c>
      <c r="U989" t="str">
        <f>_xlfn.TEXTBEFORE(Table1[[#This Row],[category &amp; sub-category]], "/")</f>
        <v>film &amp; video</v>
      </c>
      <c r="V989" t="str">
        <f>_xlfn.TEXTAFTER(Table1[[#This Row],[category &amp; sub-category]], "/")</f>
        <v>documentary</v>
      </c>
    </row>
    <row r="990" spans="1:22" x14ac:dyDescent="0.25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19">
        <f>Table1[[#This Row],[pledged]]/Table1[[#This Row],[goal]]</f>
        <v>0.52117021276595743</v>
      </c>
      <c r="G990" t="s">
        <v>14</v>
      </c>
      <c r="H990" s="24">
        <v>64</v>
      </c>
      <c r="I990" s="7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8">
        <f t="shared" si="30"/>
        <v>42686.25</v>
      </c>
      <c r="O990" s="18">
        <v>42686.25</v>
      </c>
      <c r="P990" s="18">
        <f t="shared" si="31"/>
        <v>42707.25</v>
      </c>
      <c r="Q990" s="18">
        <v>42707.25</v>
      </c>
      <c r="R990" t="b">
        <v>0</v>
      </c>
      <c r="S990" t="b">
        <v>0</v>
      </c>
      <c r="T990" t="s">
        <v>133</v>
      </c>
      <c r="U990" t="str">
        <f>_xlfn.TEXTBEFORE(Table1[[#This Row],[category &amp; sub-category]], "/")</f>
        <v>publishing</v>
      </c>
      <c r="V990" t="str">
        <f>_xlfn.TEXTAFTER(Table1[[#This Row],[category &amp; sub-category]], "/")</f>
        <v>radio &amp; podcasts</v>
      </c>
    </row>
    <row r="991" spans="1:22" x14ac:dyDescent="0.25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19">
        <f>Table1[[#This Row],[pledged]]/Table1[[#This Row],[goal]]</f>
        <v>4.9958333333333336</v>
      </c>
      <c r="G991" t="s">
        <v>20</v>
      </c>
      <c r="H991" s="24">
        <v>226</v>
      </c>
      <c r="I991" s="7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8">
        <f t="shared" si="30"/>
        <v>43571.208333333328</v>
      </c>
      <c r="O991" s="18">
        <v>43571.208333333328</v>
      </c>
      <c r="P991" s="18">
        <f t="shared" si="31"/>
        <v>43576.208333333328</v>
      </c>
      <c r="Q991" s="18">
        <v>43576.208333333328</v>
      </c>
      <c r="R991" t="b">
        <v>0</v>
      </c>
      <c r="S991" t="b">
        <v>0</v>
      </c>
      <c r="T991" t="s">
        <v>206</v>
      </c>
      <c r="U991" t="str">
        <f>_xlfn.TEXTBEFORE(Table1[[#This Row],[category &amp; sub-category]], "/")</f>
        <v>publishing</v>
      </c>
      <c r="V991" t="str">
        <f>_xlfn.TEXTAFTER(Table1[[#This Row],[category &amp; sub-category]], "/")</f>
        <v>translations</v>
      </c>
    </row>
    <row r="992" spans="1:22" x14ac:dyDescent="0.25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19">
        <f>Table1[[#This Row],[pledged]]/Table1[[#This Row],[goal]]</f>
        <v>0.87679487179487181</v>
      </c>
      <c r="G992" t="s">
        <v>14</v>
      </c>
      <c r="H992" s="24">
        <v>64</v>
      </c>
      <c r="I992" s="7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8">
        <f t="shared" si="30"/>
        <v>42432.25</v>
      </c>
      <c r="O992" s="18">
        <v>42432.25</v>
      </c>
      <c r="P992" s="18">
        <f t="shared" si="31"/>
        <v>42454.208333333328</v>
      </c>
      <c r="Q992" s="18">
        <v>42454.208333333328</v>
      </c>
      <c r="R992" t="b">
        <v>0</v>
      </c>
      <c r="S992" t="b">
        <v>1</v>
      </c>
      <c r="T992" t="s">
        <v>53</v>
      </c>
      <c r="U992" t="str">
        <f>_xlfn.TEXTBEFORE(Table1[[#This Row],[category &amp; sub-category]], "/")</f>
        <v>film &amp; video</v>
      </c>
      <c r="V992" t="str">
        <f>_xlfn.TEXTAFTER(Table1[[#This Row],[category &amp; sub-category]], "/")</f>
        <v>drama</v>
      </c>
    </row>
    <row r="993" spans="1:22" x14ac:dyDescent="0.25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19">
        <f>Table1[[#This Row],[pledged]]/Table1[[#This Row],[goal]]</f>
        <v>1.131734693877551</v>
      </c>
      <c r="G993" t="s">
        <v>20</v>
      </c>
      <c r="H993" s="24">
        <v>241</v>
      </c>
      <c r="I993" s="7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8">
        <f t="shared" si="30"/>
        <v>41907.208333333336</v>
      </c>
      <c r="O993" s="18">
        <v>41907.208333333336</v>
      </c>
      <c r="P993" s="18">
        <f t="shared" si="31"/>
        <v>41911.208333333336</v>
      </c>
      <c r="Q993" s="18">
        <v>41911.208333333336</v>
      </c>
      <c r="R993" t="b">
        <v>0</v>
      </c>
      <c r="S993" t="b">
        <v>1</v>
      </c>
      <c r="T993" t="s">
        <v>23</v>
      </c>
      <c r="U993" t="str">
        <f>_xlfn.TEXTBEFORE(Table1[[#This Row],[category &amp; sub-category]], "/")</f>
        <v>music</v>
      </c>
      <c r="V993" t="str">
        <f>_xlfn.TEXTAFTER(Table1[[#This Row],[category &amp; sub-category]], "/")</f>
        <v>rock</v>
      </c>
    </row>
    <row r="994" spans="1:22" x14ac:dyDescent="0.25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19">
        <f>Table1[[#This Row],[pledged]]/Table1[[#This Row],[goal]]</f>
        <v>4.2654838709677421</v>
      </c>
      <c r="G994" t="s">
        <v>20</v>
      </c>
      <c r="H994" s="24">
        <v>132</v>
      </c>
      <c r="I994" s="7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8">
        <f t="shared" si="30"/>
        <v>43227.208333333328</v>
      </c>
      <c r="O994" s="18">
        <v>43227.208333333328</v>
      </c>
      <c r="P994" s="18">
        <f t="shared" si="31"/>
        <v>43241.208333333328</v>
      </c>
      <c r="Q994" s="18">
        <v>43241.208333333328</v>
      </c>
      <c r="R994" t="b">
        <v>0</v>
      </c>
      <c r="S994" t="b">
        <v>1</v>
      </c>
      <c r="T994" t="s">
        <v>53</v>
      </c>
      <c r="U994" t="str">
        <f>_xlfn.TEXTBEFORE(Table1[[#This Row],[category &amp; sub-category]], "/")</f>
        <v>film &amp; video</v>
      </c>
      <c r="V994" t="str">
        <f>_xlfn.TEXTAFTER(Table1[[#This Row],[category &amp; sub-category]], "/")</f>
        <v>drama</v>
      </c>
    </row>
    <row r="995" spans="1:22" x14ac:dyDescent="0.25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19">
        <f>Table1[[#This Row],[pledged]]/Table1[[#This Row],[goal]]</f>
        <v>0.77632653061224488</v>
      </c>
      <c r="G995" t="s">
        <v>74</v>
      </c>
      <c r="H995" s="24">
        <v>75</v>
      </c>
      <c r="I995" s="7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8">
        <f t="shared" si="30"/>
        <v>42362.25</v>
      </c>
      <c r="O995" s="18">
        <v>42362.25</v>
      </c>
      <c r="P995" s="18">
        <f t="shared" si="31"/>
        <v>42379.25</v>
      </c>
      <c r="Q995" s="18">
        <v>42379.25</v>
      </c>
      <c r="R995" t="b">
        <v>0</v>
      </c>
      <c r="S995" t="b">
        <v>1</v>
      </c>
      <c r="T995" t="s">
        <v>122</v>
      </c>
      <c r="U995" t="str">
        <f>_xlfn.TEXTBEFORE(Table1[[#This Row],[category &amp; sub-category]], "/")</f>
        <v>photography</v>
      </c>
      <c r="V995" t="str">
        <f>_xlfn.TEXTAFTER(Table1[[#This Row],[category &amp; sub-category]], "/")</f>
        <v>photography books</v>
      </c>
    </row>
    <row r="996" spans="1:22" x14ac:dyDescent="0.25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19">
        <f>Table1[[#This Row],[pledged]]/Table1[[#This Row],[goal]]</f>
        <v>0.52496810772501767</v>
      </c>
      <c r="G996" t="s">
        <v>14</v>
      </c>
      <c r="H996" s="24">
        <v>842</v>
      </c>
      <c r="I996" s="7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8">
        <f t="shared" si="30"/>
        <v>41929.208333333336</v>
      </c>
      <c r="O996" s="18">
        <v>41929.208333333336</v>
      </c>
      <c r="P996" s="18">
        <f t="shared" si="31"/>
        <v>41935.208333333336</v>
      </c>
      <c r="Q996" s="18">
        <v>41935.208333333336</v>
      </c>
      <c r="R996" t="b">
        <v>0</v>
      </c>
      <c r="S996" t="b">
        <v>1</v>
      </c>
      <c r="T996" t="s">
        <v>206</v>
      </c>
      <c r="U996" t="str">
        <f>_xlfn.TEXTBEFORE(Table1[[#This Row],[category &amp; sub-category]], "/")</f>
        <v>publishing</v>
      </c>
      <c r="V996" t="str">
        <f>_xlfn.TEXTAFTER(Table1[[#This Row],[category &amp; sub-category]], "/")</f>
        <v>translations</v>
      </c>
    </row>
    <row r="997" spans="1:22" x14ac:dyDescent="0.25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19">
        <f>Table1[[#This Row],[pledged]]/Table1[[#This Row],[goal]]</f>
        <v>1.5746762589928058</v>
      </c>
      <c r="G997" t="s">
        <v>20</v>
      </c>
      <c r="H997" s="24">
        <v>2043</v>
      </c>
      <c r="I997" s="7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8">
        <f t="shared" si="30"/>
        <v>43408.208333333328</v>
      </c>
      <c r="O997" s="18">
        <v>43408.208333333328</v>
      </c>
      <c r="P997" s="18">
        <f t="shared" si="31"/>
        <v>43437.25</v>
      </c>
      <c r="Q997" s="18">
        <v>43437.25</v>
      </c>
      <c r="R997" t="b">
        <v>0</v>
      </c>
      <c r="S997" t="b">
        <v>1</v>
      </c>
      <c r="T997" t="s">
        <v>17</v>
      </c>
      <c r="U997" t="str">
        <f>_xlfn.TEXTBEFORE(Table1[[#This Row],[category &amp; sub-category]], "/")</f>
        <v>food</v>
      </c>
      <c r="V997" t="str">
        <f>_xlfn.TEXTAFTER(Table1[[#This Row],[category &amp; sub-category]], "/")</f>
        <v>food trucks</v>
      </c>
    </row>
    <row r="998" spans="1:22" x14ac:dyDescent="0.25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19">
        <f>Table1[[#This Row],[pledged]]/Table1[[#This Row],[goal]]</f>
        <v>0.72939393939393937</v>
      </c>
      <c r="G998" t="s">
        <v>14</v>
      </c>
      <c r="H998" s="24">
        <v>112</v>
      </c>
      <c r="I998" s="7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8">
        <f t="shared" si="30"/>
        <v>41276.25</v>
      </c>
      <c r="O998" s="18">
        <v>41276.25</v>
      </c>
      <c r="P998" s="18">
        <f t="shared" si="31"/>
        <v>41306.25</v>
      </c>
      <c r="Q998" s="18">
        <v>41306.25</v>
      </c>
      <c r="R998" t="b">
        <v>0</v>
      </c>
      <c r="S998" t="b">
        <v>0</v>
      </c>
      <c r="T998" t="s">
        <v>33</v>
      </c>
      <c r="U998" t="str">
        <f>_xlfn.TEXTBEFORE(Table1[[#This Row],[category &amp; sub-category]], "/")</f>
        <v>theater</v>
      </c>
      <c r="V998" t="str">
        <f>_xlfn.TEXTAFTER(Table1[[#This Row],[category &amp; sub-category]], "/")</f>
        <v>plays</v>
      </c>
    </row>
    <row r="999" spans="1:22" x14ac:dyDescent="0.25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19">
        <f>Table1[[#This Row],[pledged]]/Table1[[#This Row],[goal]]</f>
        <v>0.60565789473684206</v>
      </c>
      <c r="G999" t="s">
        <v>74</v>
      </c>
      <c r="H999" s="24">
        <v>139</v>
      </c>
      <c r="I999" s="7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8">
        <f t="shared" si="30"/>
        <v>41659.25</v>
      </c>
      <c r="O999" s="18">
        <v>41659.25</v>
      </c>
      <c r="P999" s="18">
        <f t="shared" si="31"/>
        <v>41664.25</v>
      </c>
      <c r="Q999" s="18">
        <v>41664.25</v>
      </c>
      <c r="R999" t="b">
        <v>0</v>
      </c>
      <c r="S999" t="b">
        <v>0</v>
      </c>
      <c r="T999" t="s">
        <v>33</v>
      </c>
      <c r="U999" t="str">
        <f>_xlfn.TEXTBEFORE(Table1[[#This Row],[category &amp; sub-category]], "/")</f>
        <v>theater</v>
      </c>
      <c r="V999" t="str">
        <f>_xlfn.TEXTAFTER(Table1[[#This Row],[category &amp; sub-category]], "/")</f>
        <v>plays</v>
      </c>
    </row>
    <row r="1000" spans="1:22" x14ac:dyDescent="0.25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19">
        <f>Table1[[#This Row],[pledged]]/Table1[[#This Row],[goal]]</f>
        <v>0.5679129129129129</v>
      </c>
      <c r="G1000" t="s">
        <v>14</v>
      </c>
      <c r="H1000" s="24">
        <v>374</v>
      </c>
      <c r="I1000" s="7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8">
        <f t="shared" si="30"/>
        <v>40220.25</v>
      </c>
      <c r="O1000" s="18">
        <v>40220.25</v>
      </c>
      <c r="P1000" s="18">
        <f t="shared" si="31"/>
        <v>40234.25</v>
      </c>
      <c r="Q1000" s="18">
        <v>40234.25</v>
      </c>
      <c r="R1000" t="b">
        <v>0</v>
      </c>
      <c r="S1000" t="b">
        <v>1</v>
      </c>
      <c r="T1000" t="s">
        <v>60</v>
      </c>
      <c r="U1000" t="str">
        <f>_xlfn.TEXTBEFORE(Table1[[#This Row],[category &amp; sub-category]], "/")</f>
        <v>music</v>
      </c>
      <c r="V1000" t="str">
        <f>_xlfn.TEXTAFTER(Table1[[#This Row],[category &amp; sub-category]], "/")</f>
        <v>indie rock</v>
      </c>
    </row>
    <row r="1001" spans="1:22" x14ac:dyDescent="0.25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19">
        <f>Table1[[#This Row],[pledged]]/Table1[[#This Row],[goal]]</f>
        <v>0.56542754275427543</v>
      </c>
      <c r="G1001" t="s">
        <v>74</v>
      </c>
      <c r="H1001" s="24">
        <v>1122</v>
      </c>
      <c r="I1001" s="7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8">
        <f t="shared" si="30"/>
        <v>42550.208333333328</v>
      </c>
      <c r="O1001" s="18">
        <v>42550.208333333328</v>
      </c>
      <c r="P1001" s="18">
        <f t="shared" si="31"/>
        <v>42557.208333333328</v>
      </c>
      <c r="Q1001" s="18">
        <v>42557.208333333328</v>
      </c>
      <c r="R1001" t="b">
        <v>0</v>
      </c>
      <c r="S1001" t="b">
        <v>0</v>
      </c>
      <c r="T1001" t="s">
        <v>17</v>
      </c>
      <c r="U1001" t="str">
        <f>_xlfn.TEXTBEFORE(Table1[[#This Row],[category &amp; sub-category]], "/")</f>
        <v>food</v>
      </c>
      <c r="V1001" t="str">
        <f>_xlfn.TEXTAFTER(Table1[[#This Row],[category &amp; sub-category]], "/")</f>
        <v>food trucks</v>
      </c>
    </row>
  </sheetData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ellIs" dxfId="3" priority="3" operator="equal">
      <formula>"live"</formula>
    </cfRule>
    <cfRule type="cellIs" dxfId="2" priority="4" operator="equal">
      <formula>"successful"</formula>
    </cfRule>
    <cfRule type="cellIs" dxfId="1" priority="5" operator="equal">
      <formula>"failed"</formula>
    </cfRule>
  </conditionalFormatting>
  <conditionalFormatting sqref="G2:G1001">
    <cfRule type="cellIs" dxfId="0" priority="2" operator="equal">
      <formula>"canceled"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PivotTable3</vt:lpstr>
      <vt:lpstr>Goal Analysis</vt:lpstr>
      <vt:lpstr>Stats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2024-04-05T01:52:40Z</dcterms:modified>
</cp:coreProperties>
</file>