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F975CA5A9F93E6/Curso MS365 com Copilot/"/>
    </mc:Choice>
  </mc:AlternateContent>
  <xr:revisionPtr revIDLastSave="664" documentId="8_{E7DA0291-441F-47D5-B904-9CDFC0D883E1}" xr6:coauthVersionLast="47" xr6:coauthVersionMax="47" xr10:uidLastSave="{225A6888-6B8D-4955-B9B3-6E5913EE9510}"/>
  <bookViews>
    <workbookView xWindow="-120" yWindow="-120" windowWidth="29040" windowHeight="15720" tabRatio="0" xr2:uid="{66DD6F92-2506-44E2-88D9-31513A1EB4C5}"/>
  </bookViews>
  <sheets>
    <sheet name="Planilha1" sheetId="1" r:id="rId1"/>
    <sheet name="Planilha2" sheetId="2" r:id="rId2"/>
  </sheets>
  <definedNames>
    <definedName name="aporte">Planilha1!$D$18</definedName>
    <definedName name="qtd_anos">Planilha1!$D$19</definedName>
    <definedName name="rendimento_carteira">Planilha1!$D$13</definedName>
    <definedName name="taxa_mensal">Planilha1!$D$20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4" i="1"/>
  <c r="C38" i="1"/>
  <c r="C39" i="1"/>
  <c r="C40" i="1"/>
  <c r="C41" i="1"/>
  <c r="C42" i="1"/>
  <c r="I7" i="2"/>
  <c r="B19" i="2"/>
  <c r="B20" i="2"/>
  <c r="B21" i="2"/>
  <c r="B22" i="2"/>
  <c r="B23" i="2"/>
  <c r="B18" i="2"/>
  <c r="B13" i="2"/>
  <c r="B14" i="2"/>
  <c r="B15" i="2"/>
  <c r="B16" i="2"/>
  <c r="B17" i="2"/>
  <c r="B12" i="2"/>
  <c r="B6" i="2"/>
  <c r="B11" i="2"/>
  <c r="B7" i="2"/>
  <c r="B8" i="2"/>
  <c r="B9" i="2"/>
  <c r="B10" i="2"/>
  <c r="D21" i="1"/>
  <c r="D22" i="1" s="1"/>
  <c r="D14" i="1"/>
  <c r="C27" i="1"/>
  <c r="D27" i="1" s="1"/>
  <c r="C28" i="1"/>
  <c r="D28" i="1" s="1"/>
  <c r="C29" i="1"/>
  <c r="D29" i="1" s="1"/>
  <c r="C30" i="1"/>
  <c r="D30" i="1" s="1"/>
  <c r="C26" i="1"/>
  <c r="D26" i="1" s="1"/>
  <c r="D37" i="1" l="1"/>
  <c r="D42" i="1"/>
  <c r="D40" i="1"/>
  <c r="D39" i="1"/>
  <c r="D38" i="1"/>
  <c r="D41" i="1"/>
  <c r="D43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<sst xmlns="http://schemas.openxmlformats.org/spreadsheetml/2006/main" count="71" uniqueCount="35">
  <si>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</si>
  <si>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</si>
  <si>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</si>
  <si>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</si>
  <si>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</si>
  <si>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</si>
  <si>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</si>
  <si>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</si>
  <si>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</si>
  <si>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</si>
  <si>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</si>
  <si>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</si>
  <si>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</si>
  <si>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</si>
  <si>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</si>
  <si>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da Carteira</t>
  </si>
  <si>
    <t>Perfil</t>
  </si>
  <si>
    <t>Agressivo</t>
  </si>
  <si>
    <t>Valor a ser Investido por Mês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</si>
  <si>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</si>
  <si>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</si>
  <si>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</si>
  <si>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</si>
  <si>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</si>
  <si>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</si>
  <si>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</si>
  <si>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</si>
  <si>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</si>
  <si>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Tipo de FII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</si>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</sst>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1" tint="4.9989318521683403E-2"/>
      </top>
      <bottom/>
      <diagonal/>
    </border>
    <border>
      <left/>
      <right/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1" tint="4.9989318521683403E-2"/>
      </left>
      <right/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0" tint="-0.14999847407452621"/>
      </bottom>
      <diagonal/>
    </border>
    <border>
      <left style="medium">
        <color theme="1" tint="4.9989318521683403E-2"/>
      </left>
      <right style="medium">
        <color theme="0" tint="-0.14996795556505021"/>
      </right>
      <top/>
      <bottom/>
      <diagonal/>
    </border>
    <border>
      <left style="medium">
        <color theme="1" tint="4.9989318521683403E-2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0" tint="-0.14999847407452621"/>
      </bottom>
      <diagonal/>
    </border>
    <border>
      <left/>
      <right/>
      <top style="medium">
        <color theme="1" tint="4.9989318521683403E-2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1" tint="4.9989318521683403E-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1" tint="4.9989318521683403E-2"/>
      </left>
      <right/>
      <top style="medium">
        <color theme="0" tint="-0.14999847407452621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0.149998474074526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 tint="4.9989318521683403E-2"/>
      </right>
      <top style="medium">
        <color theme="0" tint="-4.9989318521683403E-2"/>
      </top>
      <bottom style="medium">
        <color theme="1" tint="4.9989318521683403E-2"/>
      </bottom>
      <diagonal/>
    </border>
    <border>
      <left style="medium">
        <color theme="0" tint="-4.9989318521683403E-2"/>
      </left>
      <right style="medium">
        <color theme="1" tint="4.9989318521683403E-2"/>
      </right>
      <top style="medium">
        <color theme="0" tint="-0.14999847407452621"/>
      </top>
      <bottom/>
      <diagonal/>
    </border>
    <border>
      <left style="medium">
        <color theme="0" tint="-0.14996795556505021"/>
      </left>
      <right/>
      <top/>
      <bottom/>
      <diagonal/>
    </border>
    <border>
      <left style="medium">
        <color theme="0" tint="-4.9989318521683403E-2"/>
      </left>
      <right style="medium">
        <color theme="1" tint="4.9989318521683403E-2"/>
      </right>
      <top style="thin">
        <color theme="0" tint="-0.49998474074526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0" tint="-0.14996795556505021"/>
      </right>
      <top style="thin">
        <color theme="0" tint="-0.499984740745262"/>
      </top>
      <bottom style="medium">
        <color theme="1" tint="4.9989318521683403E-2"/>
      </bottom>
      <diagonal/>
    </border>
    <border>
      <left style="medium">
        <color theme="0" tint="-0.14996795556505021"/>
      </left>
      <right style="medium">
        <color theme="0" tint="-4.9989318521683403E-2"/>
      </right>
      <top style="thin">
        <color theme="0" tint="-0.49998474074526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medium">
        <color theme="0" tint="-0.1499679555650502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4.9989318521683403E-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4.9989318521683403E-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1499679555650502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6" fillId="4" borderId="2" xfId="0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Border="1"/>
    <xf numFmtId="8" fontId="0" fillId="5" borderId="9" xfId="0" applyNumberFormat="1" applyFill="1" applyBorder="1" applyAlignment="1">
      <alignment horizontal="center"/>
    </xf>
    <xf numFmtId="8" fontId="0" fillId="5" borderId="10" xfId="0" applyNumberFormat="1" applyFill="1" applyBorder="1" applyAlignment="1">
      <alignment horizontal="center"/>
    </xf>
    <xf numFmtId="8" fontId="0" fillId="5" borderId="1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7" borderId="15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vertical="center"/>
    </xf>
    <xf numFmtId="8" fontId="0" fillId="5" borderId="3" xfId="0" applyNumberFormat="1" applyFill="1" applyBorder="1"/>
    <xf numFmtId="8" fontId="0" fillId="5" borderId="4" xfId="0" applyNumberFormat="1" applyFill="1" applyBorder="1"/>
    <xf numFmtId="8" fontId="0" fillId="5" borderId="17" xfId="0" applyNumberFormat="1" applyFill="1" applyBorder="1"/>
    <xf numFmtId="0" fontId="6" fillId="4" borderId="20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166" fontId="4" fillId="0" borderId="25" xfId="0" applyNumberFormat="1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0" fontId="4" fillId="0" borderId="25" xfId="0" applyNumberFormat="1" applyFont="1" applyBorder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8" fontId="4" fillId="6" borderId="29" xfId="0" applyNumberFormat="1" applyFont="1" applyFill="1" applyBorder="1" applyAlignment="1">
      <alignment horizontal="center"/>
    </xf>
    <xf numFmtId="8" fontId="4" fillId="6" borderId="28" xfId="0" applyNumberFormat="1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166" fontId="0" fillId="6" borderId="31" xfId="0" applyNumberFormat="1" applyFill="1" applyBorder="1"/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166" fontId="0" fillId="8" borderId="35" xfId="0" applyNumberFormat="1" applyFill="1" applyBorder="1"/>
    <xf numFmtId="0" fontId="0" fillId="8" borderId="37" xfId="0" applyFill="1" applyBorder="1" applyAlignment="1">
      <alignment horizontal="center"/>
    </xf>
    <xf numFmtId="10" fontId="0" fillId="8" borderId="36" xfId="0" applyNumberFormat="1" applyFill="1" applyBorder="1"/>
    <xf numFmtId="0" fontId="2" fillId="2" borderId="0" xfId="2" applyBorder="1"/>
    <xf numFmtId="0" fontId="2" fillId="2" borderId="0" xfId="2"/>
    <xf numFmtId="0" fontId="0" fillId="5" borderId="0" xfId="0" applyFill="1"/>
    <xf numFmtId="0" fontId="2" fillId="2" borderId="0" xfId="2" applyAlignment="1">
      <alignment horizontal="center"/>
    </xf>
    <xf numFmtId="166" fontId="0" fillId="5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9" fontId="0" fillId="0" borderId="38" xfId="0" applyNumberFormat="1" applyBorder="1" applyAlignment="1">
      <alignment horizontal="center"/>
    </xf>
    <xf numFmtId="0" fontId="0" fillId="0" borderId="0" xfId="0" applyFill="1" applyBorder="1"/>
    <xf numFmtId="0" fontId="3" fillId="3" borderId="0" xfId="3"/>
    <xf numFmtId="9" fontId="3" fillId="3" borderId="0" xfId="1" applyFont="1" applyFill="1"/>
    <xf numFmtId="9" fontId="0" fillId="0" borderId="0" xfId="1" applyFont="1"/>
  </cellXfs>
  <cellStyles count="4">
    <cellStyle name="Bom" xfId="2" builtinId="26"/>
    <cellStyle name="Neutro" xfId="3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110174</xdr:colOff>
      <xdr:row>7</xdr:row>
      <xdr:rowOff>23825</xdr:rowOff>
    </xdr:from>
    <xdr:ext cx="184730" cy="93769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3E91B9-DE63-5435-3770-A5F968932D10}"/>
            </a:ext>
          </a:extLst>
        </xdr:cNvPr>
        <xdr:cNvSpPr/>
      </xdr:nvSpPr>
      <xdr:spPr>
        <a:xfrm>
          <a:off x="5578838" y="1364989"/>
          <a:ext cx="184730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pt-BR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188703</xdr:colOff>
      <xdr:row>1</xdr:row>
      <xdr:rowOff>5054</xdr:rowOff>
    </xdr:from>
    <xdr:to>
      <xdr:col>4</xdr:col>
      <xdr:colOff>611037</xdr:colOff>
      <xdr:row>8</xdr:row>
      <xdr:rowOff>98507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EE0FB2A-F658-A15A-3347-69A0F944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" y="193757"/>
          <a:ext cx="5256721" cy="1414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FEBA-13A1-4010-A1C9-9F32E44418B2}">
  <dimension ref="A10:F43"/>
  <sheetViews>
    <sheetView showGridLines="0" showRowColHeaders="0" tabSelected="1" topLeftCell="A23" zoomScale="173" zoomScaleNormal="160" workbookViewId="0">
      <selection activeCell="D15" sqref="D15"/>
    </sheetView>
  </sheetViews>
  <sheetFormatPr defaultColWidth="0" defaultRowHeight="15" x14ac:dyDescent="0.25"/>
  <cols>
    <col min="1" max="1" width="9.140625" customWidth="1"/>
    <col min="2" max="2" width="27.140625" bestFit="1" customWidth="1"/>
    <col min="3" max="3" width="18.5703125" customWidth="1"/>
    <col min="4" max="4" width="17.7109375" bestFit="1" customWidth="1"/>
    <col min="5" max="5" width="10.42578125" customWidth="1"/>
    <col min="6" max="6" width="11" hidden="1" customWidth="1"/>
    <col min="7" max="7" width="9.140625" hidden="1" customWidth="1"/>
    <col min="8" max="16384" width="9.140625" hidden="1"/>
  </cols>
  <sheetData>
    <row r="10" spans="2:4" s="9" customFormat="1" ht="15.75" thickBot="1" x14ac:dyDescent="0.3"/>
    <row r="11" spans="2:4" ht="21" x14ac:dyDescent="0.25">
      <c r="B11" s="14" t="s">
        <v>13</v>
      </c>
      <c r="C11" s="15"/>
      <c r="D11" s="16"/>
    </row>
    <row r="12" spans="2:4" ht="15.75" x14ac:dyDescent="0.25">
      <c r="B12" s="35" t="s">
        <v>14</v>
      </c>
      <c r="C12" s="36"/>
      <c r="D12" s="41">
        <v>5000</v>
      </c>
    </row>
    <row r="13" spans="2:4" x14ac:dyDescent="0.25">
      <c r="B13" s="40" t="s">
        <v>15</v>
      </c>
      <c r="C13" s="42"/>
      <c r="D13" s="43">
        <v>1.0999999999999999E-2</v>
      </c>
    </row>
    <row r="14" spans="2:4" ht="15.75" thickBot="1" x14ac:dyDescent="0.3">
      <c r="B14" s="38" t="s">
        <v>34</v>
      </c>
      <c r="C14" s="39"/>
      <c r="D14" s="37">
        <f>D12*0.3</f>
        <v>1500</v>
      </c>
    </row>
    <row r="15" spans="2:4" x14ac:dyDescent="0.25">
      <c r="C15" s="9"/>
    </row>
    <row r="16" spans="2:4" ht="15.75" thickBot="1" x14ac:dyDescent="0.3"/>
    <row r="17" spans="1:5" ht="28.5" customHeight="1" thickBot="1" x14ac:dyDescent="0.3">
      <c r="B17" s="26" t="s">
        <v>5</v>
      </c>
      <c r="C17" s="27"/>
      <c r="D17" s="20"/>
      <c r="E17" s="9"/>
    </row>
    <row r="18" spans="1:5" ht="15.75" thickBot="1" x14ac:dyDescent="0.3">
      <c r="B18" s="21" t="s">
        <v>0</v>
      </c>
      <c r="C18" s="13"/>
      <c r="D18" s="28">
        <v>200</v>
      </c>
    </row>
    <row r="19" spans="1:5" ht="15.75" thickBot="1" x14ac:dyDescent="0.3">
      <c r="B19" s="24" t="s">
        <v>1</v>
      </c>
      <c r="C19" s="25"/>
      <c r="D19" s="29">
        <v>5</v>
      </c>
    </row>
    <row r="20" spans="1:5" ht="15.75" thickBot="1" x14ac:dyDescent="0.3">
      <c r="B20" s="24" t="s">
        <v>2</v>
      </c>
      <c r="C20" s="25"/>
      <c r="D20" s="30">
        <v>1.0789999999999999E-2</v>
      </c>
    </row>
    <row r="21" spans="1:5" ht="15.75" thickBot="1" x14ac:dyDescent="0.3">
      <c r="B21" s="31" t="s">
        <v>3</v>
      </c>
      <c r="C21" s="32"/>
      <c r="D21" s="33">
        <f>FV(D20,D19*12,D18*-1)</f>
        <v>16755.382799697527</v>
      </c>
    </row>
    <row r="22" spans="1:5" ht="15.75" thickBot="1" x14ac:dyDescent="0.3">
      <c r="B22" s="22" t="s">
        <v>4</v>
      </c>
      <c r="C22" s="23"/>
      <c r="D22" s="34">
        <f>D21*rendimento_carteira</f>
        <v>184.30921079667277</v>
      </c>
    </row>
    <row r="23" spans="1:5" x14ac:dyDescent="0.25">
      <c r="C23" s="9"/>
      <c r="E23" s="9"/>
    </row>
    <row r="24" spans="1:5" ht="15.75" thickBot="1" x14ac:dyDescent="0.3"/>
    <row r="25" spans="1:5" ht="21" x14ac:dyDescent="0.35">
      <c r="B25" s="3" t="s">
        <v>11</v>
      </c>
      <c r="C25" s="4"/>
      <c r="D25" s="5" t="s">
        <v>12</v>
      </c>
    </row>
    <row r="26" spans="1:5" ht="15.75" thickBot="1" x14ac:dyDescent="0.3">
      <c r="A26" s="2">
        <v>2</v>
      </c>
      <c r="B26" s="6" t="s">
        <v>6</v>
      </c>
      <c r="C26" s="17">
        <f>FV($D$20,$A26*12,$D$18*-1)</f>
        <v>5445.5254595290435</v>
      </c>
      <c r="D26" s="10">
        <f>C26*rendimento_carteira</f>
        <v>59.900780054819478</v>
      </c>
    </row>
    <row r="27" spans="1:5" ht="15.75" thickBot="1" x14ac:dyDescent="0.3">
      <c r="A27" s="2">
        <v>5</v>
      </c>
      <c r="B27" s="7" t="s">
        <v>7</v>
      </c>
      <c r="C27" s="18">
        <f>FV($D$20,$A27*12,$D$18*-1)</f>
        <v>16755.382799697527</v>
      </c>
      <c r="D27" s="11">
        <f>C27*rendimento_carteira</f>
        <v>184.30921079667277</v>
      </c>
    </row>
    <row r="28" spans="1:5" ht="15.75" thickBot="1" x14ac:dyDescent="0.3">
      <c r="A28" s="2">
        <v>10</v>
      </c>
      <c r="B28" s="7" t="s">
        <v>8</v>
      </c>
      <c r="C28" s="18">
        <f>FV($D$20,$A28*12,$D$18*-1)</f>
        <v>48656.842506034438</v>
      </c>
      <c r="D28" s="11">
        <f>C28*rendimento_carteira</f>
        <v>535.22526756637876</v>
      </c>
    </row>
    <row r="29" spans="1:5" ht="15.75" thickBot="1" x14ac:dyDescent="0.3">
      <c r="A29" s="2">
        <v>20</v>
      </c>
      <c r="B29" s="7" t="s">
        <v>9</v>
      </c>
      <c r="C29" s="18">
        <f>FV($D$20,$A29*12,$D$18*-1)</f>
        <v>225039.68001941612</v>
      </c>
      <c r="D29" s="11">
        <f>C29*rendimento_carteira</f>
        <v>2475.4364802135769</v>
      </c>
    </row>
    <row r="30" spans="1:5" ht="15.75" thickBot="1" x14ac:dyDescent="0.3">
      <c r="A30" s="2">
        <v>30</v>
      </c>
      <c r="B30" s="8" t="s">
        <v>10</v>
      </c>
      <c r="C30" s="19">
        <f>FV($D$20,$A30*12,$D$18*-1)</f>
        <v>864433.93100094295</v>
      </c>
      <c r="D30" s="12">
        <f>C30*rendimento_carteira</f>
        <v>9508.7732410103727</v>
      </c>
    </row>
    <row r="33" spans="2:4" x14ac:dyDescent="0.25">
      <c r="B33" s="44" t="s">
        <v>16</v>
      </c>
      <c r="C33" s="47" t="s">
        <v>17</v>
      </c>
      <c r="D33" s="45"/>
    </row>
    <row r="34" spans="2:4" x14ac:dyDescent="0.25">
      <c r="B34" s="46" t="s">
        <v>18</v>
      </c>
      <c r="C34" s="48">
        <f>aporte</f>
        <v>200</v>
      </c>
      <c r="D34" s="46"/>
    </row>
    <row r="36" spans="2:4" x14ac:dyDescent="0.25">
      <c r="B36" s="50" t="s">
        <v>19</v>
      </c>
      <c r="C36" s="46" t="s">
        <v>20</v>
      </c>
      <c r="D36" s="50" t="s">
        <v>21</v>
      </c>
    </row>
    <row r="37" spans="2:4" x14ac:dyDescent="0.25">
      <c r="B37" s="1" t="s">
        <v>23</v>
      </c>
      <c r="C37" s="58">
        <f>VLOOKUP($C$33&amp;"-"&amp;B37,Planilha2!$B:$E,4,FALSE)</f>
        <v>0.3</v>
      </c>
      <c r="D37" s="51">
        <f>C37*$C$34</f>
        <v>60</v>
      </c>
    </row>
    <row r="38" spans="2:4" x14ac:dyDescent="0.25">
      <c r="B38" s="1" t="s">
        <v>22</v>
      </c>
      <c r="C38" s="58">
        <f>VLOOKUP($C$33&amp;"-"&amp;B38,Planilha2!$B:$E,4,FALSE)</f>
        <v>0.3</v>
      </c>
      <c r="D38" s="51">
        <f>C38*$C$34</f>
        <v>60</v>
      </c>
    </row>
    <row r="39" spans="2:4" x14ac:dyDescent="0.25">
      <c r="B39" s="1" t="s">
        <v>24</v>
      </c>
      <c r="C39" s="58">
        <f>VLOOKUP($C$33&amp;"-"&amp;B39,Planilha2!$B:$E,4,FALSE)</f>
        <v>0.15</v>
      </c>
      <c r="D39" s="51">
        <f t="shared" ref="D39:D42" si="0">C39*$C$34</f>
        <v>30</v>
      </c>
    </row>
    <row r="40" spans="2:4" x14ac:dyDescent="0.25">
      <c r="B40" s="1" t="s">
        <v>25</v>
      </c>
      <c r="C40" s="58">
        <f>VLOOKUP($C$33&amp;"-"&amp;B40,Planilha2!$B:$E,4,FALSE)</f>
        <v>0.1</v>
      </c>
      <c r="D40" s="51">
        <f>C40*$C$34</f>
        <v>20</v>
      </c>
    </row>
    <row r="41" spans="2:4" x14ac:dyDescent="0.25">
      <c r="B41" s="1" t="s">
        <v>26</v>
      </c>
      <c r="C41" s="58">
        <f>VLOOKUP($C$33&amp;"-"&amp;B41,Planilha2!$B:$E,4,FALSE)</f>
        <v>0.1</v>
      </c>
      <c r="D41" s="51">
        <f t="shared" si="0"/>
        <v>20</v>
      </c>
    </row>
    <row r="42" spans="2:4" x14ac:dyDescent="0.25">
      <c r="B42" s="1" t="s">
        <v>27</v>
      </c>
      <c r="C42" s="58">
        <f>VLOOKUP($C$33&amp;"-"&amp;B42,Planilha2!$B:$E,4,FALSE)</f>
        <v>0.05</v>
      </c>
      <c r="D42" s="51">
        <f t="shared" si="0"/>
        <v>10</v>
      </c>
    </row>
    <row r="43" spans="2:4" x14ac:dyDescent="0.25">
      <c r="B43" s="46"/>
      <c r="C43" s="46"/>
      <c r="D43" s="48">
        <f>SUM(D37:D42)</f>
        <v>200</v>
      </c>
    </row>
  </sheetData>
  <mergeCells count="10">
    <mergeCell ref="B20:C20"/>
    <mergeCell ref="B21:C21"/>
    <mergeCell ref="B22:C22"/>
    <mergeCell ref="B14:C14"/>
    <mergeCell ref="B13:C13"/>
    <mergeCell ref="B12:C12"/>
    <mergeCell ref="B17:C17"/>
    <mergeCell ref="B19:C19"/>
    <mergeCell ref="B11:C11"/>
    <mergeCell ref="B18:C18"/>
  </mergeCells>
  <dataValidations count="1">
    <dataValidation type="list" allowBlank="1" showInputMessage="1" showErrorMessage="1" sqref="C33" xr:uid="{C37821C0-91A2-4A75-9C73-6BD8445ED77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68BF-DF41-4699-B340-0F99D17D2D38}">
  <dimension ref="B5:I23"/>
  <sheetViews>
    <sheetView zoomScale="125" zoomScaleNormal="100" workbookViewId="0">
      <selection activeCell="H10" sqref="H10"/>
    </sheetView>
  </sheetViews>
  <sheetFormatPr defaultRowHeight="15" x14ac:dyDescent="0.25"/>
  <cols>
    <col min="2" max="2" width="28.42578125" bestFit="1" customWidth="1"/>
    <col min="3" max="3" width="12.140625" bestFit="1" customWidth="1"/>
    <col min="4" max="4" width="16.140625" bestFit="1" customWidth="1"/>
    <col min="8" max="8" width="15.85546875" bestFit="1" customWidth="1"/>
  </cols>
  <sheetData>
    <row r="5" spans="2:9" x14ac:dyDescent="0.25">
      <c r="B5" t="s">
        <v>31</v>
      </c>
      <c r="C5" s="1" t="s">
        <v>16</v>
      </c>
      <c r="D5" s="1" t="s">
        <v>28</v>
      </c>
      <c r="E5" s="1" t="s">
        <v>30</v>
      </c>
    </row>
    <row r="6" spans="2:9" x14ac:dyDescent="0.25">
      <c r="B6" t="str">
        <f>C6&amp;"-"&amp;D6</f>
        <v>Conservador-Tijolo</v>
      </c>
      <c r="C6" t="s">
        <v>29</v>
      </c>
      <c r="D6" s="1" t="s">
        <v>23</v>
      </c>
      <c r="E6" s="49">
        <v>0.5</v>
      </c>
      <c r="I6" t="s">
        <v>30</v>
      </c>
    </row>
    <row r="7" spans="2:9" x14ac:dyDescent="0.25">
      <c r="B7" t="str">
        <f t="shared" ref="B7:B11" si="0">C7&amp;"-"&amp;D7</f>
        <v>Conservador-Papel</v>
      </c>
      <c r="C7" t="s">
        <v>29</v>
      </c>
      <c r="D7" s="1" t="s">
        <v>22</v>
      </c>
      <c r="E7" s="49">
        <v>0.3</v>
      </c>
      <c r="H7" s="56" t="s">
        <v>33</v>
      </c>
      <c r="I7" s="57">
        <f>VLOOKUP(H7,$B:$E,4,FALSE)</f>
        <v>0.4</v>
      </c>
    </row>
    <row r="8" spans="2:9" x14ac:dyDescent="0.25">
      <c r="B8" t="str">
        <f t="shared" si="0"/>
        <v>Conservador-Híbridos</v>
      </c>
      <c r="C8" t="s">
        <v>29</v>
      </c>
      <c r="D8" s="1" t="s">
        <v>24</v>
      </c>
      <c r="E8" s="49">
        <v>0.1</v>
      </c>
    </row>
    <row r="9" spans="2:9" x14ac:dyDescent="0.25">
      <c r="B9" t="str">
        <f t="shared" si="0"/>
        <v>Conservador-FoFs</v>
      </c>
      <c r="C9" t="s">
        <v>29</v>
      </c>
      <c r="D9" s="1" t="s">
        <v>25</v>
      </c>
      <c r="E9" s="49">
        <v>0.1</v>
      </c>
    </row>
    <row r="10" spans="2:9" x14ac:dyDescent="0.25">
      <c r="B10" t="str">
        <f t="shared" si="0"/>
        <v>Conservador-Desenvolvimento</v>
      </c>
      <c r="C10" t="s">
        <v>29</v>
      </c>
      <c r="D10" s="1" t="s">
        <v>26</v>
      </c>
      <c r="E10" s="49">
        <v>0</v>
      </c>
    </row>
    <row r="11" spans="2:9" ht="15.75" thickBot="1" x14ac:dyDescent="0.3">
      <c r="B11" s="52" t="str">
        <f>C11&amp;"-"&amp;D11</f>
        <v>Conservador-Hotelaria</v>
      </c>
      <c r="C11" s="52" t="s">
        <v>29</v>
      </c>
      <c r="D11" s="53" t="s">
        <v>27</v>
      </c>
      <c r="E11" s="54">
        <v>0</v>
      </c>
    </row>
    <row r="12" spans="2:9" x14ac:dyDescent="0.25">
      <c r="B12" s="55" t="str">
        <f>C12&amp;"-"&amp;D12</f>
        <v>Moderado-Tijolo</v>
      </c>
      <c r="C12" t="s">
        <v>32</v>
      </c>
      <c r="D12" s="1" t="s">
        <v>23</v>
      </c>
      <c r="E12" s="49">
        <v>0.4</v>
      </c>
    </row>
    <row r="13" spans="2:9" x14ac:dyDescent="0.25">
      <c r="B13" s="55" t="str">
        <f t="shared" ref="B13:B17" si="1">C13&amp;"-"&amp;D13</f>
        <v>Moderado-Papel</v>
      </c>
      <c r="C13" t="s">
        <v>32</v>
      </c>
      <c r="D13" s="1" t="s">
        <v>22</v>
      </c>
      <c r="E13" s="49">
        <v>0.3</v>
      </c>
    </row>
    <row r="14" spans="2:9" x14ac:dyDescent="0.25">
      <c r="B14" s="55" t="str">
        <f t="shared" si="1"/>
        <v>Moderado-Híbridos</v>
      </c>
      <c r="C14" t="s">
        <v>32</v>
      </c>
      <c r="D14" s="1" t="s">
        <v>24</v>
      </c>
      <c r="E14" s="49">
        <v>0.1</v>
      </c>
    </row>
    <row r="15" spans="2:9" x14ac:dyDescent="0.25">
      <c r="B15" s="55" t="str">
        <f t="shared" si="1"/>
        <v>Moderado-FoFs</v>
      </c>
      <c r="C15" t="s">
        <v>32</v>
      </c>
      <c r="D15" s="1" t="s">
        <v>25</v>
      </c>
      <c r="E15" s="49">
        <v>0.1</v>
      </c>
    </row>
    <row r="16" spans="2:9" x14ac:dyDescent="0.25">
      <c r="B16" s="55" t="str">
        <f t="shared" si="1"/>
        <v>Moderado-Desenvolvimento</v>
      </c>
      <c r="C16" t="s">
        <v>32</v>
      </c>
      <c r="D16" s="1" t="s">
        <v>26</v>
      </c>
      <c r="E16" s="49">
        <v>0.05</v>
      </c>
    </row>
    <row r="17" spans="2:5" ht="15.75" thickBot="1" x14ac:dyDescent="0.3">
      <c r="B17" s="55" t="str">
        <f>C17&amp;"-"&amp;D17</f>
        <v>Moderado-Hotelaria</v>
      </c>
      <c r="C17" s="52" t="s">
        <v>32</v>
      </c>
      <c r="D17" s="53" t="s">
        <v>27</v>
      </c>
      <c r="E17" s="54">
        <v>0.05</v>
      </c>
    </row>
    <row r="18" spans="2:5" x14ac:dyDescent="0.25">
      <c r="B18" s="55" t="str">
        <f>C18&amp;"-"&amp;D18</f>
        <v>Agressivo-Tijolo</v>
      </c>
      <c r="C18" t="s">
        <v>17</v>
      </c>
      <c r="D18" s="1" t="s">
        <v>23</v>
      </c>
      <c r="E18" s="49">
        <v>0.3</v>
      </c>
    </row>
    <row r="19" spans="2:5" x14ac:dyDescent="0.25">
      <c r="B19" s="55" t="str">
        <f t="shared" ref="B19:B23" si="2">C19&amp;"-"&amp;D19</f>
        <v>Agressivo-Papel</v>
      </c>
      <c r="C19" t="s">
        <v>17</v>
      </c>
      <c r="D19" s="1" t="s">
        <v>22</v>
      </c>
      <c r="E19" s="49">
        <v>0.3</v>
      </c>
    </row>
    <row r="20" spans="2:5" x14ac:dyDescent="0.25">
      <c r="B20" s="55" t="str">
        <f t="shared" si="2"/>
        <v>Agressivo-Híbridos</v>
      </c>
      <c r="C20" t="s">
        <v>17</v>
      </c>
      <c r="D20" s="1" t="s">
        <v>24</v>
      </c>
      <c r="E20" s="49">
        <v>0.15</v>
      </c>
    </row>
    <row r="21" spans="2:5" x14ac:dyDescent="0.25">
      <c r="B21" s="55" t="str">
        <f t="shared" si="2"/>
        <v>Agressivo-FoFs</v>
      </c>
      <c r="C21" t="s">
        <v>17</v>
      </c>
      <c r="D21" s="1" t="s">
        <v>25</v>
      </c>
      <c r="E21" s="49">
        <v>0.1</v>
      </c>
    </row>
    <row r="22" spans="2:5" x14ac:dyDescent="0.25">
      <c r="B22" s="55" t="str">
        <f t="shared" si="2"/>
        <v>Agressivo-Desenvolvimento</v>
      </c>
      <c r="C22" t="s">
        <v>17</v>
      </c>
      <c r="D22" s="1" t="s">
        <v>26</v>
      </c>
      <c r="E22" s="49">
        <v>0.1</v>
      </c>
    </row>
    <row r="23" spans="2:5" x14ac:dyDescent="0.25">
      <c r="B23" s="55" t="str">
        <f t="shared" si="2"/>
        <v>Agressivo-Hotelaria</v>
      </c>
      <c r="C23" t="s">
        <v>17</v>
      </c>
      <c r="D23" s="1" t="s">
        <v>27</v>
      </c>
      <c r="E23" s="49">
        <v>0.05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Planilha2</vt:lpstr>
      <vt:lpstr>aporte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dos Santos Júnior</dc:creator>
  <cp:lastModifiedBy>Reinaldo dos Santos Júnior</cp:lastModifiedBy>
  <dcterms:created xsi:type="dcterms:W3CDTF">2025-05-19T11:19:09Z</dcterms:created>
  <dcterms:modified xsi:type="dcterms:W3CDTF">2025-05-20T11:51:46Z</dcterms:modified>
</cp:coreProperties>
</file>