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630" windowWidth="16935" windowHeight="8175" activeTab="1"/>
  </bookViews>
  <sheets>
    <sheet name="Character" sheetId="2" r:id="rId1"/>
    <sheet name="NoFormula Experiment" sheetId="25" r:id="rId2"/>
    <sheet name="Data" sheetId="1" r:id="rId3"/>
    <sheet name="Aspects" sheetId="3" r:id="rId4"/>
    <sheet name="Formulas" sheetId="24" r:id="rId5"/>
    <sheet name="Template" sheetId="13" r:id="rId6"/>
    <sheet name="Phillip Twig" sheetId="6" r:id="rId7"/>
    <sheet name="Cassandra Jackson" sheetId="5" r:id="rId8"/>
    <sheet name="Slym Salazar" sheetId="7" r:id="rId9"/>
    <sheet name="Simon Suvini" sheetId="8" r:id="rId10"/>
    <sheet name="Wilhimena Charming" sheetId="9" r:id="rId11"/>
    <sheet name="Tiffany Shulman" sheetId="10" r:id="rId12"/>
    <sheet name="Grom Jotunbrud" sheetId="11" r:id="rId13"/>
    <sheet name="Albany Stone" sheetId="14" r:id="rId14"/>
    <sheet name="Annie Rylinn" sheetId="15" r:id="rId15"/>
    <sheet name="Sandy Perkins" sheetId="16" r:id="rId16"/>
    <sheet name="Father Mikael" sheetId="18" r:id="rId17"/>
    <sheet name="Bradley Fox" sheetId="20" r:id="rId18"/>
    <sheet name="William Watson" sheetId="21" r:id="rId19"/>
    <sheet name="Brown Coat" sheetId="22" r:id="rId20"/>
    <sheet name="Liu Shan" sheetId="23" r:id="rId21"/>
  </sheets>
  <definedNames>
    <definedName name="Aspects" localSheetId="13">Table1[]</definedName>
    <definedName name="Aspects" localSheetId="14">Table1[]</definedName>
    <definedName name="Aspects" localSheetId="17">Table1[]</definedName>
    <definedName name="Aspects" localSheetId="19">Table1[]</definedName>
    <definedName name="Aspects" localSheetId="7">Table1[]</definedName>
    <definedName name="Aspects" localSheetId="16">Table1[]</definedName>
    <definedName name="Aspects" localSheetId="12">Table1[]</definedName>
    <definedName name="Aspects" localSheetId="20">Table1[]</definedName>
    <definedName name="Aspects" localSheetId="6">Table1[]</definedName>
    <definedName name="Aspects" localSheetId="15">Table1[]</definedName>
    <definedName name="Aspects" localSheetId="5">Table1[]</definedName>
    <definedName name="Aspects" localSheetId="18">Table1[]</definedName>
    <definedName name="Aspects">Table1[]</definedName>
  </definedNames>
  <calcPr calcId="125725" concurrentCalc="0"/>
</workbook>
</file>

<file path=xl/calcChain.xml><?xml version="1.0" encoding="utf-8"?>
<calcChain xmlns="http://schemas.openxmlformats.org/spreadsheetml/2006/main">
  <c r="A37" i="25"/>
  <c r="A35"/>
  <c r="A97" i="2"/>
  <c r="A102"/>
  <c r="F46" i="25"/>
  <c r="F45"/>
  <c r="F44"/>
  <c r="F43"/>
  <c r="F42"/>
  <c r="F41"/>
  <c r="F40"/>
  <c r="F39"/>
  <c r="F38"/>
  <c r="F37"/>
  <c r="F36"/>
  <c r="F35"/>
  <c r="F34"/>
  <c r="J30"/>
  <c r="J29"/>
  <c r="J24"/>
  <c r="J25"/>
  <c r="J26"/>
  <c r="J27"/>
  <c r="J23"/>
  <c r="E31"/>
  <c r="E30"/>
  <c r="E29"/>
  <c r="E27"/>
  <c r="E26"/>
  <c r="E24"/>
  <c r="E23"/>
  <c r="A47"/>
  <c r="A45"/>
  <c r="A43"/>
  <c r="A41"/>
  <c r="A39"/>
  <c r="A46"/>
  <c r="A44"/>
  <c r="A42"/>
  <c r="A40"/>
  <c r="A38"/>
  <c r="A36"/>
  <c r="A34"/>
  <c r="I30"/>
  <c r="I29"/>
  <c r="I27"/>
  <c r="I26"/>
  <c r="I25"/>
  <c r="I24"/>
  <c r="I23"/>
  <c r="D31"/>
  <c r="D30"/>
  <c r="D29"/>
  <c r="D27"/>
  <c r="D26"/>
  <c r="D24"/>
  <c r="D23"/>
  <c r="L36" i="2"/>
  <c r="J18" i="25"/>
  <c r="H18"/>
  <c r="F19"/>
  <c r="E19"/>
  <c r="D18"/>
  <c r="B18"/>
  <c r="F16"/>
  <c r="F14"/>
  <c r="F12"/>
  <c r="F10"/>
  <c r="F8"/>
  <c r="H6"/>
  <c r="H4"/>
  <c r="E6"/>
  <c r="E4"/>
  <c r="A6"/>
  <c r="F8" i="2"/>
  <c r="B40" i="11"/>
  <c r="B39"/>
  <c r="B38"/>
  <c r="B37"/>
  <c r="B36"/>
  <c r="B35"/>
  <c r="B34"/>
  <c r="B33"/>
  <c r="B32"/>
  <c r="B31"/>
  <c r="B30"/>
  <c r="B29"/>
  <c r="B28"/>
  <c r="B27"/>
  <c r="B27" i="14"/>
  <c r="B40" i="5"/>
  <c r="B39"/>
  <c r="B38"/>
  <c r="B37"/>
  <c r="B36"/>
  <c r="B35"/>
  <c r="B34"/>
  <c r="B33"/>
  <c r="B32"/>
  <c r="B31"/>
  <c r="B30"/>
  <c r="B29"/>
  <c r="B28"/>
  <c r="B27"/>
  <c r="B40" i="6"/>
  <c r="B39"/>
  <c r="B38"/>
  <c r="B37"/>
  <c r="B36"/>
  <c r="B35"/>
  <c r="B34"/>
  <c r="B33"/>
  <c r="B32"/>
  <c r="B31"/>
  <c r="B30"/>
  <c r="B29"/>
  <c r="B28"/>
  <c r="B27"/>
  <c r="K51" i="3"/>
  <c r="I51"/>
  <c r="K50"/>
  <c r="J50"/>
  <c r="I50"/>
  <c r="K48"/>
  <c r="I48"/>
  <c r="K42"/>
  <c r="I6" i="24"/>
  <c r="I5"/>
  <c r="I4"/>
  <c r="I3"/>
  <c r="I2"/>
  <c r="H6"/>
  <c r="H5"/>
  <c r="H4"/>
  <c r="H3"/>
  <c r="H2"/>
  <c r="G6"/>
  <c r="G5"/>
  <c r="G4"/>
  <c r="G3"/>
  <c r="G2"/>
  <c r="F6"/>
  <c r="F5"/>
  <c r="F4"/>
  <c r="F3"/>
  <c r="F2"/>
  <c r="E6"/>
  <c r="E5"/>
  <c r="E4"/>
  <c r="E3"/>
  <c r="E2"/>
  <c r="D6"/>
  <c r="D5"/>
  <c r="D4"/>
  <c r="D3"/>
  <c r="D2"/>
  <c r="C2"/>
  <c r="C3"/>
  <c r="C4"/>
  <c r="C5"/>
  <c r="C6"/>
  <c r="B6"/>
  <c r="B5"/>
  <c r="B4"/>
  <c r="B3"/>
  <c r="B2"/>
  <c r="I42" i="3"/>
  <c r="B22" i="24"/>
  <c r="B21"/>
  <c r="B20"/>
  <c r="B19"/>
  <c r="B18"/>
  <c r="B17"/>
  <c r="B16"/>
  <c r="B15"/>
  <c r="B14"/>
  <c r="B13"/>
  <c r="B12"/>
  <c r="B11"/>
  <c r="B10"/>
  <c r="B9"/>
  <c r="I26" i="3"/>
  <c r="K36"/>
  <c r="K35"/>
  <c r="K34"/>
  <c r="J34"/>
  <c r="K32"/>
  <c r="J31"/>
  <c r="K31"/>
  <c r="K26"/>
  <c r="K13"/>
  <c r="K12"/>
  <c r="J12"/>
  <c r="K10"/>
  <c r="K9"/>
  <c r="J9"/>
  <c r="X6"/>
  <c r="Y6"/>
  <c r="K3"/>
  <c r="I39"/>
  <c r="I38"/>
  <c r="I36"/>
  <c r="I35"/>
  <c r="I34"/>
  <c r="I32"/>
  <c r="I31"/>
  <c r="I29"/>
  <c r="I28"/>
  <c r="I9"/>
  <c r="I10"/>
  <c r="I12"/>
  <c r="I13"/>
  <c r="AA229" i="2"/>
  <c r="R229"/>
  <c r="J229"/>
  <c r="A229"/>
  <c r="R216"/>
  <c r="A216"/>
  <c r="AA205"/>
  <c r="R205"/>
  <c r="J205"/>
  <c r="A205"/>
  <c r="R192"/>
  <c r="A192"/>
  <c r="AA182"/>
  <c r="R182"/>
  <c r="J182"/>
  <c r="A182"/>
  <c r="R169"/>
  <c r="A169"/>
  <c r="AA158"/>
  <c r="R158"/>
  <c r="J158"/>
  <c r="A158"/>
  <c r="A145"/>
  <c r="R145"/>
  <c r="AG214"/>
  <c r="AD214"/>
  <c r="AA214"/>
  <c r="R214"/>
  <c r="AG190"/>
  <c r="AD190"/>
  <c r="AA190"/>
  <c r="R190"/>
  <c r="R167"/>
  <c r="Q214"/>
  <c r="O214"/>
  <c r="M214"/>
  <c r="J214"/>
  <c r="A214"/>
  <c r="Q190"/>
  <c r="O190"/>
  <c r="M190"/>
  <c r="J190"/>
  <c r="A190"/>
  <c r="AG167"/>
  <c r="AD167"/>
  <c r="AA167"/>
  <c r="M167"/>
  <c r="M143"/>
  <c r="AG143"/>
  <c r="AD143"/>
  <c r="AA143"/>
  <c r="R143"/>
  <c r="Q167"/>
  <c r="O167"/>
  <c r="J167"/>
  <c r="A167"/>
  <c r="Q143"/>
  <c r="O143"/>
  <c r="J143"/>
  <c r="A143"/>
  <c r="A89"/>
  <c r="A64"/>
  <c r="A61"/>
  <c r="A59"/>
  <c r="A57"/>
  <c r="A55"/>
  <c r="S53"/>
  <c r="S52"/>
  <c r="S51"/>
  <c r="S50"/>
  <c r="Q53"/>
  <c r="Q52"/>
  <c r="Q51"/>
  <c r="Q50"/>
  <c r="L53"/>
  <c r="L52"/>
  <c r="L51"/>
  <c r="L50"/>
  <c r="A51"/>
  <c r="A50"/>
  <c r="AG32"/>
  <c r="AG31"/>
  <c r="AG30"/>
  <c r="AG29"/>
  <c r="AG28"/>
  <c r="AG27"/>
  <c r="AD32"/>
  <c r="AD31"/>
  <c r="AD30"/>
  <c r="AD29"/>
  <c r="AD28"/>
  <c r="AD27"/>
  <c r="AA32"/>
  <c r="AA31"/>
  <c r="AA30"/>
  <c r="AA29"/>
  <c r="AA28"/>
  <c r="AA27"/>
  <c r="M32"/>
  <c r="M31"/>
  <c r="M30"/>
  <c r="M29"/>
  <c r="M28"/>
  <c r="M27"/>
  <c r="J32"/>
  <c r="J31"/>
  <c r="J30"/>
  <c r="J29"/>
  <c r="J28"/>
  <c r="J27"/>
  <c r="O28"/>
  <c r="O27"/>
  <c r="Q32"/>
  <c r="Q31"/>
  <c r="Q30"/>
  <c r="Q29"/>
  <c r="Q28"/>
  <c r="Q27"/>
  <c r="O32"/>
  <c r="O31"/>
  <c r="O30"/>
  <c r="O29"/>
  <c r="R137"/>
  <c r="A137"/>
  <c r="A136"/>
  <c r="R132"/>
  <c r="A132"/>
  <c r="A131"/>
  <c r="R127"/>
  <c r="A127"/>
  <c r="A126"/>
  <c r="R122"/>
  <c r="A122"/>
  <c r="A121"/>
  <c r="R117"/>
  <c r="A117"/>
  <c r="A116"/>
  <c r="R112"/>
  <c r="A112"/>
  <c r="R107"/>
  <c r="A111"/>
  <c r="A107"/>
  <c r="A106"/>
  <c r="R102"/>
  <c r="A101"/>
  <c r="R97"/>
  <c r="A96"/>
  <c r="AH47"/>
  <c r="AH46"/>
  <c r="AH45"/>
  <c r="AH44"/>
  <c r="AH43"/>
  <c r="AH42"/>
  <c r="AH41"/>
  <c r="AH40"/>
  <c r="AH39"/>
  <c r="AH38"/>
  <c r="AH37"/>
  <c r="AH36"/>
  <c r="AH35"/>
  <c r="AH34"/>
  <c r="AF47"/>
  <c r="AF46"/>
  <c r="AF45"/>
  <c r="AF44"/>
  <c r="AF43"/>
  <c r="AF42"/>
  <c r="AF41"/>
  <c r="AF40"/>
  <c r="AF39"/>
  <c r="AF38"/>
  <c r="AF37"/>
  <c r="AF36"/>
  <c r="AF35"/>
  <c r="AF34"/>
  <c r="Z47"/>
  <c r="Z46"/>
  <c r="Z45"/>
  <c r="Z44"/>
  <c r="Z43"/>
  <c r="Z42"/>
  <c r="Z41"/>
  <c r="Z40"/>
  <c r="Z39"/>
  <c r="Z38"/>
  <c r="Z37"/>
  <c r="Z36"/>
  <c r="Z35"/>
  <c r="Z34"/>
  <c r="R32"/>
  <c r="R31"/>
  <c r="R30"/>
  <c r="R29"/>
  <c r="R28"/>
  <c r="R27"/>
  <c r="A32"/>
  <c r="A31"/>
  <c r="A30"/>
  <c r="A29"/>
  <c r="A28"/>
  <c r="A27"/>
  <c r="AB22"/>
  <c r="AE21"/>
  <c r="AE20"/>
  <c r="AG19"/>
  <c r="AD19"/>
  <c r="AB18"/>
  <c r="W22"/>
  <c r="W21"/>
  <c r="W20"/>
  <c r="W19"/>
  <c r="W18"/>
  <c r="I22"/>
  <c r="L21"/>
  <c r="L20"/>
  <c r="N19"/>
  <c r="K19"/>
  <c r="I18"/>
  <c r="D22"/>
  <c r="D21"/>
  <c r="D20"/>
  <c r="D19"/>
  <c r="D18"/>
  <c r="F14"/>
  <c r="F12"/>
  <c r="F10"/>
  <c r="F6"/>
  <c r="AB4"/>
  <c r="D4"/>
  <c r="O4"/>
  <c r="Z3"/>
  <c r="Q3"/>
  <c r="D3"/>
  <c r="I3" i="3"/>
  <c r="B40" i="23"/>
  <c r="B39"/>
  <c r="B38"/>
  <c r="B37"/>
  <c r="B36"/>
  <c r="B35"/>
  <c r="B34"/>
  <c r="B33"/>
  <c r="B32"/>
  <c r="B31"/>
  <c r="B30"/>
  <c r="B29"/>
  <c r="B28"/>
  <c r="B27"/>
  <c r="B25"/>
  <c r="B24"/>
  <c r="B23"/>
  <c r="B21"/>
  <c r="B20"/>
  <c r="B19"/>
  <c r="B40" i="22"/>
  <c r="B39"/>
  <c r="B38"/>
  <c r="B37"/>
  <c r="B36"/>
  <c r="B35"/>
  <c r="B34"/>
  <c r="B33"/>
  <c r="B32"/>
  <c r="B31"/>
  <c r="B30"/>
  <c r="B29"/>
  <c r="B28"/>
  <c r="B27"/>
  <c r="B25"/>
  <c r="B24"/>
  <c r="B23"/>
  <c r="B21"/>
  <c r="B20"/>
  <c r="B19"/>
  <c r="B40" i="21"/>
  <c r="B39"/>
  <c r="B38"/>
  <c r="B37"/>
  <c r="B36"/>
  <c r="B35"/>
  <c r="B34"/>
  <c r="B33"/>
  <c r="B32"/>
  <c r="B31"/>
  <c r="B30"/>
  <c r="B29"/>
  <c r="B28"/>
  <c r="B27"/>
  <c r="B25"/>
  <c r="B24"/>
  <c r="B23"/>
  <c r="B21"/>
  <c r="B20"/>
  <c r="B19"/>
  <c r="B40" i="20"/>
  <c r="B39"/>
  <c r="B38"/>
  <c r="B37"/>
  <c r="B36"/>
  <c r="B35"/>
  <c r="B34"/>
  <c r="B33"/>
  <c r="B32"/>
  <c r="B31"/>
  <c r="B30"/>
  <c r="B29"/>
  <c r="B28"/>
  <c r="B27"/>
  <c r="B25"/>
  <c r="B24"/>
  <c r="B23"/>
  <c r="B21"/>
  <c r="B20"/>
  <c r="B19"/>
  <c r="B40" i="18"/>
  <c r="B39"/>
  <c r="B38"/>
  <c r="B37"/>
  <c r="B36"/>
  <c r="B35"/>
  <c r="B34"/>
  <c r="B33"/>
  <c r="B32"/>
  <c r="B31"/>
  <c r="B30"/>
  <c r="B29"/>
  <c r="B28"/>
  <c r="B27"/>
  <c r="B25"/>
  <c r="B24"/>
  <c r="B23"/>
  <c r="B21"/>
  <c r="B20"/>
  <c r="B19"/>
  <c r="B40" i="16"/>
  <c r="B39"/>
  <c r="B38"/>
  <c r="B37"/>
  <c r="B36"/>
  <c r="B35"/>
  <c r="B34"/>
  <c r="B33"/>
  <c r="B32"/>
  <c r="B31"/>
  <c r="B30"/>
  <c r="B29"/>
  <c r="B28"/>
  <c r="B27"/>
  <c r="B25"/>
  <c r="B24"/>
  <c r="B23"/>
  <c r="B21"/>
  <c r="B20"/>
  <c r="B19"/>
  <c r="B40" i="15"/>
  <c r="B39"/>
  <c r="B38"/>
  <c r="B37"/>
  <c r="B36"/>
  <c r="B35"/>
  <c r="B34"/>
  <c r="B33"/>
  <c r="B32"/>
  <c r="B31"/>
  <c r="B30"/>
  <c r="B29"/>
  <c r="B28"/>
  <c r="B27"/>
  <c r="B25"/>
  <c r="B24"/>
  <c r="B23"/>
  <c r="B21"/>
  <c r="B20"/>
  <c r="B19"/>
  <c r="B40" i="14"/>
  <c r="B39"/>
  <c r="B38"/>
  <c r="B37"/>
  <c r="B36"/>
  <c r="B35"/>
  <c r="B34"/>
  <c r="B33"/>
  <c r="B32"/>
  <c r="B31"/>
  <c r="B30"/>
  <c r="B29"/>
  <c r="B28"/>
  <c r="B25"/>
  <c r="B24"/>
  <c r="B23"/>
  <c r="B21"/>
  <c r="B20"/>
  <c r="B19"/>
  <c r="B40" i="13"/>
  <c r="B39"/>
  <c r="B38"/>
  <c r="B37"/>
  <c r="B36"/>
  <c r="B35"/>
  <c r="B34"/>
  <c r="B33"/>
  <c r="B32"/>
  <c r="B31"/>
  <c r="B30"/>
  <c r="B29"/>
  <c r="B28"/>
  <c r="B27"/>
  <c r="B25"/>
  <c r="B24"/>
  <c r="B23"/>
  <c r="B21"/>
  <c r="B20"/>
  <c r="B19"/>
  <c r="B25" i="11"/>
  <c r="B24"/>
  <c r="B23"/>
  <c r="B21"/>
  <c r="B20"/>
  <c r="B19"/>
  <c r="R23" i="2"/>
  <c r="R20"/>
  <c r="B40" i="10"/>
  <c r="B39"/>
  <c r="B38"/>
  <c r="B37"/>
  <c r="B36"/>
  <c r="B35"/>
  <c r="B34"/>
  <c r="B33"/>
  <c r="B32"/>
  <c r="B31"/>
  <c r="B30"/>
  <c r="B29"/>
  <c r="B28"/>
  <c r="B27"/>
  <c r="B25"/>
  <c r="B24"/>
  <c r="B23"/>
  <c r="B21"/>
  <c r="B20"/>
  <c r="B19"/>
  <c r="B40" i="9"/>
  <c r="B39"/>
  <c r="B38"/>
  <c r="B37"/>
  <c r="B36"/>
  <c r="B35"/>
  <c r="B34"/>
  <c r="B33"/>
  <c r="B32"/>
  <c r="B31"/>
  <c r="B30"/>
  <c r="B29"/>
  <c r="B28"/>
  <c r="B27"/>
  <c r="B25"/>
  <c r="B24"/>
  <c r="B23"/>
  <c r="B21"/>
  <c r="B20"/>
  <c r="B19"/>
  <c r="B40" i="8"/>
  <c r="B39"/>
  <c r="B38"/>
  <c r="B37"/>
  <c r="B36"/>
  <c r="B35"/>
  <c r="B34"/>
  <c r="B33"/>
  <c r="B32"/>
  <c r="B31"/>
  <c r="B30"/>
  <c r="B29"/>
  <c r="B28"/>
  <c r="B27"/>
  <c r="B25"/>
  <c r="B24"/>
  <c r="B23"/>
  <c r="B21"/>
  <c r="B20"/>
  <c r="B19"/>
  <c r="B40" i="7"/>
  <c r="B39"/>
  <c r="B35"/>
  <c r="B36"/>
  <c r="B37"/>
  <c r="B38"/>
  <c r="B34"/>
  <c r="B32"/>
  <c r="B33"/>
  <c r="B31"/>
  <c r="B30"/>
  <c r="B29"/>
  <c r="B28"/>
  <c r="B27"/>
  <c r="B25"/>
  <c r="B24"/>
  <c r="B23"/>
  <c r="B21"/>
  <c r="B20"/>
  <c r="B19"/>
  <c r="B23" i="1"/>
  <c r="B24"/>
  <c r="B25" i="6"/>
  <c r="B24"/>
  <c r="B23"/>
  <c r="B21"/>
  <c r="B20"/>
  <c r="B19"/>
  <c r="B20" i="1"/>
  <c r="B25" i="5"/>
  <c r="B24"/>
  <c r="B23"/>
  <c r="B21"/>
  <c r="B20"/>
  <c r="B19"/>
  <c r="B21" i="1"/>
  <c r="B19"/>
  <c r="B25"/>
  <c r="L34" i="2"/>
  <c r="L35"/>
  <c r="B29" i="1"/>
  <c r="L37" i="2"/>
  <c r="B30" i="1"/>
  <c r="L38" i="2"/>
  <c r="B31" i="1"/>
  <c r="L39" i="2"/>
  <c r="L40"/>
  <c r="L41"/>
  <c r="B34" i="1"/>
  <c r="L42" i="2"/>
  <c r="B35" i="1"/>
  <c r="L43" i="2"/>
  <c r="L44"/>
  <c r="B37" i="1"/>
  <c r="L45" i="2"/>
  <c r="B38" i="1"/>
  <c r="L46" i="2"/>
  <c r="L47"/>
  <c r="B40" i="1"/>
</calcChain>
</file>

<file path=xl/sharedStrings.xml><?xml version="1.0" encoding="utf-8"?>
<sst xmlns="http://schemas.openxmlformats.org/spreadsheetml/2006/main" count="3672" uniqueCount="851">
  <si>
    <t>Persona</t>
  </si>
  <si>
    <t>Player</t>
  </si>
  <si>
    <t>Faction</t>
  </si>
  <si>
    <t>Race</t>
  </si>
  <si>
    <t>Concept</t>
  </si>
  <si>
    <t>Module</t>
  </si>
  <si>
    <t>Harmony</t>
  </si>
  <si>
    <t>Foundation 5</t>
  </si>
  <si>
    <t>Foundation 4</t>
  </si>
  <si>
    <t>Foundation 3</t>
  </si>
  <si>
    <t>Foundation 2</t>
  </si>
  <si>
    <t>Foundation 1</t>
  </si>
  <si>
    <t>Might</t>
  </si>
  <si>
    <t>Agility</t>
  </si>
  <si>
    <t>Intuition</t>
  </si>
  <si>
    <t>Wits</t>
  </si>
  <si>
    <t>Presence</t>
  </si>
  <si>
    <t>Health</t>
  </si>
  <si>
    <t>Energy</t>
  </si>
  <si>
    <t>Initiative</t>
  </si>
  <si>
    <t>Movement</t>
  </si>
  <si>
    <t>Sprint</t>
  </si>
  <si>
    <t>Physical Defense</t>
  </si>
  <si>
    <t>Mental Defense</t>
  </si>
  <si>
    <t>Armor</t>
  </si>
  <si>
    <t>Athletics (M)</t>
  </si>
  <si>
    <t>Close Combat (M)</t>
  </si>
  <si>
    <t>Ranged Combat (A)</t>
  </si>
  <si>
    <t>Stealth (A)</t>
  </si>
  <si>
    <t>Empathy (I)</t>
  </si>
  <si>
    <t>Nature (I)</t>
  </si>
  <si>
    <t>Streetwise (I)</t>
  </si>
  <si>
    <t>Academics (W)</t>
  </si>
  <si>
    <t>Electronics (W)</t>
  </si>
  <si>
    <t>Mechanics (W)</t>
  </si>
  <si>
    <t>Medicine (W)</t>
  </si>
  <si>
    <t>Occult (W)</t>
  </si>
  <si>
    <t>Command (P)</t>
  </si>
  <si>
    <t>Relate (P)</t>
  </si>
  <si>
    <t>Contract 1</t>
  </si>
  <si>
    <t>Contract 2</t>
  </si>
  <si>
    <t xml:space="preserve">Talents </t>
  </si>
  <si>
    <t>Money</t>
  </si>
  <si>
    <t>Notes</t>
  </si>
  <si>
    <t>ASYLUM</t>
  </si>
  <si>
    <t>Playtest Character Sheet</t>
  </si>
  <si>
    <t>Persona:</t>
  </si>
  <si>
    <t xml:space="preserve">Faction: </t>
  </si>
  <si>
    <t>Concept:</t>
  </si>
  <si>
    <t xml:space="preserve">Player: </t>
  </si>
  <si>
    <t>Race:</t>
  </si>
  <si>
    <t>Foundations</t>
  </si>
  <si>
    <t>Covert</t>
  </si>
  <si>
    <t>Manifest</t>
  </si>
  <si>
    <t>Attributes</t>
  </si>
  <si>
    <t>Might:</t>
  </si>
  <si>
    <t>Agility:</t>
  </si>
  <si>
    <t>Wits:</t>
  </si>
  <si>
    <t>Presence:</t>
  </si>
  <si>
    <t>Intuition:</t>
  </si>
  <si>
    <t>/</t>
  </si>
  <si>
    <t>Initiative:</t>
  </si>
  <si>
    <t>Physical Defense:</t>
  </si>
  <si>
    <t>Mental Defense:</t>
  </si>
  <si>
    <t>Armor:</t>
  </si>
  <si>
    <t>Name</t>
  </si>
  <si>
    <t>Action</t>
  </si>
  <si>
    <t>Mod</t>
  </si>
  <si>
    <t>Impact</t>
  </si>
  <si>
    <t>Skills</t>
  </si>
  <si>
    <t>Covert Aspect 1</t>
  </si>
  <si>
    <t>Covert Aspect 2</t>
  </si>
  <si>
    <t>Covert Aspect 3</t>
  </si>
  <si>
    <t>Covert Aspect 4</t>
  </si>
  <si>
    <t>Covert Aspect 5</t>
  </si>
  <si>
    <t>Covert Aspect 6</t>
  </si>
  <si>
    <t>Covert Aspect 7</t>
  </si>
  <si>
    <t>Manifest Aspect 1</t>
  </si>
  <si>
    <t>Manifest Aspect 2</t>
  </si>
  <si>
    <t>Manifest Aspect 3</t>
  </si>
  <si>
    <t>Manifest Aspect 4</t>
  </si>
  <si>
    <t>Manifest Aspect 5</t>
  </si>
  <si>
    <t>Manifest Aspect 6</t>
  </si>
  <si>
    <t>Manifest Aspect 7</t>
  </si>
  <si>
    <t>Athletics Focus</t>
  </si>
  <si>
    <t>Close Combat Focus</t>
  </si>
  <si>
    <t>Mechanics Focus</t>
  </si>
  <si>
    <t>Medicine Focus</t>
  </si>
  <si>
    <t>Occult Focus</t>
  </si>
  <si>
    <t>Command Focus</t>
  </si>
  <si>
    <t>Relate Focus</t>
  </si>
  <si>
    <t>Electronics Focus</t>
  </si>
  <si>
    <t>Academics Focus</t>
  </si>
  <si>
    <t>Streetwise Focus</t>
  </si>
  <si>
    <t>Nature Focus</t>
  </si>
  <si>
    <t>Empathy Focus</t>
  </si>
  <si>
    <t>Stealth Focus</t>
  </si>
  <si>
    <t>Ranged Combat Focus</t>
  </si>
  <si>
    <t>Inventory 1</t>
  </si>
  <si>
    <t>Inventory 2</t>
  </si>
  <si>
    <t>Inventory 3</t>
  </si>
  <si>
    <t>Inventory 4</t>
  </si>
  <si>
    <t>Might Manifest Bonus</t>
  </si>
  <si>
    <t>Agility Manifest Bonus</t>
  </si>
  <si>
    <t>Intuition Manifest Bonus</t>
  </si>
  <si>
    <t>Wits Manifest Bonus</t>
  </si>
  <si>
    <t>Presence Manifest Bonus</t>
  </si>
  <si>
    <t>Resistances</t>
  </si>
  <si>
    <t>Weaknesses</t>
  </si>
  <si>
    <t>Manifest Resistances</t>
  </si>
  <si>
    <t>Manifest Weaknesses</t>
  </si>
  <si>
    <t>Manifest Initiative</t>
  </si>
  <si>
    <t>Manifest Physical Defense</t>
  </si>
  <si>
    <t>Manifest Mental Defense</t>
  </si>
  <si>
    <t>Athletics</t>
  </si>
  <si>
    <t>Close Combat</t>
  </si>
  <si>
    <t>Mod:</t>
  </si>
  <si>
    <t>Impact:</t>
  </si>
  <si>
    <t>(M)</t>
  </si>
  <si>
    <t>(A)</t>
  </si>
  <si>
    <t>(I)</t>
  </si>
  <si>
    <t>(W)</t>
  </si>
  <si>
    <t>(P)</t>
  </si>
  <si>
    <t>Ranged Combat</t>
  </si>
  <si>
    <t>Stealth</t>
  </si>
  <si>
    <t>Empathy</t>
  </si>
  <si>
    <t>Nature</t>
  </si>
  <si>
    <t>Streetwise</t>
  </si>
  <si>
    <t>Academics</t>
  </si>
  <si>
    <t>Electronics</t>
  </si>
  <si>
    <t>Mechanics</t>
  </si>
  <si>
    <t>Medicine</t>
  </si>
  <si>
    <t>Occult</t>
  </si>
  <si>
    <t>Command</t>
  </si>
  <si>
    <t>Relate</t>
  </si>
  <si>
    <t>Category</t>
  </si>
  <si>
    <t>Power</t>
  </si>
  <si>
    <t>Conspicuity</t>
  </si>
  <si>
    <t>Keywords</t>
  </si>
  <si>
    <t>Target</t>
  </si>
  <si>
    <t>Effect</t>
  </si>
  <si>
    <t>Modifier</t>
  </si>
  <si>
    <t>Willpower</t>
  </si>
  <si>
    <t>Special</t>
  </si>
  <si>
    <t>Passive</t>
  </si>
  <si>
    <t xml:space="preserve">Covert </t>
  </si>
  <si>
    <t xml:space="preserve">Simple </t>
  </si>
  <si>
    <t xml:space="preserve">Complex </t>
  </si>
  <si>
    <t>Grom "Cold Blood" Jotunbrud</t>
  </si>
  <si>
    <t>First Born</t>
  </si>
  <si>
    <t>Fey (Frost Giant)</t>
  </si>
  <si>
    <t>Outside</t>
  </si>
  <si>
    <t>Troll Enforcer</t>
    <phoneticPr fontId="0" type="noConversion"/>
  </si>
  <si>
    <t>The Auction</t>
  </si>
  <si>
    <t>Origin</t>
  </si>
  <si>
    <t>Community: The clan looks out for its own. Together you are stronger than your sum.</t>
  </si>
  <si>
    <t>Vengeance: Eye for an eye, tooth for a tooth. The price of justice is never too expensive.</t>
  </si>
  <si>
    <t>Ambition: Strength is both a means and an ends. Use your strength to improve yourself.</t>
  </si>
  <si>
    <t>Guardian: Protect the weak. Respect and nurture the strength of others.</t>
  </si>
  <si>
    <t>Honor: Your word is bond. You and live and die by your oaths.</t>
  </si>
  <si>
    <t>Active Powers</t>
  </si>
  <si>
    <t>Passive Aspect 1</t>
  </si>
  <si>
    <t>Passive Aspect 2</t>
  </si>
  <si>
    <t>Passive Aspect 3</t>
  </si>
  <si>
    <t>Passive Aspect 4</t>
  </si>
  <si>
    <t>Passive Aspect 5</t>
  </si>
  <si>
    <t>Passive Aspect 6</t>
  </si>
  <si>
    <t>Passive Aspect 7</t>
  </si>
  <si>
    <t>Gigantic Essence</t>
  </si>
  <si>
    <t>Implacable Stance</t>
  </si>
  <si>
    <t>Colossal Form</t>
  </si>
  <si>
    <t>Glacial Essence</t>
  </si>
  <si>
    <t>Frozen Artifice</t>
  </si>
  <si>
    <t>Flash Freeze</t>
  </si>
  <si>
    <t>Supernatural</t>
  </si>
  <si>
    <t>ASPECT OF THE GLACIER</t>
  </si>
  <si>
    <t>Cold, Supportive</t>
  </si>
  <si>
    <t>Cold, Controlling</t>
  </si>
  <si>
    <t>Any nearby creature or object. (Range: 20 yd)</t>
  </si>
  <si>
    <t>In your palm you create a simple item or tool out of conjured water and ice. The item is supernaturally as hard as steel and this power can be used to create effective weapons such as knives and clubs. These items are considered masterwork or specialized (Rating 5) for most purposes. Items created by this power eventually melt like normal ice.</t>
  </si>
  <si>
    <t xml:space="preserve">Until the End of Your Next Turn:
    Target is restrained.
</t>
  </si>
  <si>
    <t xml:space="preserve">Escape Roll Ends:
   The target is restrained and immobilized.
</t>
  </si>
  <si>
    <t>ImpactType</t>
  </si>
  <si>
    <t>Freezing</t>
  </si>
  <si>
    <t>ASPECT OF THE COLOSSUS</t>
  </si>
  <si>
    <t xml:space="preserve">Covert Effect: +4 maximum Health, you also gain a +2 all Might Impact.
Manifest Effect: You count as Large with a 2-yard reach and gain 2 Physical Armor.
</t>
  </si>
  <si>
    <t>Free</t>
  </si>
  <si>
    <t xml:space="preserve">Until the End of Your Next Turn
  You ignore all forced movement and penalties from hindering terrain.
</t>
  </si>
  <si>
    <t xml:space="preserve">Until the End of Your Next Turn
Your Manifest Form grows from Large to Colossal. While you are Colossal:
• Rolls that target your Ranged Defense gain a Minor Advantage
• Your reach extends to three yards
• Your physical armor rises from 2 to 4
• You gain an expertise die on all rolls associated with the Might attribute.
</t>
  </si>
  <si>
    <t>You may use Colossal Form as a free action.</t>
  </si>
  <si>
    <t>ManifestImpact</t>
  </si>
  <si>
    <t>Effect:</t>
  </si>
  <si>
    <t>Passive Powers</t>
  </si>
  <si>
    <t>CovertEffect</t>
  </si>
  <si>
    <t>ManifestEffect</t>
  </si>
  <si>
    <t>Inventory</t>
  </si>
  <si>
    <t>Might Bonus</t>
  </si>
  <si>
    <t>Agility Bonus</t>
  </si>
  <si>
    <t>Intuition Bonus</t>
  </si>
  <si>
    <t>Wits Bonus</t>
  </si>
  <si>
    <t>Presence Bonus</t>
  </si>
  <si>
    <t>Bonus</t>
  </si>
  <si>
    <t>Description</t>
  </si>
  <si>
    <t>Sturdy Clothing</t>
  </si>
  <si>
    <t>Heavy leather jacket, work boots, etc.</t>
  </si>
  <si>
    <t>Contracts</t>
  </si>
  <si>
    <t>Background</t>
  </si>
  <si>
    <t>Manifest Movement</t>
  </si>
  <si>
    <t>Manifest Sprint</t>
  </si>
  <si>
    <t>Move/Sprint:</t>
  </si>
  <si>
    <t>Health Bonus</t>
  </si>
  <si>
    <t>Manifest Health Bonus</t>
  </si>
  <si>
    <t>Manifest Armor Bonus</t>
  </si>
  <si>
    <t>You are a troll from Jotunheim. You came to Midgard (Earth) to escape the conflict between your people and the remaining Aesir. That doesn’t mean you like it here, and you still hold a grudge against the Einherjar (Aesir soldiers) for murdering your brother. You belong to the First Born, a gang of giants, dragons, and other monsters cast out from the various pantheons. While you’re very loyal to the First Born, you owe Asylum a great debt for smuggling you into the mortal realm, sheltering you and providing you refugee immigrant status on Earth.</t>
  </si>
  <si>
    <t>Special:</t>
  </si>
  <si>
    <t>Willpower:</t>
  </si>
  <si>
    <t>Cirque</t>
  </si>
  <si>
    <t>Contract 3</t>
  </si>
  <si>
    <t>Contract 4</t>
  </si>
  <si>
    <t>Contract 5</t>
  </si>
  <si>
    <t>Phillip Twig</t>
  </si>
  <si>
    <t>Red Market</t>
  </si>
  <si>
    <t>Awakened Human</t>
  </si>
  <si>
    <t>Inside</t>
  </si>
  <si>
    <t>Legitimate Businessman</t>
  </si>
  <si>
    <t>Customer Service</t>
  </si>
  <si>
    <t>There is always more to gain.</t>
  </si>
  <si>
    <t>Maintain / Improve Lifestyle</t>
  </si>
  <si>
    <t>Have a good time.</t>
  </si>
  <si>
    <t>Secure the homestead.</t>
  </si>
  <si>
    <t>Majestic Essense</t>
  </si>
  <si>
    <t>Vigorous Essence</t>
  </si>
  <si>
    <t>Communal Essence</t>
  </si>
  <si>
    <t>Resolute Essense</t>
  </si>
  <si>
    <r>
      <t>Luxurious Essence</t>
    </r>
    <r>
      <rPr>
        <b/>
        <sz val="10"/>
        <color theme="1"/>
        <rFont val="Arial"/>
        <family val="2"/>
      </rPr>
      <t xml:space="preserve"> </t>
    </r>
  </si>
  <si>
    <t>Make the World Go ‘Round</t>
  </si>
  <si>
    <t>Warrior Essence</t>
  </si>
  <si>
    <t>Empathic Essence</t>
  </si>
  <si>
    <t>Passive Aspect 8</t>
  </si>
  <si>
    <t>Passive Aspect 9</t>
  </si>
  <si>
    <t>Cassandra Jackson</t>
  </si>
  <si>
    <t>Human (Cursed)</t>
  </si>
  <si>
    <t>Woman in Black</t>
  </si>
  <si>
    <t>Lost Child</t>
  </si>
  <si>
    <t>A place for everything…</t>
  </si>
  <si>
    <t>…and everything in its place.</t>
  </si>
  <si>
    <t>Protect the unwitting.</t>
  </si>
  <si>
    <t>Get the job done.</t>
  </si>
  <si>
    <t>Everything has a reason.</t>
  </si>
  <si>
    <t>Instinctual Essence</t>
  </si>
  <si>
    <t>Nimble Essense</t>
  </si>
  <si>
    <t>Astonishing Speed</t>
  </si>
  <si>
    <t>Resolute Essence</t>
  </si>
  <si>
    <t>Enduring Tenacity</t>
  </si>
  <si>
    <t>Prescient Essence</t>
  </si>
  <si>
    <t>Premonition</t>
  </si>
  <si>
    <t>Slym Salazar</t>
  </si>
  <si>
    <t>Outside (City of Brass)</t>
  </si>
  <si>
    <t>Fairest (Salamander)</t>
  </si>
  <si>
    <t>Honest Detective</t>
  </si>
  <si>
    <t>Obey the Law</t>
  </si>
  <si>
    <t>Guard Property</t>
  </si>
  <si>
    <t>Protect the innocent</t>
  </si>
  <si>
    <t>Reveal the Truth</t>
  </si>
  <si>
    <t>Respect Balance</t>
  </si>
  <si>
    <t>u</t>
  </si>
  <si>
    <t>t</t>
  </si>
  <si>
    <t>e</t>
  </si>
  <si>
    <t>m</t>
  </si>
  <si>
    <t>Infernal Essence</t>
  </si>
  <si>
    <t>Burning Brand</t>
  </si>
  <si>
    <t>Lined clothing (see "Armor)</t>
  </si>
  <si>
    <t xml:space="preserve">Expense account </t>
  </si>
  <si>
    <t xml:space="preserve">Pistol </t>
  </si>
  <si>
    <t>Initiative Bonus</t>
  </si>
  <si>
    <t>Once a guardsman in the City of Brass, Slym accepted an assignment that brough him to Black Iron and decided to stay where he could do more good making order from the disorder between Insiders and Outsiders.  Slym has a reputation for fairness and impartiality and is often called upon to help get to the root of Red Market disputes.</t>
  </si>
  <si>
    <t>With THE RED MARKET for Oracle.  (Traded Poisonous Blight with a man diagnose with terminal cancer)</t>
  </si>
  <si>
    <t>With THE RED MARKET for Talents. (Sold Fiery Blast for magic cash)</t>
  </si>
  <si>
    <t>Simon Suvini</t>
  </si>
  <si>
    <t>Cursed (Incubus)</t>
  </si>
  <si>
    <t>Conflicted Monster</t>
  </si>
  <si>
    <t>The pursuit of wealth</t>
  </si>
  <si>
    <t>Remorse over demonic pact</t>
  </si>
  <si>
    <t>Always be charming</t>
  </si>
  <si>
    <t>Shortsighted and impatient</t>
  </si>
  <si>
    <t>Healer and Physician</t>
  </si>
  <si>
    <t>Beautiful Essence</t>
  </si>
  <si>
    <t>Majestic Essence</t>
  </si>
  <si>
    <t>Medicinal Essence</t>
  </si>
  <si>
    <t>Graceful Charm</t>
  </si>
  <si>
    <t>Sway Emotion</t>
  </si>
  <si>
    <t>Staggering Glare</t>
  </si>
  <si>
    <t>Overwhelming Personality</t>
  </si>
  <si>
    <t>Panacea</t>
  </si>
  <si>
    <t>Chosen and Beloved</t>
  </si>
  <si>
    <t>Sleek Car</t>
  </si>
  <si>
    <t>Doctor's Kit</t>
  </si>
  <si>
    <t>Expensive Sunglasses</t>
  </si>
  <si>
    <t>With THE ORDER OF INCUBI for Medical Mastery and Staggering Glare (Traded harmony and a year and a day of service)</t>
  </si>
  <si>
    <t>Wilhimena Charming</t>
  </si>
  <si>
    <t>Asylum</t>
  </si>
  <si>
    <t>Sideways (Fairy Tale Land)</t>
  </si>
  <si>
    <t>Outsider Activist</t>
  </si>
  <si>
    <t>Precise Essence</t>
  </si>
  <si>
    <t>Trick Shot</t>
  </si>
  <si>
    <t>Reliable Pistol</t>
  </si>
  <si>
    <t>Lightweight prepared travel bag</t>
  </si>
  <si>
    <t>Bow and arrows</t>
  </si>
  <si>
    <t>Hair shears and clippers</t>
  </si>
  <si>
    <t>With Asylum for Black Iron Resolve and Streetwise (Traded Majesty)</t>
  </si>
  <si>
    <t>Wilhema is a member of Asylum's elite core.  She has a very personal stake in the mission to build an open, peaceful and integrated society on Earth.  Although quite beautiful, she goes out of her way to dress in simple clothes.  Her hair also grows quite fast, making her have to cut it every few days. When Manifested she appears as a gorgeous untamed huntress.</t>
  </si>
  <si>
    <t>Tiffany Shulman</t>
  </si>
  <si>
    <t>The Mission</t>
  </si>
  <si>
    <t>Cursed</t>
  </si>
  <si>
    <t>Dominating Essence</t>
  </si>
  <si>
    <t>Arcane Esence</t>
  </si>
  <si>
    <t>Taskmaster</t>
  </si>
  <si>
    <t>Petition Contract</t>
  </si>
  <si>
    <t>Sanction</t>
  </si>
  <si>
    <t>Fetter</t>
  </si>
  <si>
    <t>Usury</t>
  </si>
  <si>
    <t>With DARK POWERS for Occult Power (Traded Harmony)</t>
  </si>
  <si>
    <t xml:space="preserve">Origin: </t>
  </si>
  <si>
    <t>Covert Power</t>
  </si>
  <si>
    <t>Manifest Power</t>
  </si>
  <si>
    <t>Resistance/Weakness:</t>
  </si>
  <si>
    <t>Cur:</t>
  </si>
  <si>
    <t>Max:</t>
  </si>
  <si>
    <t>Health:</t>
  </si>
  <si>
    <t>Energy:</t>
  </si>
  <si>
    <t>Talents</t>
  </si>
  <si>
    <t xml:space="preserve">In debt (2) to ASYLUM for Master of Mechanics. </t>
  </si>
  <si>
    <t>Expertise:</t>
  </si>
  <si>
    <t>William Watson</t>
  </si>
  <si>
    <t>Captain Marvel-ous</t>
  </si>
  <si>
    <t>Find the good in everyone.</t>
  </si>
  <si>
    <t>Believe in the strength of others.</t>
  </si>
  <si>
    <t>Resolve problems with the grace of Apollo.</t>
  </si>
  <si>
    <t>Speak and act with wisdom.</t>
  </si>
  <si>
    <t>Protect the good in humans.</t>
  </si>
  <si>
    <t>Albany Stone</t>
  </si>
  <si>
    <t>Human (Awakened)</t>
  </si>
  <si>
    <t>Glam Musician Occultist</t>
  </si>
  <si>
    <t>Authentic Style</t>
    <phoneticPr fontId="0" type="noConversion"/>
  </si>
  <si>
    <t>Looking for True Love</t>
    <phoneticPr fontId="0" type="noConversion"/>
  </si>
  <si>
    <t>Admiration of the Fans</t>
    <phoneticPr fontId="0" type="noConversion"/>
  </si>
  <si>
    <t>Actualized Artistry</t>
    <phoneticPr fontId="0" type="noConversion"/>
  </si>
  <si>
    <t>Seeker of Secrets</t>
    <phoneticPr fontId="0" type="noConversion"/>
  </si>
  <si>
    <t>Aellae of House Rylinn'anniav (Annie Rylinn)</t>
  </si>
  <si>
    <t>Sandy Perkins</t>
  </si>
  <si>
    <t>Chimera (Exalted)</t>
  </si>
  <si>
    <t>Magpie Detective</t>
  </si>
  <si>
    <t>Keeping your feathers… er… clothes… neat is essential.</t>
  </si>
  <si>
    <t>With money, I can purchase shiny. Investigating things is fun and profitable. I love my work!</t>
  </si>
  <si>
    <t>Must. Have. THE SHINY. (Compulsive stealing.)</t>
  </si>
  <si>
    <t>People should not be mean. I'm nice! Other beings should be too, dammit!</t>
  </si>
  <si>
    <t>So much knowledge to unearth! So many things to see. I will never stop traveling.</t>
  </si>
  <si>
    <t>Father Mikael</t>
  </si>
  <si>
    <t>The Mission (Not!)</t>
  </si>
  <si>
    <t>Ephemera (Legacy)</t>
  </si>
  <si>
    <t>Inside/Outside</t>
  </si>
  <si>
    <t>Demon Reborn</t>
  </si>
  <si>
    <t>Owl's Head</t>
  </si>
  <si>
    <t>Always smile, always be friendly. They'll never feel the knife in their back.</t>
  </si>
  <si>
    <t>I am my father's son. I was born to corrupt the innocent, no matter how much it hurts.</t>
  </si>
  <si>
    <t>I have to look out for number one. No one else will.</t>
  </si>
  <si>
    <t>Bradley Fox</t>
  </si>
  <si>
    <t>Fairest (Therian)</t>
  </si>
  <si>
    <t>Kitsune Man in Black</t>
  </si>
  <si>
    <t>I need to climb the ranks, find out what the BoA really knows.</t>
  </si>
  <si>
    <t>I pay my debts, in this world and all worlds, in this lifetime, and every one I am born into.</t>
  </si>
  <si>
    <t>There is a vast web of conspiracy that spans Inside, Outside, and Sideways. I must understand it!</t>
  </si>
  <si>
    <t>Liu Shan</t>
  </si>
  <si>
    <t>Ephemera (Ghost)</t>
  </si>
  <si>
    <t>The Ministry</t>
  </si>
  <si>
    <t>Restless Spirit</t>
  </si>
  <si>
    <t>Duty: Take pride in your responsibilities and don't respect those that shirk duty.</t>
  </si>
  <si>
    <t>Peace: Violence is a distasteful last resort. The better man doesn't instigate.</t>
  </si>
  <si>
    <t xml:space="preserve">Family: The bond of kinship is unbreakable. </t>
  </si>
  <si>
    <t>Law: Rules and boundaries exist to maintain peace and order. Why can't more people respect that?</t>
  </si>
  <si>
    <t xml:space="preserve">Honor: You choose your words carefully and rarely promise because your word is your bond. </t>
  </si>
  <si>
    <t>Infectious Taint</t>
  </si>
  <si>
    <t>Rapid Adaptation</t>
  </si>
  <si>
    <t>Franz "Brown Coat" Sansa</t>
  </si>
  <si>
    <t>Chimera (Bug)</t>
  </si>
  <si>
    <t>Fastidious: You are better than vermin and treat yourself as such.</t>
  </si>
  <si>
    <t>Cautious: Tomorrow doesn't matter if you don't survive today.</t>
  </si>
  <si>
    <t>Amorous: The game of love is one of life's most noble pursuits.</t>
  </si>
  <si>
    <t>Secretive: Those who know your secrets can hurt you the most.</t>
  </si>
  <si>
    <t>Guardian: Defend the clutch! If all else fails, at least your family survives.</t>
  </si>
  <si>
    <t>Cockroach Spy</t>
  </si>
  <si>
    <t>Tiny Form</t>
  </si>
  <si>
    <t>I'm an artist.</t>
  </si>
  <si>
    <t>I earn everything through hard work and I share what I have.</t>
  </si>
  <si>
    <t>I resent sexist Fairy Tale society.</t>
  </si>
  <si>
    <t>I was raised with unconditional love.</t>
  </si>
  <si>
    <t>My entire family grew up in exile.</t>
  </si>
  <si>
    <t>Fey (Fairy Tale)</t>
  </si>
  <si>
    <t>Cares about her appearance.</t>
  </si>
  <si>
    <t>Craves Power.</t>
  </si>
  <si>
    <t>Helps those in need.</t>
  </si>
  <si>
    <t>Considers all life precious.</t>
  </si>
  <si>
    <t>Bring family back from the dead.</t>
  </si>
  <si>
    <t>Fey (Anima)</t>
  </si>
  <si>
    <t>If it feels good, do it. (Vulnerable to drug addiction.)</t>
  </si>
  <si>
    <t>Earth is a disgusting mess. I will kill my father and take his place in Hell.</t>
  </si>
  <si>
    <t>The Bureau</t>
  </si>
  <si>
    <t>I'm a loyal member of the The Bureau. They helped me out when I needed it most, so I will pay back the favor.</t>
  </si>
  <si>
    <t>I am a leader, not a follower. Someone has to take that first step into the Darkness.</t>
  </si>
  <si>
    <t xml:space="preserve">Mellifluous Essence </t>
  </si>
  <si>
    <t>Common</t>
  </si>
  <si>
    <t xml:space="preserve">Beguiling Words </t>
  </si>
  <si>
    <t>Simple</t>
  </si>
  <si>
    <t>Psychic, Verbal</t>
  </si>
  <si>
    <t>Target: One creature that can hear and understand your language.</t>
  </si>
  <si>
    <t>Psychic impact. Choose an action that can be completed as a simple action and speak it aloud. The target is compelled to perform that action, if possible, as part of your turn. The target is then staggered until the end of its next turn</t>
  </si>
  <si>
    <t>Shrieking Cacophony</t>
  </si>
  <si>
    <t>ASPECT OF MELLIFLUENCE</t>
    <phoneticPr fontId="6" type="noConversion"/>
  </si>
  <si>
    <t>Psychic, Sonic, Destructive</t>
  </si>
  <si>
    <t>Target: All creatures and fragile objects within 2 of you.</t>
  </si>
  <si>
    <t xml:space="preserve">Effect: Targets are deafened until the end of your next turn. Objects made of glass and other fragile materials in the targeted area shatter. </t>
    <phoneticPr fontId="6" type="noConversion"/>
  </si>
  <si>
    <r>
      <t xml:space="preserve">Willpower: </t>
    </r>
    <r>
      <rPr>
        <i/>
        <sz val="11"/>
        <color indexed="8"/>
        <rFont val="Calibri"/>
        <family val="2"/>
      </rPr>
      <t>Until the End of Next Turn:</t>
    </r>
    <r>
      <rPr>
        <sz val="11"/>
        <color theme="1"/>
        <rFont val="Calibri"/>
        <family val="2"/>
        <scheme val="minor"/>
      </rPr>
      <t xml:space="preserve"> Targets are also Confused.</t>
    </r>
  </si>
  <si>
    <t>Innate Impact. Objects made of glass and other fragile materials in the area shatter or suffer double Impact. Until the End of Your Next Turn: Targets are deafened.</t>
  </si>
  <si>
    <t xml:space="preserve">Graceful Charm </t>
  </si>
  <si>
    <t>ASPECT OF BEAUTY</t>
    <phoneticPr fontId="6" type="noConversion"/>
  </si>
  <si>
    <t>Psychic</t>
  </si>
  <si>
    <t xml:space="preserve">Target: All nearby creatures that can clearly see you. (20 yd) </t>
    <phoneticPr fontId="6" type="noConversion"/>
  </si>
  <si>
    <t>Social</t>
  </si>
  <si>
    <t>Until the End of Your Next Turn: 
The target becomes pleasant and calm and receives a Minor Disadvantage on all attacks. The target also grants a Minor Advantage to any roll against its Mental Defense.</t>
  </si>
  <si>
    <t>Target: One creature that can clearly see you.</t>
  </si>
  <si>
    <t>Willpower: Escape Roll Ends:
   The target cannot willingly take action against you. The target automatically escapes this effect if you attack it.</t>
  </si>
  <si>
    <t>Nimble Essence</t>
  </si>
  <si>
    <t xml:space="preserve">Astonishing Speed </t>
  </si>
  <si>
    <t>Insightful  Essence</t>
  </si>
  <si>
    <t>Instinctive Reaction</t>
  </si>
  <si>
    <t xml:space="preserve">Herculean Feat </t>
  </si>
  <si>
    <t>Charismatic Essence</t>
    <phoneticPr fontId="6" type="noConversion"/>
  </si>
  <si>
    <t>Brilliant Essence</t>
  </si>
  <si>
    <t xml:space="preserve">Confounding Wit </t>
  </si>
  <si>
    <t>ASPECT OF AGILITY</t>
    <phoneticPr fontId="6" type="noConversion"/>
  </si>
  <si>
    <t>ASPECT OF INTUITIION</t>
    <phoneticPr fontId="6" type="noConversion"/>
  </si>
  <si>
    <t>ASPECT OF MIGHT</t>
    <phoneticPr fontId="6" type="noConversion"/>
  </si>
  <si>
    <t>ASPECT OF PRESENCE</t>
    <phoneticPr fontId="6" type="noConversion"/>
  </si>
  <si>
    <t>ASPECT OF WITS</t>
    <phoneticPr fontId="6" type="noConversion"/>
  </si>
  <si>
    <t>Reaction</t>
  </si>
  <si>
    <t>Trigger: A creature you see begins or ends its turn.
Effect: You may take a simple action. Until the End of Your Next Turn: You are staggered.</t>
  </si>
  <si>
    <t>Trigger: You would end your turn.
Effect: You may take an additional simple action to move before ending your turn.</t>
  </si>
  <si>
    <t>Trigger: You attempt an Athletics roll or raw Might roll.
Effect: You gain Expertise for the roll. Until the End of Your Next Turn: You are fatigued.</t>
  </si>
  <si>
    <t>Trigger: You generate Social or Psychic Impact
Effect: Until the End of Your Next Turn: The target of the triggering roll is confused.</t>
  </si>
  <si>
    <t>Trigger: You take a complex action against a target.
Effect: Until the End of Your Next Turn: Target receives a Minor Disadvantage to all rolls.</t>
  </si>
  <si>
    <t>Native Essence</t>
  </si>
  <si>
    <t>Rational Explanation</t>
    <phoneticPr fontId="6" type="noConversion"/>
  </si>
  <si>
    <t>Insider Knowledge</t>
  </si>
  <si>
    <t>Influential Essence</t>
  </si>
  <si>
    <t>Sovereignty</t>
  </si>
  <si>
    <t>Granfalloon</t>
  </si>
  <si>
    <t>Luxurious Essence</t>
  </si>
  <si>
    <t>Acquisition</t>
  </si>
  <si>
    <t>Midas Touch</t>
    <phoneticPr fontId="6" type="noConversion"/>
  </si>
  <si>
    <t xml:space="preserve">Communal Essence </t>
  </si>
  <si>
    <t>Namenklatura</t>
    <phoneticPr fontId="6" type="noConversion"/>
  </si>
  <si>
    <t>Rex Mundi</t>
  </si>
  <si>
    <t>ASPECT OF BLACK IRON</t>
    <phoneticPr fontId="6" type="noConversion"/>
  </si>
  <si>
    <t>ASPECT OF ATTUNEMENT</t>
    <phoneticPr fontId="6" type="noConversion"/>
  </si>
  <si>
    <t>ASPECT OF AUTHORITY</t>
    <phoneticPr fontId="6" type="noConversion"/>
  </si>
  <si>
    <t>MATERIAL WEALTH</t>
  </si>
  <si>
    <t>SYSTEM OF CONNECTIONS</t>
  </si>
  <si>
    <t>Worldly</t>
  </si>
  <si>
    <t>Controlling, Revealing</t>
  </si>
  <si>
    <t>Complex</t>
  </si>
  <si>
    <t>Concealing, Psychic</t>
  </si>
  <si>
    <t>Revealing, Supportive</t>
  </si>
  <si>
    <t>Controlling</t>
  </si>
  <si>
    <t>Destructive, Supportive</t>
  </si>
  <si>
    <t>Effect: You may make a free Escape Roll against an ongoing effect. If you fail you gain a Minor Advantage on your next Escape Roll.</t>
    <phoneticPr fontId="6" type="noConversion"/>
  </si>
  <si>
    <t>Target: One creature within reach</t>
    <phoneticPr fontId="6" type="noConversion"/>
  </si>
  <si>
    <r>
      <t xml:space="preserve">Willpower: </t>
    </r>
    <r>
      <rPr>
        <i/>
        <sz val="11"/>
        <color indexed="8"/>
        <rFont val="Calibri"/>
        <family val="2"/>
      </rPr>
      <t>Until the End of Your Next Turn:</t>
    </r>
    <r>
      <rPr>
        <sz val="11"/>
        <color theme="1"/>
        <rFont val="Calibri"/>
        <family val="2"/>
        <scheme val="minor"/>
      </rPr>
      <t xml:space="preserve"> The target is restrained and cannot use powers from Supernatural Aspects. If this power injures the target then the target gains the </t>
    </r>
    <r>
      <rPr>
        <i/>
        <sz val="11"/>
        <color indexed="8"/>
        <rFont val="Calibri"/>
        <family val="2"/>
      </rPr>
      <t>Black Iron Seal</t>
    </r>
    <r>
      <rPr>
        <sz val="11"/>
        <color theme="1"/>
        <rFont val="Calibri"/>
        <family val="2"/>
        <scheme val="minor"/>
      </rPr>
      <t>.</t>
    </r>
  </si>
  <si>
    <t>Target: Any non-awakened Citizen</t>
    <phoneticPr fontId="6" type="noConversion"/>
  </si>
  <si>
    <r>
      <t xml:space="preserve">Impact: </t>
    </r>
    <r>
      <rPr>
        <i/>
        <sz val="11"/>
        <color indexed="8"/>
        <rFont val="Calibri"/>
        <family val="2"/>
      </rPr>
      <t>For the Next Hour:</t>
    </r>
    <r>
      <rPr>
        <sz val="11"/>
        <color theme="1"/>
        <rFont val="Calibri"/>
        <family val="2"/>
        <scheme val="minor"/>
      </rPr>
      <t xml:space="preserve"> The target regards any supernatural or abnormal phenomenon it sees or remembers as perfectly mundane. Witnessing manifest powers or forms will not cause the usual mental anguish. If the target witnesses no further supernatural events after this power ends, then it will give reasonable, albeit unusual, rationalizations for what it experienced.</t>
    </r>
  </si>
  <si>
    <t>Target: All nearby creatures (20 yds)</t>
    <phoneticPr fontId="6" type="noConversion"/>
  </si>
  <si>
    <t>Impact: Escape Ends: The target begins to glow with a distinct aura if it is an Outsider or in possession of a Supernatural Aspect. This power will not explicitly identify the specific nature of what it reveals. Any attempt to locate or track the target gains Minor Advantage.</t>
  </si>
  <si>
    <t>Target: One Citizen or creature that has not been explicitly named or defined by the Narrator</t>
    <phoneticPr fontId="6" type="noConversion"/>
  </si>
  <si>
    <t>Until the end of the scene the target is drafted into your cause and behaves as a personal follower.</t>
  </si>
  <si>
    <t>Target: One creature</t>
  </si>
  <si>
    <t>You may bestow a sense of loyalty and connection to your organization or one of your Foundations. This change lasts until the end of the scene. While the target acts in alignment with this loyalty it receives a Minor Advantage. Likewise, when it acts against that loyalty it receives a Minor Disadvantage.</t>
  </si>
  <si>
    <t>Willpower: You may instill loyalty to any group, cause, or ideal, regardless of your own allegiance and foundations.</t>
    <phoneticPr fontId="6" type="noConversion"/>
  </si>
  <si>
    <t>Target: Any nearby (20 yd) creature that you offer payment or reward to.</t>
    <phoneticPr fontId="6" type="noConversion"/>
  </si>
  <si>
    <t xml:space="preserve"> Escape Roll Ends: The target is compelled to offer you anything it possesses of equal or lesser market value, regardless of its sentimental worth. Though the target will be ameiable for the duration of Acquisition's effect, they will revert to their normal feelings afterwards.</t>
  </si>
  <si>
    <t>Target: Any object within 100 yards.</t>
  </si>
  <si>
    <t>Effect: You may change the basic physical elements of the scene to whatever you decide upon.  This change is permanent.</t>
  </si>
  <si>
    <t>Special: This power does not have a normal cost. Spend energy according to the magnitude of the change you wish to perform. Ask the GM for examples.</t>
  </si>
  <si>
    <t>Willpower: You may change the area around any of your allies regardless of their distance to you.</t>
  </si>
  <si>
    <t>Target: Any creature or object in reach.</t>
    <phoneticPr fontId="6" type="noConversion"/>
  </si>
  <si>
    <t>Until the End of Your Next Turn: The target is restrained.</t>
  </si>
  <si>
    <t>Innate</t>
  </si>
  <si>
    <r>
      <t xml:space="preserve">Willpower: </t>
    </r>
    <r>
      <rPr>
        <i/>
        <sz val="11"/>
        <color indexed="8"/>
        <rFont val="Calibri"/>
        <family val="2"/>
      </rPr>
      <t>Escape Roll Ends:</t>
    </r>
    <r>
      <rPr>
        <sz val="11"/>
        <color theme="1"/>
        <rFont val="Calibri"/>
        <family val="2"/>
        <scheme val="minor"/>
      </rPr>
      <t xml:space="preserve"> The target takes [Presence] ongoing Innate Impact and is restrained. Any creature injured by this power has a portion of themselves transformed into an amalgam of precious metals. This condition is identical to petrification for both penalties and cure.</t>
    </r>
  </si>
  <si>
    <t>Target: An action you or an ally performs</t>
  </si>
  <si>
    <t>Effect: The affected action will provide some tangible benefit or furtherance to either your organization or one of your Foundations.  The details of the benefit are decided by the Narrator, but it must logically follow from the affected action.</t>
  </si>
  <si>
    <t xml:space="preserve">Special: If you are a higher ranking member of your organization, on a very important mission for them or using your First or Second Foundation, this power generates +2 Impact. </t>
  </si>
  <si>
    <t>Target: Any creature or object within 100 yards</t>
  </si>
  <si>
    <t>Effect: You may change the non-physical elements of the scene to whatever you decide upon.  This could include the scene’s basic premise or backstory. This change is permanent.</t>
  </si>
  <si>
    <t>Special: This power does not have a normal cost.  Spend energy according to the magnitude of the change you wish to perform. Ask the GM for examples.</t>
  </si>
  <si>
    <t>ImpactManifest</t>
  </si>
  <si>
    <t>Burning Brand</t>
    <phoneticPr fontId="6" type="noConversion"/>
  </si>
  <si>
    <t>Fiery Blast</t>
    <phoneticPr fontId="6" type="noConversion"/>
  </si>
  <si>
    <t>Darting Essence</t>
    <phoneticPr fontId="6" type="noConversion"/>
  </si>
  <si>
    <t>Deep Pockets</t>
    <phoneticPr fontId="6" type="noConversion"/>
  </si>
  <si>
    <t>Tiny Form</t>
    <phoneticPr fontId="6" type="noConversion"/>
  </si>
  <si>
    <t>Aerial Essence</t>
    <phoneticPr fontId="6" type="noConversion"/>
  </si>
  <si>
    <t>Grasping Breeze</t>
    <phoneticPr fontId="6" type="noConversion"/>
  </si>
  <si>
    <t>Biting Winds</t>
    <phoneticPr fontId="6" type="noConversion"/>
  </si>
  <si>
    <t>Stony Essence</t>
    <phoneticPr fontId="6" type="noConversion"/>
  </si>
  <si>
    <t>Shape the Land</t>
    <phoneticPr fontId="6" type="noConversion"/>
  </si>
  <si>
    <t>Earthquake</t>
    <phoneticPr fontId="6" type="noConversion"/>
  </si>
  <si>
    <t xml:space="preserve">Ephemeral Essence </t>
    <phoneticPr fontId="6" type="noConversion"/>
  </si>
  <si>
    <t>Spiritual Vision</t>
    <phoneticPr fontId="6" type="noConversion"/>
  </si>
  <si>
    <t>Spiritual Communion</t>
    <phoneticPr fontId="6" type="noConversion"/>
  </si>
  <si>
    <t>Diplomatic Immunity</t>
    <phoneticPr fontId="6" type="noConversion"/>
  </si>
  <si>
    <t>Royal Decree</t>
    <phoneticPr fontId="6" type="noConversion"/>
  </si>
  <si>
    <t>Aquatic Essence</t>
  </si>
  <si>
    <t>Premonition</t>
    <phoneticPr fontId="6" type="noConversion"/>
  </si>
  <si>
    <t>Ominous Prophecy</t>
    <phoneticPr fontId="6" type="noConversion"/>
  </si>
  <si>
    <t>Baleful Essence</t>
    <phoneticPr fontId="6" type="noConversion"/>
  </si>
  <si>
    <t>Staggering Glare</t>
    <phoneticPr fontId="6" type="noConversion"/>
  </si>
  <si>
    <t>Gorgon’s Curse</t>
    <phoneticPr fontId="6" type="noConversion"/>
  </si>
  <si>
    <t>Glamourous Essence</t>
    <phoneticPr fontId="6" type="noConversion"/>
  </si>
  <si>
    <t>Illusionary Prop</t>
    <phoneticPr fontId="6" type="noConversion"/>
  </si>
  <si>
    <t>Living Nightmare</t>
    <phoneticPr fontId="6" type="noConversion"/>
  </si>
  <si>
    <t>Toxic Essence</t>
    <phoneticPr fontId="6" type="noConversion"/>
  </si>
  <si>
    <t>Virulent Corruption</t>
    <phoneticPr fontId="6" type="noConversion"/>
  </si>
  <si>
    <t>Miasmic Spray</t>
    <phoneticPr fontId="6" type="noConversion"/>
  </si>
  <si>
    <t>Armored Essence</t>
    <phoneticPr fontId="6" type="noConversion"/>
  </si>
  <si>
    <t>Protective Instinct</t>
    <phoneticPr fontId="6" type="noConversion"/>
  </si>
  <si>
    <t>Rapid Adaptation</t>
    <phoneticPr fontId="6" type="noConversion"/>
  </si>
  <si>
    <t>Tempestuous Essence</t>
    <phoneticPr fontId="6" type="noConversion"/>
  </si>
  <si>
    <t>Power Surge</t>
    <phoneticPr fontId="6" type="noConversion"/>
  </si>
  <si>
    <t>Chain Lightning</t>
    <phoneticPr fontId="6" type="noConversion"/>
  </si>
  <si>
    <t>Vanish</t>
    <phoneticPr fontId="6" type="noConversion"/>
  </si>
  <si>
    <t>Suffocating Darkness</t>
    <phoneticPr fontId="6" type="noConversion"/>
  </si>
  <si>
    <t>Crashing Waves</t>
  </si>
  <si>
    <t>Sympathetic Essence</t>
  </si>
  <si>
    <t>Sway Emotions</t>
  </si>
  <si>
    <t>Telepathic Link</t>
  </si>
  <si>
    <t>Shadowy Essence</t>
  </si>
  <si>
    <t>Minute Detail</t>
  </si>
  <si>
    <t>Sensory Psychometry</t>
  </si>
  <si>
    <t>ASPECT OF THE INFERNO</t>
  </si>
  <si>
    <t>Target: Any creature or object within your reach.</t>
  </si>
  <si>
    <t>Effect: The target is magically seared with a Burning Brand. While the target is branded you can always tell how far away it is from you. Only magical beings can see the brand, but the target can feel warmth from the brand whenever your attention is focused on it. The brand lasts for one year and a day, or until removed through magical rituals.</t>
  </si>
  <si>
    <t>Special: A Close Combat roll is required to target anything that is aware of you and resisting the brand.</t>
    <phoneticPr fontId="6" type="noConversion"/>
  </si>
  <si>
    <t>Burning, Revealing</t>
  </si>
  <si>
    <t>Target: Everything within a nearby small blast. (1yd radius within 20yd)</t>
    <phoneticPr fontId="6" type="noConversion"/>
  </si>
  <si>
    <t>Burning, Destructive</t>
  </si>
  <si>
    <t>4 or…</t>
  </si>
  <si>
    <r>
      <t xml:space="preserve">Willpower: </t>
    </r>
    <r>
      <rPr>
        <i/>
        <sz val="11"/>
        <color indexed="8"/>
        <rFont val="Calibri"/>
        <family val="2"/>
      </rPr>
      <t>Escape Roll Ends:</t>
    </r>
    <r>
      <rPr>
        <sz val="11"/>
        <color theme="1"/>
        <rFont val="Calibri"/>
        <family val="2"/>
        <scheme val="minor"/>
      </rPr>
      <t xml:space="preserve">
  Targets are set on fire and suffer 4 ongoing Burning Impact. This is an effect that occurs even if you fail the test against the target.</t>
    </r>
  </si>
  <si>
    <t>Obscuring, Supportive</t>
  </si>
  <si>
    <t>Effect: You can slip any non-living object currently in your hand into your person or clothing pockets. The item shrinks down to the size and weight of a small coin. If any of the items leave your pockets they immediately return to their normal size and weight.</t>
    <phoneticPr fontId="6" type="noConversion"/>
  </si>
  <si>
    <t>Supportive</t>
  </si>
  <si>
    <r>
      <t xml:space="preserve">Effect: </t>
    </r>
    <r>
      <rPr>
        <i/>
        <sz val="11"/>
        <color indexed="8"/>
        <rFont val="Calibri"/>
        <family val="2"/>
      </rPr>
      <t>Until the End of Your Next Turn</t>
    </r>
    <r>
      <rPr>
        <sz val="11"/>
        <color theme="1"/>
        <rFont val="Calibri"/>
        <family val="2"/>
        <scheme val="minor"/>
      </rPr>
      <t xml:space="preserve">
Your body shrinks from Small to Tiny. While you are Tiny:
• Rolls that target your Physical Defense gain a Minor Advantage.
• Any Physical Impact you inflict is halved.
• You gain a specialty die on all rolls associated with the Agility attribute.
</t>
    </r>
  </si>
  <si>
    <t>Willpower: You may use Tiny Form as a free action.</t>
  </si>
  <si>
    <t>Effect: You conjure an invisible hand of magical force anywhere nearby (20 yds). The invisible hand lasts until the end of your next turn or until you stop sustaining it. During your turn the hand can perform any simple action that you are capable of performing one-handed, including moving. If this action requires a roll, the hand uses your attributes and applicable modifiers. If the hand moves it does so at your speed but must remain near you (within 20 yds).</t>
    <phoneticPr fontId="6" type="noConversion"/>
  </si>
  <si>
    <t>Sustain: Simple Action</t>
    <phoneticPr fontId="6" type="noConversion"/>
  </si>
  <si>
    <t>Freezing, Controlling, Destructive</t>
  </si>
  <si>
    <t>Target: One nearby creature or object. (Range: 20 yds)</t>
    <phoneticPr fontId="6" type="noConversion"/>
  </si>
  <si>
    <t xml:space="preserve">Freezing and Physical </t>
  </si>
  <si>
    <t>The target is pushed 5 yards in any direction.</t>
  </si>
  <si>
    <t>Willpower: You may use Biting Winds as a Simple Action instead. You cannot use this power more than once in a turn.</t>
  </si>
  <si>
    <t>Noble Essence</t>
  </si>
  <si>
    <t>ASPECT OF THE SPRITE</t>
    <phoneticPr fontId="6" type="noConversion"/>
  </si>
  <si>
    <t>ASPECT OF THE SKY</t>
    <phoneticPr fontId="6" type="noConversion"/>
  </si>
  <si>
    <t>ASPECT OF THE MOUNTAIN</t>
    <phoneticPr fontId="6" type="noConversion"/>
  </si>
  <si>
    <t>ASPECT OF AETHER</t>
    <phoneticPr fontId="6" type="noConversion"/>
  </si>
  <si>
    <t>ASPECT OF MAJESTY</t>
    <phoneticPr fontId="6" type="noConversion"/>
  </si>
  <si>
    <t>MASTER OF THE SEA</t>
  </si>
  <si>
    <t>ASPECT OF THE ORACLE</t>
    <phoneticPr fontId="6" type="noConversion"/>
  </si>
  <si>
    <t>ASPECT OF THE GORGON</t>
    <phoneticPr fontId="6" type="noConversion"/>
  </si>
  <si>
    <t>ASPECT OF THE PHANTOM</t>
    <phoneticPr fontId="6" type="noConversion"/>
  </si>
  <si>
    <t>ASPECT OF BLIGHT</t>
    <phoneticPr fontId="6" type="noConversion"/>
  </si>
  <si>
    <t>ASPECT OF AEGIS</t>
    <phoneticPr fontId="6" type="noConversion"/>
  </si>
  <si>
    <t>ASPECT OF THE STORM</t>
    <phoneticPr fontId="6" type="noConversion"/>
  </si>
  <si>
    <t>SYMPATHY</t>
  </si>
  <si>
    <t>UMBRAL VEIL</t>
  </si>
  <si>
    <t>WILD SENSES</t>
  </si>
  <si>
    <t>Persistent Threat</t>
  </si>
  <si>
    <t xml:space="preserve">Taskmaster </t>
  </si>
  <si>
    <t>Vital Essence</t>
  </si>
  <si>
    <t>Master of Movement</t>
  </si>
  <si>
    <t>Cold Read</t>
  </si>
  <si>
    <t>Electronic Essence</t>
  </si>
  <si>
    <t xml:space="preserve">Override Command </t>
  </si>
  <si>
    <t>Mechanical Essence</t>
  </si>
  <si>
    <t>Supercharge</t>
  </si>
  <si>
    <t xml:space="preserve">Panacea </t>
  </si>
  <si>
    <t>Wild Essence</t>
  </si>
  <si>
    <t>Feral Whispers</t>
  </si>
  <si>
    <t>Arcane Essence</t>
  </si>
  <si>
    <t xml:space="preserve">Seal </t>
  </si>
  <si>
    <t xml:space="preserve">Petition Contract </t>
  </si>
  <si>
    <t>Binding</t>
  </si>
  <si>
    <t>Soothing Essence</t>
  </si>
  <si>
    <t>Impassioned Appeal</t>
  </si>
  <si>
    <t>Clandestine Essence</t>
  </si>
  <si>
    <t xml:space="preserve">Secret Action </t>
  </si>
  <si>
    <t>Urban Essence</t>
  </si>
  <si>
    <t xml:space="preserve">Been There, Done That </t>
  </si>
  <si>
    <t>CLOSE COMBAT</t>
  </si>
  <si>
    <t>COMMAND</t>
  </si>
  <si>
    <t>RANGED COMBAT</t>
  </si>
  <si>
    <t>ATHLETICS</t>
  </si>
  <si>
    <t>EMPATHY</t>
  </si>
  <si>
    <t>ELECTRONICS</t>
  </si>
  <si>
    <t>MECHANICS</t>
  </si>
  <si>
    <t>MEDICINE</t>
  </si>
  <si>
    <t>NATURE</t>
  </si>
  <si>
    <t>OCCULT</t>
  </si>
  <si>
    <t>RELATE</t>
  </si>
  <si>
    <t>STEALTH</t>
  </si>
  <si>
    <t>STREETWISE</t>
  </si>
  <si>
    <t>Target: One object made of stone, brick, clay, or metal within your reach. When using this power on an object larger than one cubic yard you target only the material within one cubic yard.</t>
    <phoneticPr fontId="6" type="noConversion"/>
  </si>
  <si>
    <t>You reshape the target into a new form as you imagine.</t>
  </si>
  <si>
    <t>Target: Everything standing in a nearby medium blast (5yd radius within 20 yd)</t>
    <phoneticPr fontId="6" type="noConversion"/>
  </si>
  <si>
    <r>
      <t xml:space="preserve">Willpower: The blasted area becomes hindering terrain.
  </t>
    </r>
    <r>
      <rPr>
        <i/>
        <sz val="11"/>
        <color indexed="8"/>
        <rFont val="Calibri"/>
        <family val="2"/>
      </rPr>
      <t>Until the End of Your Next Turn</t>
    </r>
    <r>
      <rPr>
        <sz val="11"/>
        <color theme="1"/>
        <rFont val="Calibri"/>
        <family val="2"/>
        <scheme val="minor"/>
      </rPr>
      <t xml:space="preserve">
  Creatures hit are immobilized.
</t>
    </r>
  </si>
  <si>
    <t>Creatures hit are knocked prone.</t>
  </si>
  <si>
    <t>Target: You or one creature within your reach.</t>
  </si>
  <si>
    <r>
      <t xml:space="preserve">Effect: </t>
    </r>
    <r>
      <rPr>
        <i/>
        <sz val="11"/>
        <color indexed="8"/>
        <rFont val="Calibri"/>
        <family val="2"/>
      </rPr>
      <t xml:space="preserve">Until the End of Your Next Turn </t>
    </r>
    <r>
      <rPr>
        <sz val="11"/>
        <color theme="1"/>
        <rFont val="Calibri"/>
        <family val="2"/>
        <scheme val="minor"/>
      </rPr>
      <t xml:space="preserve">
The target gains the ability to see invisible creatures and objects and can interact with ethereal creatures as if they aren’t ethereal.</t>
    </r>
  </si>
  <si>
    <t>Target: One creature within your reach.</t>
  </si>
  <si>
    <r>
      <t xml:space="preserve">Effect: </t>
    </r>
    <r>
      <rPr>
        <i/>
        <sz val="11"/>
        <color indexed="8"/>
        <rFont val="Calibri"/>
        <family val="2"/>
      </rPr>
      <t>Until the End of Your Next Turn</t>
    </r>
    <r>
      <rPr>
        <sz val="11"/>
        <color theme="1"/>
        <rFont val="Calibri"/>
        <family val="2"/>
        <scheme val="minor"/>
      </rPr>
      <t xml:space="preserve">
 The target becomes ethereal. 
</t>
    </r>
  </si>
  <si>
    <t>Willpower: You may target a second creature with this power.</t>
  </si>
  <si>
    <r>
      <t xml:space="preserve">Effect:The target may make a free Escape Roll against any ongoing effects.  
  </t>
    </r>
    <r>
      <rPr>
        <i/>
        <sz val="11"/>
        <color indexed="8"/>
        <rFont val="Calibri"/>
        <family val="2"/>
      </rPr>
      <t>Until the End of Your Next Turn</t>
    </r>
    <r>
      <rPr>
        <sz val="11"/>
        <color theme="1"/>
        <rFont val="Calibri"/>
        <family val="2"/>
        <scheme val="minor"/>
      </rPr>
      <t xml:space="preserve">
  Anyone that attempts to act upon the target without permission suffers [Presence + 2] Psychic Impact.
</t>
    </r>
  </si>
  <si>
    <t>Target: All nearby creatures. (20yd)</t>
    <phoneticPr fontId="6" type="noConversion"/>
  </si>
  <si>
    <t>Phil was good enough  to see the game behind the game of global commerce and wealth.  As soon as he discovered where the real money was at -- trading "intangibles" like supernatural power, memories and souls -- he dove headfirst into the Red Market economy.  He moves ever forward, knowing that he can always cover the interest on a deal by making a few more deals.  Sure the feds call that a ponzi scheme, but these Outsider investors never seem to care.</t>
  </si>
  <si>
    <t>With ASSORTED INVESTORS for many passive abilities (traded Harmony and other people's Foundations)</t>
  </si>
  <si>
    <t>Cassandra was subject to a revelation of an intangible corps of spirits.  On that day everything she had previously filled her life with ceased to matter.  Her head was filled with only the incredible patterns and overarching objectives of the world.  While the intensity of the visions faded, Cassandra still decided to devote her life to a larger cause.</t>
  </si>
  <si>
    <t>Phil appears as a forgettable businessman with black eyes, black hair and an expensive black suit.  Manifested he becomes a bright and terrible beacon of all that it means to be wealthy and in control.  He is the man of the hour, the sultan of business and richest man in Bablyon.</t>
  </si>
  <si>
    <t>Cassandra saw something she couldn't unsee.  In her manifest form, her appearance becomes frayed and feral.  In the middle of her forehead a third eye opens that cannot stop seeing things.  Even in her normal form she still suffers nightmares and visions.  She has joined the Bureau of Outsider Affairs to protect others from her fate.</t>
  </si>
  <si>
    <t>Slym dresses like a do-right 40's detective both in covert and manifest form.  In covert form, he is a pale man with a shaved head and very smooth skin.  In Manifest form he is a firey salamander with scales in an orange, yellow and red pattern.</t>
  </si>
  <si>
    <t>Simon was a brilliant medical student who couldn't stand the thought of waiting four more years to become a doctor.  His gifts caught the eye of an Outsider who was a member of the Order of Incubi.  The Incubi made him a beautiful deal that would grant him ultimate mastery of his chosen profession.   It only cost him  a year's internship with them. . . and his soul.</t>
  </si>
  <si>
    <t>Simon wants to be a good person, he's just too smart and too impatient to be one all the time.  He's a master of doing the right thing in the wrong way.  He's also the most beautiful man you will ever meet.  Not only does Simon know this, but he knows exactly how to use it.  When Manifest, his beauty becomes even greater, and we all hate and despair and love that perfect man in equal measure.</t>
  </si>
  <si>
    <t>Wilhimena Charming is Rapunzel's daughter.  After the Prince freed Rapunzel, the laws of the land still held them in violation of the ancient king's exile and they were both banished to another tower far, far away.  Wilhimena grew up in and around the tower helping take care of her large family.  At great cost, her family have smuggled her Inside where she can build a better life and send for the rest of them later.  Although technically a princess, Wilhimena has openly rejected her title to the point of selling it off to Asylum.</t>
  </si>
  <si>
    <t>Tiffany was a well-adjusted, happy person until the accident that killed her entire family.  In the midst of her grief she was offered instruction in the occult by demonic forces with the promise that there was a way to bring her family back from the dead.  They lied, instead luring her into servitude and keeping a piece of her soul.  She was eventually rescued by The Mission and works to try to cleanse her soul, bring the demons who enslaved her to justice and bring back her dead family.</t>
  </si>
  <si>
    <t>Undead Nurse</t>
  </si>
  <si>
    <t>In her normal form Tiffany still looks like her normal old self -- if a lot less put-together.  The style, image and hygene she used to religiously keep on top of is now something she forgets often.  Manifested, Tiffany transforms into a frightening Ghoul.  A shambling, cunning, undead version of herself.</t>
  </si>
  <si>
    <t>Frost Giant Enforcer</t>
  </si>
  <si>
    <t>Grom is a Frost Giant from Jotunheim who came to Black Iron to escape the conflict between his people and the remaining Aesir. He still holds a grudge against the Einherjar (Aesir soldiers) for murdering his brother. He is a member of the First Born, a gang of giants, dragons, and other monsters cast out from the various pantheons. Though quite loyal to the First Born, you owe Asylum a great debt for smuggling you into Black Iron, sheltering you and providing you refugee immigrant status.</t>
  </si>
  <si>
    <t>Tall and imposing even in Covert form, Grom grows to nearly eleven feet when manifested.  His skin turns blue and gunmetal grey as his frost-rimmed beard suddenly reappears.  Grom maintains a somewhat positive outlook, though his thoughts are never far from the homeland and conflict he had to flee from.  As such, he's lost all patience for tyrants and bullies.</t>
  </si>
  <si>
    <t>With THE RED MARKET for Phantom Craft (Traded influenc and signed a music contract)</t>
  </si>
  <si>
    <t xml:space="preserve">Albany Stone the darling of music critics and European dance clubs. Albany's music has always had otherworldly motifs and occult themes, and completely intentional. A couple of years ago Albany was approached the Red Market who offered glamorous powers in exchange for signing onto a record label. The contract is a little stifling, but it introduced Albany to an exciting new world. </t>
  </si>
  <si>
    <t>Albany is an up and coming singer/musician and destined to be a pop sensation . . . or so everyone says.  Manifested Albany is the living embodiment of David Bowie's Ziggy Stardust ideal.  The only thing more entitled than a well-liked rock star is a magical well-liked rock star.  The whole universe is Albany's oyster.</t>
  </si>
  <si>
    <t>In either form, Aellae is a supernaturally beautiful woman with wavy red locks and crystal blue eyes.  Left alone to her own devices, but unwilling to give up, Aellae vowed never to return to the Courts, and to survive on earth no matter what the cost. She eventually found herself doing odd jobs for Cirque, just to get by. Always in financial trouble, she manages to make it by sheer force of personality.</t>
  </si>
  <si>
    <t>Born into a noble Seelie family, Aellae was the most treasured child of the court. Her father died under mysterious circumstances, leading her mother to remarry. Aellae's stepfather did not like her and constantly looked for ways to push her out of court. Finally, she provided the means for him to remove her when she fell in love with an Unseelie prince. The two became shunned by both courts, and were banished to earth. Aellae's prince soon became ill from some earthborn disease, and no magic could cure it. Some speculated that he willed himself to die, unable to take the shame of banishment.</t>
  </si>
  <si>
    <t>Once upon a time a dragon was slain by a champion of a distant Pantheon.  After the champion left, a flock of magpies observed the crows and insects picking over the kill.  The magpies knew that the crows gained vision and knowledge from this and dared one another to swoop in and steal the crows' prize.  Sandy was always the most precocious of the flock, thus the challenge was accepted.  The stolen knowledge changed Sandy forever and set about a lifetime of glorious wandering.</t>
  </si>
  <si>
    <t>Finely made collapsable baton</t>
  </si>
  <si>
    <t>High end smartphone with unlimited/unrealistic service plan</t>
  </si>
  <si>
    <t>Bullet proof vest</t>
  </si>
  <si>
    <t>Black sedan</t>
  </si>
  <si>
    <t>Bureau badge</t>
  </si>
  <si>
    <t>Service pistol</t>
  </si>
  <si>
    <t>Ceremonial knife</t>
  </si>
  <si>
    <t>Occult implements</t>
  </si>
  <si>
    <t>First aid kit</t>
  </si>
  <si>
    <t>Duffel bag</t>
  </si>
  <si>
    <t>Tool box and tools</t>
  </si>
  <si>
    <t>Improbable fashions</t>
  </si>
  <si>
    <t>Musical instrument</t>
  </si>
  <si>
    <t>Entourage</t>
  </si>
  <si>
    <t>With CIRQUE for steady employment (a year and a day of service, renewal options)</t>
  </si>
  <si>
    <t>Travel pack full of odds and ends</t>
  </si>
  <si>
    <t>Occult tome</t>
  </si>
  <si>
    <t>Worst Case Scenario Handbooks (full set)</t>
  </si>
  <si>
    <t>Pouches full of trinkets</t>
  </si>
  <si>
    <t>3 expensive stolen items</t>
  </si>
  <si>
    <t>Assorted cameras and microphones</t>
  </si>
  <si>
    <t>In covert form Sandy is never without a smile.  The universe has opened wide and in all those travels nowhere has been quite as endlessly fascinating as Earth.  There never stops being things to learn and see and hear and steal.  In manifest form, Sandy looks virtually no different from most small city birds.</t>
  </si>
  <si>
    <t>With THE ADVERSARY for renewed life and demonic power (traded Harmony and debt of servitude)</t>
  </si>
  <si>
    <t>Father Mikael was born under a bad sign: his mother did not survive childbirth, he was abused in a Russian orphanage, adopted by an abusive family, ran away as a teen, got into drugs and a gang, Got stabbed, and was killed... or so it seemed. During his death he had a vision where a devil came to him with instruction to join the church to infiltrate an organization called "The Mission." He awoke in a dark alley, his mortal form sealing up the wound, revealing his true nature as a demon reborn.</t>
  </si>
  <si>
    <t>Mikael is convinced that demon he saw upon his death was his father, the grand king of Hell.  This confidence drives all his ambitions.  Mikael has carefully cultivated his devoted priestly image, and refrains from manifesting unless the need is great.  His manifest form is worthy of a Prince of Hell; regal, powerful and terrifying.</t>
  </si>
  <si>
    <t>Glamorous Essence</t>
  </si>
  <si>
    <t>Illusionary Prop</t>
  </si>
  <si>
    <t>Sidhe Refugee, Maiden of Sorrow</t>
  </si>
  <si>
    <t>Charismatic Essence</t>
  </si>
  <si>
    <t>Beguiling Words</t>
  </si>
  <si>
    <t>Insightful Essence</t>
  </si>
  <si>
    <t>Pride in noble heritage</t>
  </si>
  <si>
    <t>Willing to take chances for love</t>
  </si>
  <si>
    <t>Will never forget her prince</t>
  </si>
  <si>
    <t>Will never forget how she was wronged</t>
  </si>
  <si>
    <t>Will never stop believing in herself</t>
  </si>
  <si>
    <t>Ephemeral Essence</t>
  </si>
  <si>
    <t>Diplomatic Immunity</t>
  </si>
  <si>
    <t>Vanish</t>
  </si>
  <si>
    <t>Spiritual Communion</t>
  </si>
  <si>
    <t>Royal Entrance</t>
  </si>
  <si>
    <t>Prayer Book</t>
  </si>
  <si>
    <t>Stilleto</t>
  </si>
  <si>
    <t>Poisoned Wine</t>
  </si>
  <si>
    <t>Confounding Wit</t>
  </si>
  <si>
    <t>Seal</t>
  </si>
  <si>
    <t>Service Pistol</t>
  </si>
  <si>
    <t>Bureau Badge</t>
  </si>
  <si>
    <t>Ritual Foci</t>
  </si>
  <si>
    <t>With THE BUREAU for skill training and Medicine mastery (Traded debt and loyalty)</t>
  </si>
  <si>
    <t>Bradley's family has always been involved with human affairs.  Usually it has been in small ways that don't make huge waves.  The subtle games of people and relationships were usually enough.  Bradley wanted more and soon felt he had found it.  The entire Earth, he realized, was one gigantic web of relationships and interpersonal struggles.  But something is moving in the murky space behind everyone's consciousness.  That is the greatest mystery of all. . .</t>
  </si>
  <si>
    <t>Bradley appears as a reasonably charming all-american.  He wears his black suit crisply and well and always makes sure to have a good compliment ready.  Manifested he becomes a half-fox-half-human with bright orange fur and a nobility behind his dark, almond eyes.  His four tails swirl lazily about as though adrift in an invisible ocean.</t>
  </si>
  <si>
    <t>Aerial Essence</t>
  </si>
  <si>
    <t>Herculean Feat</t>
  </si>
  <si>
    <t>Smartphone full of useful apps</t>
  </si>
  <si>
    <t>Telescopic Sight</t>
  </si>
  <si>
    <t>Tearaway Clothing</t>
  </si>
  <si>
    <t>William Watson didn't so much discover the supernatural world as he awakened into it.  A mild-mannered citizen of a modern metropolis, his belief and dedication to the good in the world was so great that it unlocked the ultimate in human potential.  Soon he saw that good beings everywhere were being subject to injustice and oppresion.  He joined the just league of souls at Asylum in order to keep fighting the good fight.</t>
  </si>
  <si>
    <t>With ASYLUM for Aerial Essence (Traded a lifetime of service)</t>
  </si>
  <si>
    <t>Though an average man by day, William Watson transforms into a Champion of Justice and Good whenever good beings anywhere are being threatened by evil forces.  William believes the world is worth protecting and worth fighting for.</t>
  </si>
  <si>
    <t>The Committee</t>
  </si>
  <si>
    <t>Darting Essence</t>
  </si>
  <si>
    <t>Toxic Essence</t>
  </si>
  <si>
    <t>Armored Essence</t>
  </si>
  <si>
    <t>Mask and sneaking gear</t>
  </si>
  <si>
    <t>Pocket multi-tool</t>
  </si>
  <si>
    <t>Rumpled brown long coat</t>
  </si>
  <si>
    <t>On Franz's world, the hive reigns supreme and all of life's mysteries are solved.  He and his fellow insects have started reaching outward as the logical conclusion of all that they've started.  Franz is investigating our world to see if it's suitable for future bug visitations.  He's finding it to be quite a busy place.  Maybe not the best site in the universe for a colony, but very, very intriguing none the less!</t>
  </si>
  <si>
    <t>Franz works with the Committee purely by chance.  They were simply the first earth group he contacted.  Their dedication to monopolizing power and advancing their own is commendable.  In covert form, Franz is a short, grungy man with unkempt brown hair.  Manifested, he appears as a large talking insect, not unlike a cockroach.</t>
  </si>
  <si>
    <t>Fine pistol</t>
  </si>
  <si>
    <t>Reference scrolls</t>
  </si>
  <si>
    <t>Badge of Authority</t>
  </si>
  <si>
    <t>With THE MINISTRY for renewed life (Traded loyalty and service)</t>
  </si>
  <si>
    <t>Liu Shan was among of the first agents that the Celestial Ministry recruited upon reconnecting with the Inside almost a century ago. Liu Shan was left wounded to die during an operation in Mongolia, and die Shan did. Of course, the Ministry keeps tabs on its agents even after death. Shan’s spirit was eventually summoned and promoted within the Ministry to the position of case officer.</t>
  </si>
  <si>
    <t>After all these years, there are no hard feelings left. Liu Shan’s just here to pay his respects and find a suitable souvenir to remember an old rival by.  In either form Liu Shan is a serious man in crisp, impeccable clothing.  Whether trying to relax or in the middle of a brutal interrogation, Liu Shan's manner is flat and practical.</t>
  </si>
  <si>
    <t>(For more information, see the power cards)</t>
  </si>
  <si>
    <t>(manifest power reference)</t>
  </si>
  <si>
    <t>(passive aspect name)</t>
  </si>
  <si>
    <t>(covert power reference)</t>
  </si>
  <si>
    <t>Base Impact</t>
  </si>
  <si>
    <t>Roll</t>
  </si>
  <si>
    <t>Character Features and Passive Bonuses</t>
  </si>
  <si>
    <t>Powers</t>
  </si>
  <si>
    <t>Aspects</t>
  </si>
  <si>
    <t>PRESENCE</t>
  </si>
  <si>
    <t>INTUITION</t>
  </si>
  <si>
    <t>AGILITY</t>
  </si>
  <si>
    <t>WITS</t>
  </si>
  <si>
    <t>MIGHT</t>
  </si>
  <si>
    <t>Attributes, Skill and their associated Rolls and Base Impact</t>
  </si>
  <si>
    <t>Armor and Resistances:</t>
  </si>
  <si>
    <t>Defence</t>
  </si>
  <si>
    <t>Current:</t>
  </si>
  <si>
    <t xml:space="preserve">Mental </t>
  </si>
  <si>
    <t xml:space="preserve">Physical </t>
  </si>
  <si>
    <t>Max Energy:</t>
  </si>
  <si>
    <t>Max Health:</t>
  </si>
  <si>
    <t>(from least to most important)</t>
  </si>
  <si>
    <t xml:space="preserve">  Foundations:</t>
  </si>
  <si>
    <t>Image:</t>
  </si>
  <si>
    <t>Faction:</t>
  </si>
  <si>
    <t>Character:</t>
  </si>
  <si>
    <t>As above with one exception in "Aspects"</t>
  </si>
  <si>
    <t>Origin:</t>
  </si>
  <si>
    <t>Player:</t>
  </si>
  <si>
    <t>Character Sheet</t>
  </si>
  <si>
    <t>GenCon</t>
  </si>
  <si>
    <t>MANIFEST FORM</t>
  </si>
  <si>
    <t>(formula here)</t>
  </si>
  <si>
    <t>(value)</t>
  </si>
  <si>
    <t>(probably hand write this)</t>
  </si>
  <si>
    <t>(keep blank for player name)</t>
  </si>
  <si>
    <t>COVERT FORM</t>
  </si>
  <si>
    <t xml:space="preserve"> Foundations:</t>
  </si>
  <si>
    <t>Defense</t>
  </si>
  <si>
    <t>Currently Providing +4 max Health, +2 Might-based Impact.</t>
  </si>
  <si>
    <t xml:space="preserve">Currently Providing +50% size, 2-yard reach,+ 2 Armor.
</t>
  </si>
  <si>
    <t>Currently Providing +4 Cold Resistance, move on ice without slipping or breaking it.</t>
  </si>
  <si>
    <t xml:space="preserve">Enemies that wind up adjacent to you freeze to the ground until the end of their next turn. Fire will immediately free them.
</t>
  </si>
  <si>
    <t xml:space="preserve">Currently Providing Minor Advantage on Relate rolls when speaking or singing aloud. </t>
  </si>
  <si>
    <t>You and adjacent allies gain Minor Advantage on Escape Rolls.</t>
  </si>
  <si>
    <t>Hostile actions that target you or an adjacent ally receive Minor Disadvantage</t>
  </si>
  <si>
    <t>Minor Advantage to your first Empathy or Relate roll on someone who clearly sees you.</t>
  </si>
  <si>
    <t>Currently adding +1 Agility</t>
  </si>
  <si>
    <t>Currently adding +2 move</t>
  </si>
  <si>
    <t xml:space="preserve">Currently adding +1 Intuition. </t>
  </si>
  <si>
    <t>Currently adding +2 to Intuition-related impact.</t>
  </si>
  <si>
    <t>Currently adding +1 Might.</t>
  </si>
  <si>
    <t>Currently adding +2 to Might-related impact.</t>
  </si>
  <si>
    <t xml:space="preserve">Currently adding +1 Presence. </t>
  </si>
  <si>
    <t>Currently adding +2 to Presence-related impact.</t>
  </si>
  <si>
    <t xml:space="preserve">Currently adding +1 Wits. </t>
  </si>
  <si>
    <t>Currently adding +2 to Wits-related impact.</t>
  </si>
  <si>
    <t>Currently adding +1 to Mental Defense</t>
  </si>
  <si>
    <t xml:space="preserve">Currently adding +4 Innate Resistance </t>
  </si>
  <si>
    <t>Currently adding +1 Harmony. Origin is Insider.</t>
  </si>
  <si>
    <t>Currently adding +2 Armor, +2 Innate Resistance</t>
  </si>
  <si>
    <t>Currently providing 3 followers who can perform any action that does not require a roll</t>
  </si>
  <si>
    <t>You may perform any action through a follower. Your action is still used up.</t>
  </si>
  <si>
    <t>Currently providing $200,000 in solid assets.</t>
  </si>
  <si>
    <t>Currently providing +1 Base Impact to all your equipment</t>
  </si>
  <si>
    <t>Specialty die for all empathy rolls.</t>
  </si>
  <si>
    <t>Once per turn before you roll, give a Minor Advantage or Disadvantage to anyone until your next turn.</t>
  </si>
  <si>
    <t>Currently providing +4 Burning Resistance, immune to smoke.</t>
  </si>
  <si>
    <t>Inflict 4 Impact on any enemy that touches you or strikes you in close combat. Enemies can suffer this damage only once per round.</t>
  </si>
  <si>
    <t>Currently providing +1 Movement, +1 Ranged Defense.</t>
  </si>
  <si>
    <t>Currently providing -50% size, Minor Advantage on all Agility-related rolls</t>
  </si>
  <si>
    <t>Currently providing+4 Freezing Resistance, immunity to falling damage.</t>
  </si>
  <si>
    <t xml:space="preserve">Fly at listed speeds. </t>
  </si>
  <si>
    <t>Sense ground movements within 20 yards, ignore stealth/concealment in that range</t>
  </si>
  <si>
    <t>Currently providing +4 Armor, immune to forced movement when on solid ground.</t>
  </si>
  <si>
    <t>You can see invisible creatures and objects and distinguish between ethereal and solid matter.</t>
  </si>
  <si>
    <t>You are ethereal: +4 armor, travel through solid matter. You can still interact with non-ethereal objects.</t>
  </si>
  <si>
    <t>Currently providing Minor Advantage to all Presence-related roll.</t>
  </si>
  <si>
    <t>Specialty die on Command and Relate rolls.</t>
  </si>
  <si>
    <t>Currently providing +4 Cold Resistance, breathe underwater. Specialty die to rolls involving swimming and underwater maneuvering.</t>
  </si>
  <si>
    <t>Adjacent ground acts like thick mud or quicksand. Anyone there is restrained until the end of your next turn. This zone moves with you.</t>
  </si>
  <si>
    <t>Ignore stealth/concealment, see invisible creatures and objects, and recognize illusions.</t>
  </si>
  <si>
    <t>Currently providing +4 Initiative, immunity to Blindness and Deafness.</t>
  </si>
  <si>
    <t>Currently providing Minor Advantage to Command rolls involving fear or intimidation.</t>
  </si>
  <si>
    <t>Specialty die to Command rolls involving fear or intimidation. Creatures targetting you take 2 impact.</t>
  </si>
  <si>
    <t>Perfectly imitate any sound from memory, Minor Advantage to Relate or Command rolls involving impersonation.</t>
  </si>
  <si>
    <t>Project a mirage of any small, medium, or large creature that affects anyone non-adjacent. Specialty die to rolls involving disguise.</t>
  </si>
  <si>
    <t>Currently providing +4 Poison Resistance, immunity to any additional effects from poisons and diseases.</t>
  </si>
  <si>
    <t>Generate 3 Impact any time an enemy ends its turn next to you.</t>
  </si>
  <si>
    <t>Currently providing +2 Armor, +2 Resistance</t>
  </si>
  <si>
    <t>Currently providing +2 Cold and Electrical Resistance. Fog, rain, or inclement weather doesn't effect your vision.</t>
  </si>
  <si>
    <t>Inflict 4 Electrical Impact to any enemy that touches you or strikes you in close combat. Enemies can suffer this damage only once per round.</t>
  </si>
  <si>
    <t>Specialty die on the very first Empathy or Relate roll you make on someone.</t>
  </si>
  <si>
    <t>Currently providing +1 Initiative, on your turn you may ask the narrator to tell you what any creature is planning to do on their turn.</t>
  </si>
  <si>
    <t>See in up to total darkness. Ignore stealth/concealment from darkness. Minor Advantage to stealth rolls.</t>
  </si>
  <si>
    <t>Automatically concealed, specialty die on Stealth rolls. May extend concealment to adjacent allies.</t>
  </si>
  <si>
    <t>Currently providing +2 Initiative, ability to perceive fine details up to 20 yards away.</t>
  </si>
  <si>
    <t>Ignore concealment and can see and hear in spectrums far beyond human range.</t>
  </si>
  <si>
    <t>Currently providing +6 to Close Combat rolls.</t>
  </si>
  <si>
    <t>Currently providing +1 Physical Defense.</t>
  </si>
  <si>
    <t>Currently providing +6 to Command rolls.</t>
  </si>
  <si>
    <t>Adjacent allies gain +2 Innate Resistance</t>
  </si>
  <si>
    <t>Currently providing +6 to Ranged Combat rolls.</t>
  </si>
  <si>
    <t>Your may manifest a ghostly image of a ranged weapon that cannot be broken or disarmed, works exactly like the real thing.  Projection appears and disappears as needed.</t>
  </si>
  <si>
    <t>Currently providing +6 to Athletics rolls.</t>
  </si>
  <si>
    <t>If you are below half your Maximum Health at the start of your turn you recover [Might] Health.</t>
  </si>
  <si>
    <t>Currently providing +6 to Empathy rolls.</t>
  </si>
  <si>
    <t>Currently providing +1 Mental Defense.</t>
  </si>
  <si>
    <t>Currently providing +6 to Electronics rolls.</t>
  </si>
  <si>
    <t>You do not need a physical link or wireless device to make Electronic rolls against any device within your line of sight.</t>
  </si>
  <si>
    <t>Currently providing +6 to Mechanics rolls.</t>
  </si>
  <si>
    <t>Currently providing +1 Base Impact to all your equipment.</t>
  </si>
  <si>
    <t>Currently providing +6 to Medicine rolls.</t>
  </si>
  <si>
    <t>Adjacent allies gain a Minor Advantage on all Escape Rolls.</t>
  </si>
  <si>
    <t>Currently providing +6 to Nature rolls.</t>
  </si>
  <si>
    <t>Currently providing +2 Resistance. You leave no scent or footprints, rolls to track you are at highest difficulty.</t>
  </si>
  <si>
    <t>Currently providing +6 to Occult rolls.</t>
  </si>
  <si>
    <t>Currently providing +2 Innate resistance to you and adjacent allies</t>
  </si>
  <si>
    <t>Currently providing +6 to Relate rolls.</t>
  </si>
  <si>
    <t>Currently providing +1 mental defense, immunity to confusion.  Adjacent allies also gain this.</t>
  </si>
  <si>
    <t>Currently providing +6 to Stealth rolls.</t>
  </si>
  <si>
    <t>You can roll stealth to enter hiding even without concealment, so long as you are not currently observed by whom you’re hiding from.</t>
  </si>
  <si>
    <t>Currently providing +6 to Streetwise rolls.</t>
  </si>
  <si>
    <t>Speak and understand all languages cannot be disadvantaged on Streetwise rolls, even if using streetwise Outside or Sideways.</t>
  </si>
</sst>
</file>

<file path=xl/styles.xml><?xml version="1.0" encoding="utf-8"?>
<styleSheet xmlns="http://schemas.openxmlformats.org/spreadsheetml/2006/main">
  <numFmts count="1">
    <numFmt numFmtId="6" formatCode="&quot;$&quot;#,##0_);[Red]\(&quot;$&quot;#,##0\)"/>
  </numFmts>
  <fonts count="34">
    <font>
      <sz val="11"/>
      <color theme="1"/>
      <name val="Calibri"/>
      <family val="2"/>
      <scheme val="minor"/>
    </font>
    <font>
      <sz val="10"/>
      <name val="Verdana"/>
      <family val="2"/>
    </font>
    <font>
      <sz val="11"/>
      <color theme="0"/>
      <name val="Calibri"/>
      <family val="2"/>
      <scheme val="minor"/>
    </font>
    <font>
      <sz val="10"/>
      <color theme="1"/>
      <name val="Helvetica"/>
    </font>
    <font>
      <sz val="10"/>
      <color theme="1"/>
      <name val="Calibri"/>
      <family val="2"/>
      <scheme val="minor"/>
    </font>
    <font>
      <sz val="14"/>
      <color theme="0"/>
      <name val="Helvetica"/>
    </font>
    <font>
      <b/>
      <sz val="20"/>
      <color theme="0"/>
      <name val="Megrim"/>
    </font>
    <font>
      <sz val="10"/>
      <name val="Helvetica"/>
    </font>
    <font>
      <sz val="11"/>
      <color theme="1"/>
      <name val="Courier New"/>
      <family val="3"/>
    </font>
    <font>
      <sz val="12"/>
      <color theme="1"/>
      <name val="Cambria"/>
      <family val="1"/>
    </font>
    <font>
      <sz val="8"/>
      <color theme="1"/>
      <name val="Cambria"/>
      <family val="1"/>
    </font>
    <font>
      <b/>
      <sz val="8"/>
      <color theme="1"/>
      <name val="Arial"/>
      <family val="2"/>
    </font>
    <font>
      <sz val="8"/>
      <color theme="1"/>
      <name val="Calibri"/>
      <family val="2"/>
      <scheme val="minor"/>
    </font>
    <font>
      <b/>
      <sz val="8"/>
      <color theme="1"/>
      <name val="Cambria"/>
      <family val="1"/>
    </font>
    <font>
      <sz val="8"/>
      <color theme="1"/>
      <name val="Arial"/>
      <family val="2"/>
    </font>
    <font>
      <b/>
      <sz val="8"/>
      <color theme="1"/>
      <name val="Calibri"/>
      <family val="2"/>
      <scheme val="minor"/>
    </font>
    <font>
      <b/>
      <sz val="10"/>
      <color theme="1"/>
      <name val="Arial"/>
      <family val="2"/>
    </font>
    <font>
      <sz val="12"/>
      <name val="Cambria"/>
      <family val="1"/>
    </font>
    <font>
      <sz val="11"/>
      <name val="Calibri"/>
      <family val="2"/>
      <scheme val="minor"/>
    </font>
    <font>
      <sz val="10"/>
      <color theme="1"/>
      <name val="Arial"/>
      <family val="2"/>
    </font>
    <font>
      <sz val="8"/>
      <color theme="1"/>
      <name val="Calibri"/>
      <family val="2"/>
      <scheme val="minor"/>
    </font>
    <font>
      <i/>
      <sz val="11"/>
      <color indexed="8"/>
      <name val="Calibri"/>
      <family val="2"/>
    </font>
    <font>
      <sz val="11"/>
      <color theme="1"/>
      <name val="Calibri"/>
      <family val="2"/>
      <scheme val="minor"/>
    </font>
    <font>
      <sz val="11"/>
      <color indexed="8"/>
      <name val="Calibri"/>
      <family val="2"/>
      <scheme val="minor"/>
    </font>
    <font>
      <b/>
      <sz val="11"/>
      <color theme="1"/>
      <name val="Calibri"/>
      <family val="2"/>
      <scheme val="minor"/>
    </font>
    <font>
      <sz val="9"/>
      <color theme="1"/>
      <name val="Calibri"/>
      <family val="2"/>
      <scheme val="minor"/>
    </font>
    <font>
      <u/>
      <sz val="11"/>
      <color theme="1"/>
      <name val="Calibri"/>
      <family val="2"/>
      <scheme val="minor"/>
    </font>
    <font>
      <u/>
      <sz val="10"/>
      <color theme="1"/>
      <name val="Calibri"/>
      <family val="2"/>
      <scheme val="minor"/>
    </font>
    <font>
      <b/>
      <sz val="12"/>
      <color theme="1"/>
      <name val="Calibri"/>
      <family val="2"/>
      <scheme val="minor"/>
    </font>
    <font>
      <b/>
      <sz val="18"/>
      <color theme="0"/>
      <name val="Calibri"/>
      <family val="2"/>
      <scheme val="minor"/>
    </font>
    <font>
      <b/>
      <sz val="10"/>
      <color theme="1"/>
      <name val="Calibri"/>
      <family val="2"/>
      <scheme val="minor"/>
    </font>
    <font>
      <b/>
      <u/>
      <sz val="11"/>
      <color theme="1"/>
      <name val="Calibri"/>
      <family val="2"/>
      <scheme val="minor"/>
    </font>
    <font>
      <b/>
      <u/>
      <sz val="10"/>
      <color theme="1"/>
      <name val="Calibri"/>
      <family val="2"/>
      <scheme val="minor"/>
    </font>
    <font>
      <sz val="12"/>
      <color theme="1"/>
      <name val="Calibri"/>
      <family val="2"/>
      <scheme val="minor"/>
    </font>
  </fonts>
  <fills count="15">
    <fill>
      <patternFill patternType="none"/>
    </fill>
    <fill>
      <patternFill patternType="gray125"/>
    </fill>
    <fill>
      <patternFill patternType="solid">
        <fgColor theme="1" tint="0.34998626667073579"/>
        <bgColor indexed="64"/>
      </patternFill>
    </fill>
    <fill>
      <patternFill patternType="solid">
        <fgColor rgb="FF99CCFF"/>
        <bgColor indexed="64"/>
      </patternFill>
    </fill>
    <fill>
      <patternFill patternType="solid">
        <fgColor rgb="FFFF9900"/>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theme="7"/>
        <bgColor indexed="64"/>
      </patternFill>
    </fill>
    <fill>
      <patternFill patternType="solid">
        <fgColor theme="0" tint="-0.34998626667073579"/>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thin">
        <color theme="7"/>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307">
    <xf numFmtId="0" fontId="0" fillId="0" borderId="0" xfId="0"/>
    <xf numFmtId="0" fontId="0" fillId="0" borderId="0" xfId="0" applyAlignment="1">
      <alignment wrapText="1"/>
    </xf>
    <xf numFmtId="0" fontId="0" fillId="0" borderId="0" xfId="0" applyBorder="1"/>
    <xf numFmtId="0" fontId="7" fillId="0" borderId="0" xfId="0" applyFont="1" applyFill="1" applyBorder="1" applyAlignment="1">
      <alignment horizontal="left" vertical="top"/>
    </xf>
    <xf numFmtId="0" fontId="7" fillId="0" borderId="0" xfId="0" applyFont="1" applyFill="1" applyBorder="1" applyAlignment="1">
      <alignment vertical="top" wrapText="1"/>
    </xf>
    <xf numFmtId="0" fontId="9" fillId="0" borderId="0" xfId="0" applyFont="1"/>
    <xf numFmtId="0" fontId="10" fillId="0" borderId="0" xfId="0" applyFont="1"/>
    <xf numFmtId="0" fontId="12" fillId="0" borderId="0" xfId="0" applyFont="1"/>
    <xf numFmtId="0" fontId="12" fillId="0" borderId="0" xfId="0" applyFont="1" applyAlignment="1">
      <alignment wrapText="1"/>
    </xf>
    <xf numFmtId="0" fontId="13" fillId="0" borderId="0" xfId="0" applyFont="1"/>
    <xf numFmtId="0" fontId="11" fillId="0" borderId="0" xfId="0" applyFont="1"/>
    <xf numFmtId="0" fontId="14" fillId="0" borderId="0" xfId="0" applyFont="1"/>
    <xf numFmtId="0" fontId="12" fillId="0" borderId="0" xfId="0" applyNumberFormat="1" applyFont="1"/>
    <xf numFmtId="0" fontId="15" fillId="0" borderId="0" xfId="0" applyFont="1"/>
    <xf numFmtId="0" fontId="14" fillId="0" borderId="0" xfId="0" applyFont="1" applyAlignment="1">
      <alignment wrapText="1"/>
    </xf>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9" fillId="0" borderId="0" xfId="0" applyFont="1" applyAlignment="1">
      <alignment vertical="center"/>
    </xf>
    <xf numFmtId="0" fontId="0" fillId="5" borderId="1" xfId="0" applyFill="1" applyBorder="1"/>
    <xf numFmtId="0" fontId="0" fillId="6" borderId="1" xfId="0" applyFill="1" applyBorder="1"/>
    <xf numFmtId="0" fontId="0" fillId="3" borderId="1" xfId="0"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0" fontId="0" fillId="0" borderId="1" xfId="0" applyFill="1" applyBorder="1" applyAlignment="1"/>
    <xf numFmtId="0" fontId="0" fillId="0" borderId="1" xfId="0" applyBorder="1" applyAlignment="1"/>
    <xf numFmtId="0" fontId="0" fillId="0" borderId="0" xfId="0" applyAlignment="1">
      <alignment horizontal="right"/>
    </xf>
    <xf numFmtId="0" fontId="17" fillId="0" borderId="0" xfId="0" applyFont="1"/>
    <xf numFmtId="6" fontId="0" fillId="0" borderId="0" xfId="0" applyNumberFormat="1"/>
    <xf numFmtId="0" fontId="14" fillId="0" borderId="0" xfId="0" applyFont="1" applyAlignment="1">
      <alignment horizontal="left" vertical="center" indent="10"/>
    </xf>
    <xf numFmtId="0" fontId="14" fillId="0" borderId="0" xfId="0" applyFont="1" applyAlignment="1">
      <alignment horizontal="left" vertical="center" wrapText="1" indent="10"/>
    </xf>
    <xf numFmtId="0" fontId="0" fillId="0" borderId="1" xfId="0" applyBorder="1" applyAlignment="1">
      <alignment horizontal="center"/>
    </xf>
    <xf numFmtId="0" fontId="7" fillId="0" borderId="0" xfId="0" applyFont="1" applyBorder="1"/>
    <xf numFmtId="0" fontId="19" fillId="0" borderId="0" xfId="0" applyFont="1"/>
    <xf numFmtId="0" fontId="0" fillId="0" borderId="0" xfId="0" applyFont="1"/>
    <xf numFmtId="0" fontId="12" fillId="0" borderId="13" xfId="0" applyNumberFormat="1" applyFont="1" applyBorder="1"/>
    <xf numFmtId="0" fontId="20" fillId="0" borderId="0" xfId="0" applyNumberFormat="1" applyFont="1"/>
    <xf numFmtId="0" fontId="22" fillId="0" borderId="0" xfId="0" applyFont="1"/>
    <xf numFmtId="0" fontId="0" fillId="0" borderId="0" xfId="0" applyAlignment="1">
      <alignment vertical="center"/>
    </xf>
    <xf numFmtId="0" fontId="23" fillId="0" borderId="0" xfId="0" applyFont="1" applyAlignment="1">
      <alignment vertical="center"/>
    </xf>
    <xf numFmtId="0" fontId="0" fillId="0" borderId="0" xfId="0" applyNumberFormat="1"/>
    <xf numFmtId="0" fontId="18" fillId="0" borderId="0" xfId="0" applyFont="1"/>
    <xf numFmtId="0" fontId="4" fillId="0" borderId="10" xfId="0" applyFont="1" applyBorder="1" applyAlignment="1">
      <alignment horizontal="right"/>
    </xf>
    <xf numFmtId="0" fontId="0" fillId="0" borderId="9" xfId="0" applyBorder="1"/>
    <xf numFmtId="0" fontId="0" fillId="0" borderId="8" xfId="0" applyBorder="1"/>
    <xf numFmtId="0" fontId="0" fillId="0" borderId="12" xfId="0" applyBorder="1"/>
    <xf numFmtId="0" fontId="25" fillId="4" borderId="10" xfId="0" applyFont="1" applyFill="1" applyBorder="1"/>
    <xf numFmtId="0" fontId="25" fillId="4" borderId="9" xfId="0" applyFont="1" applyFill="1" applyBorder="1" applyAlignment="1">
      <alignment horizontal="center"/>
    </xf>
    <xf numFmtId="0" fontId="25" fillId="4" borderId="9" xfId="0" applyFont="1" applyFill="1" applyBorder="1"/>
    <xf numFmtId="0" fontId="25" fillId="4" borderId="8" xfId="0" applyFont="1" applyFill="1" applyBorder="1"/>
    <xf numFmtId="0" fontId="0" fillId="4" borderId="10" xfId="0" applyFill="1" applyBorder="1"/>
    <xf numFmtId="0" fontId="0" fillId="4" borderId="9" xfId="0" applyFill="1" applyBorder="1"/>
    <xf numFmtId="0" fontId="0" fillId="4" borderId="8" xfId="0" applyFill="1" applyBorder="1"/>
    <xf numFmtId="0" fontId="0" fillId="4" borderId="7" xfId="0" applyFill="1" applyBorder="1"/>
    <xf numFmtId="0" fontId="0" fillId="4" borderId="6" xfId="0" applyFill="1" applyBorder="1"/>
    <xf numFmtId="0" fontId="0" fillId="4" borderId="6" xfId="0" applyFill="1" applyBorder="1" applyAlignment="1">
      <alignment horizontal="center"/>
    </xf>
    <xf numFmtId="0" fontId="0" fillId="4" borderId="5" xfId="0" applyFill="1" applyBorder="1"/>
    <xf numFmtId="0" fontId="0" fillId="0" borderId="10" xfId="0" applyBorder="1"/>
    <xf numFmtId="0" fontId="4" fillId="0" borderId="10" xfId="0" applyFont="1" applyBorder="1"/>
    <xf numFmtId="0" fontId="4" fillId="0" borderId="9" xfId="0" applyFont="1" applyBorder="1"/>
    <xf numFmtId="0" fontId="4" fillId="0" borderId="12" xfId="0" applyFont="1" applyBorder="1"/>
    <xf numFmtId="0" fontId="4" fillId="0" borderId="0" xfId="0" applyFont="1" applyBorder="1"/>
    <xf numFmtId="0" fontId="0" fillId="0" borderId="11" xfId="0" applyBorder="1"/>
    <xf numFmtId="0" fontId="24" fillId="0" borderId="0" xfId="0" applyFont="1" applyBorder="1"/>
    <xf numFmtId="0" fontId="24" fillId="0" borderId="11" xfId="0" applyFont="1" applyBorder="1"/>
    <xf numFmtId="0" fontId="25" fillId="0" borderId="7" xfId="0" applyFont="1" applyBorder="1" applyAlignment="1">
      <alignment horizontal="center"/>
    </xf>
    <xf numFmtId="0" fontId="25" fillId="0" borderId="6" xfId="0" applyFont="1" applyBorder="1" applyAlignment="1">
      <alignment horizontal="center"/>
    </xf>
    <xf numFmtId="0" fontId="24" fillId="0" borderId="6" xfId="0" applyFont="1" applyBorder="1"/>
    <xf numFmtId="0" fontId="0" fillId="0" borderId="6" xfId="0" applyBorder="1"/>
    <xf numFmtId="0" fontId="24" fillId="0" borderId="5" xfId="0" applyFont="1" applyBorder="1"/>
    <xf numFmtId="0" fontId="0" fillId="4" borderId="4" xfId="0" applyFill="1" applyBorder="1"/>
    <xf numFmtId="0" fontId="0" fillId="4" borderId="3" xfId="0" applyFill="1" applyBorder="1"/>
    <xf numFmtId="0" fontId="0" fillId="4" borderId="2" xfId="0" applyFill="1" applyBorder="1"/>
    <xf numFmtId="0" fontId="4" fillId="4" borderId="2" xfId="0" applyFont="1" applyFill="1" applyBorder="1"/>
    <xf numFmtId="0" fontId="26" fillId="4" borderId="8" xfId="0" applyFont="1" applyFill="1" applyBorder="1"/>
    <xf numFmtId="0" fontId="0" fillId="0" borderId="14" xfId="0" applyBorder="1"/>
    <xf numFmtId="0" fontId="26" fillId="4" borderId="5" xfId="0" applyFont="1" applyFill="1" applyBorder="1"/>
    <xf numFmtId="0" fontId="26" fillId="4" borderId="15" xfId="0" applyFont="1" applyFill="1" applyBorder="1" applyAlignment="1">
      <alignment horizontal="center"/>
    </xf>
    <xf numFmtId="0" fontId="27" fillId="4" borderId="15" xfId="0" applyFont="1" applyFill="1" applyBorder="1" applyAlignment="1">
      <alignment horizontal="center"/>
    </xf>
    <xf numFmtId="0" fontId="27" fillId="4" borderId="5" xfId="0" applyFont="1" applyFill="1" applyBorder="1"/>
    <xf numFmtId="0" fontId="0" fillId="0" borderId="7" xfId="0" applyBorder="1"/>
    <xf numFmtId="0" fontId="0" fillId="0" borderId="5" xfId="0" applyBorder="1"/>
    <xf numFmtId="0" fontId="25" fillId="4" borderId="3" xfId="0" applyFont="1" applyFill="1" applyBorder="1"/>
    <xf numFmtId="0" fontId="26" fillId="4" borderId="2" xfId="0" applyFont="1" applyFill="1" applyBorder="1"/>
    <xf numFmtId="0" fontId="26" fillId="4" borderId="1" xfId="0" applyFont="1" applyFill="1" applyBorder="1" applyAlignment="1">
      <alignment horizontal="center"/>
    </xf>
    <xf numFmtId="0" fontId="26" fillId="4" borderId="3" xfId="0" applyFont="1" applyFill="1" applyBorder="1" applyAlignment="1">
      <alignment horizontal="center"/>
    </xf>
    <xf numFmtId="0" fontId="26" fillId="0" borderId="7" xfId="0" applyFont="1" applyBorder="1"/>
    <xf numFmtId="0" fontId="26" fillId="0" borderId="6" xfId="0" applyFont="1" applyBorder="1"/>
    <xf numFmtId="0" fontId="0" fillId="2" borderId="0" xfId="0" applyFill="1"/>
    <xf numFmtId="0" fontId="2" fillId="2" borderId="0" xfId="0" applyFont="1" applyFill="1"/>
    <xf numFmtId="0" fontId="25" fillId="3" borderId="10" xfId="0" applyFont="1" applyFill="1" applyBorder="1"/>
    <xf numFmtId="0" fontId="25" fillId="3" borderId="9" xfId="0" applyFont="1" applyFill="1" applyBorder="1" applyAlignment="1">
      <alignment horizontal="center"/>
    </xf>
    <xf numFmtId="0" fontId="25" fillId="3" borderId="9" xfId="0" applyFont="1" applyFill="1" applyBorder="1"/>
    <xf numFmtId="0" fontId="25" fillId="3" borderId="8" xfId="0" applyFont="1" applyFill="1" applyBorder="1"/>
    <xf numFmtId="0" fontId="0" fillId="3" borderId="10" xfId="0" applyFill="1" applyBorder="1"/>
    <xf numFmtId="0" fontId="0" fillId="3" borderId="9" xfId="0" applyFill="1" applyBorder="1"/>
    <xf numFmtId="0" fontId="0" fillId="3" borderId="8" xfId="0" applyFill="1" applyBorder="1"/>
    <xf numFmtId="0" fontId="0" fillId="3" borderId="7" xfId="0" applyFill="1" applyBorder="1"/>
    <xf numFmtId="0" fontId="0" fillId="3" borderId="6" xfId="0" applyFill="1" applyBorder="1"/>
    <xf numFmtId="0" fontId="0" fillId="3" borderId="5" xfId="0" applyFill="1" applyBorder="1"/>
    <xf numFmtId="0" fontId="0" fillId="3" borderId="4" xfId="0" applyFill="1" applyBorder="1"/>
    <xf numFmtId="0" fontId="0" fillId="3" borderId="3" xfId="0" applyFill="1" applyBorder="1"/>
    <xf numFmtId="0" fontId="0" fillId="3" borderId="2" xfId="0" applyFill="1" applyBorder="1"/>
    <xf numFmtId="0" fontId="0" fillId="0" borderId="4" xfId="0" applyBorder="1"/>
    <xf numFmtId="0" fontId="0" fillId="0" borderId="3" xfId="0" applyBorder="1"/>
    <xf numFmtId="0" fontId="25" fillId="3" borderId="3" xfId="0" applyFont="1" applyFill="1" applyBorder="1"/>
    <xf numFmtId="0" fontId="30" fillId="3" borderId="2" xfId="0" applyFont="1" applyFill="1" applyBorder="1"/>
    <xf numFmtId="0" fontId="31" fillId="3" borderId="8" xfId="0" applyFont="1" applyFill="1" applyBorder="1"/>
    <xf numFmtId="0" fontId="31" fillId="3" borderId="5" xfId="0" applyFont="1" applyFill="1" applyBorder="1"/>
    <xf numFmtId="0" fontId="31" fillId="3" borderId="15" xfId="0" applyFont="1" applyFill="1" applyBorder="1" applyAlignment="1">
      <alignment horizontal="center"/>
    </xf>
    <xf numFmtId="0" fontId="32" fillId="3" borderId="5" xfId="0" applyFont="1" applyFill="1" applyBorder="1"/>
    <xf numFmtId="0" fontId="24" fillId="0" borderId="0" xfId="0" applyFont="1"/>
    <xf numFmtId="0" fontId="31" fillId="3" borderId="3" xfId="0" applyFont="1" applyFill="1" applyBorder="1" applyAlignment="1">
      <alignment horizontal="center"/>
    </xf>
    <xf numFmtId="0" fontId="31" fillId="3" borderId="1" xfId="0" applyFont="1" applyFill="1" applyBorder="1" applyAlignment="1">
      <alignment horizontal="center"/>
    </xf>
    <xf numFmtId="0" fontId="31" fillId="3" borderId="2" xfId="0" applyFont="1" applyFill="1" applyBorder="1"/>
    <xf numFmtId="0" fontId="24" fillId="3" borderId="6" xfId="0" applyFont="1" applyFill="1" applyBorder="1" applyAlignment="1">
      <alignment horizontal="center"/>
    </xf>
    <xf numFmtId="0" fontId="0" fillId="0" borderId="14" xfId="0" applyBorder="1" applyAlignment="1">
      <alignment horizontal="center"/>
    </xf>
    <xf numFmtId="0" fontId="2" fillId="2" borderId="1" xfId="0" applyFont="1" applyFill="1" applyBorder="1" applyAlignment="1">
      <alignment horizontal="center"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1" xfId="0" applyFont="1" applyBorder="1" applyAlignment="1">
      <alignment horizontal="left" vertical="top" wrapText="1"/>
    </xf>
    <xf numFmtId="0" fontId="2" fillId="0" borderId="0" xfId="0" applyFont="1" applyBorder="1" applyAlignment="1">
      <alignment horizontal="left" vertical="top" wrapText="1"/>
    </xf>
    <xf numFmtId="0" fontId="2" fillId="0" borderId="12"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11" xfId="0" applyBorder="1" applyAlignment="1">
      <alignment horizontal="left" vertical="top"/>
    </xf>
    <xf numFmtId="0" fontId="0" fillId="0" borderId="0" xfId="0" applyBorder="1" applyAlignment="1">
      <alignment horizontal="left" vertical="top"/>
    </xf>
    <xf numFmtId="0" fontId="0" fillId="0" borderId="12"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left" vertical="top" wrapText="1"/>
    </xf>
    <xf numFmtId="0" fontId="0" fillId="0" borderId="0" xfId="0" applyBorder="1" applyAlignment="1">
      <alignment horizontal="left" vertical="top" wrapText="1"/>
    </xf>
    <xf numFmtId="0" fontId="0" fillId="0" borderId="12"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Fill="1" applyBorder="1" applyAlignment="1">
      <alignment horizontal="left" vertical="top" wrapText="1"/>
    </xf>
    <xf numFmtId="0" fontId="0" fillId="0" borderId="6" xfId="0" applyFill="1" applyBorder="1" applyAlignment="1">
      <alignment horizontal="left" vertical="top" wrapText="1"/>
    </xf>
    <xf numFmtId="0" fontId="0" fillId="0" borderId="7" xfId="0" applyFill="1" applyBorder="1" applyAlignment="1">
      <alignment horizontal="left" vertical="top" wrapText="1"/>
    </xf>
    <xf numFmtId="0" fontId="0" fillId="0" borderId="11" xfId="0" applyFill="1" applyBorder="1" applyAlignment="1">
      <alignment horizontal="left" vertical="top" wrapText="1"/>
    </xf>
    <xf numFmtId="0" fontId="0" fillId="0" borderId="0" xfId="0" applyFill="1" applyBorder="1" applyAlignment="1">
      <alignment horizontal="left" vertical="top" wrapText="1"/>
    </xf>
    <xf numFmtId="0" fontId="0" fillId="0" borderId="12" xfId="0" applyFill="1" applyBorder="1" applyAlignment="1">
      <alignment horizontal="left" vertical="top" wrapText="1"/>
    </xf>
    <xf numFmtId="0" fontId="0" fillId="0" borderId="8" xfId="0" applyFill="1" applyBorder="1" applyAlignment="1">
      <alignment horizontal="left" vertical="top" wrapText="1"/>
    </xf>
    <xf numFmtId="0" fontId="0" fillId="0" borderId="9" xfId="0" applyFill="1" applyBorder="1" applyAlignment="1">
      <alignment horizontal="left" vertical="top" wrapText="1"/>
    </xf>
    <xf numFmtId="0" fontId="0" fillId="0" borderId="10" xfId="0" applyFill="1" applyBorder="1" applyAlignment="1">
      <alignment horizontal="left" vertical="top" wrapText="1"/>
    </xf>
    <xf numFmtId="0" fontId="18" fillId="3" borderId="1" xfId="0" applyFont="1" applyFill="1" applyBorder="1" applyAlignment="1">
      <alignment horizontal="center"/>
    </xf>
    <xf numFmtId="0" fontId="0" fillId="0" borderId="1" xfId="0" applyFill="1" applyBorder="1" applyAlignment="1">
      <alignment horizontal="left" vertical="top" wrapText="1"/>
    </xf>
    <xf numFmtId="0" fontId="18" fillId="4" borderId="1" xfId="0" applyFont="1" applyFill="1" applyBorder="1" applyAlignment="1">
      <alignment horizontal="center"/>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1" xfId="0" applyBorder="1" applyAlignment="1">
      <alignment horizontal="left" vertical="center"/>
    </xf>
    <xf numFmtId="0" fontId="2" fillId="2" borderId="1" xfId="0" applyFont="1" applyFill="1" applyBorder="1" applyAlignment="1">
      <alignment horizontal="center"/>
    </xf>
    <xf numFmtId="0" fontId="0" fillId="0" borderId="1" xfId="0" applyBorder="1" applyAlignment="1">
      <alignment horizontal="center"/>
    </xf>
    <xf numFmtId="0" fontId="0" fillId="14" borderId="1" xfId="0" applyFill="1" applyBorder="1" applyAlignment="1">
      <alignment horizontal="center"/>
    </xf>
    <xf numFmtId="0" fontId="0" fillId="0" borderId="1" xfId="0" applyBorder="1" applyAlignment="1">
      <alignment horizontal="center" vertical="center"/>
    </xf>
    <xf numFmtId="0" fontId="12" fillId="5" borderId="1" xfId="0" applyFont="1" applyFill="1" applyBorder="1" applyAlignment="1">
      <alignment horizontal="left" vertical="top" wrapText="1" shrinkToFit="1"/>
    </xf>
    <xf numFmtId="0" fontId="12" fillId="6" borderId="1" xfId="0" applyFont="1" applyFill="1" applyBorder="1" applyAlignment="1">
      <alignment horizontal="left" vertical="top" wrapText="1" shrinkToFi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14" borderId="1" xfId="0" applyFont="1" applyFill="1" applyBorder="1" applyAlignment="1">
      <alignment horizont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6"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5" borderId="2"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6" borderId="2" xfId="0" applyFill="1" applyBorder="1" applyAlignment="1">
      <alignment horizontal="left"/>
    </xf>
    <xf numFmtId="0" fontId="0" fillId="6" borderId="3" xfId="0" applyFill="1" applyBorder="1" applyAlignment="1">
      <alignment horizontal="left"/>
    </xf>
    <xf numFmtId="0" fontId="0" fillId="6" borderId="4" xfId="0" applyFill="1" applyBorder="1" applyAlignment="1">
      <alignment horizontal="left"/>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6" fillId="2" borderId="5" xfId="0" applyFont="1" applyFill="1" applyBorder="1" applyAlignment="1">
      <alignment horizontal="center"/>
    </xf>
    <xf numFmtId="0" fontId="6" fillId="2" borderId="6" xfId="0" applyFont="1" applyFill="1" applyBorder="1" applyAlignment="1">
      <alignment horizontal="center"/>
    </xf>
    <xf numFmtId="0" fontId="6" fillId="2" borderId="7" xfId="0" applyFont="1" applyFill="1" applyBorder="1" applyAlignment="1">
      <alignment horizontal="center"/>
    </xf>
    <xf numFmtId="0" fontId="6" fillId="2" borderId="8" xfId="0" applyFont="1" applyFill="1" applyBorder="1" applyAlignment="1">
      <alignment horizontal="center"/>
    </xf>
    <xf numFmtId="0" fontId="6" fillId="2" borderId="9" xfId="0" applyFont="1" applyFill="1" applyBorder="1" applyAlignment="1">
      <alignment horizontal="center"/>
    </xf>
    <xf numFmtId="0" fontId="6" fillId="2" borderId="10" xfId="0" applyFont="1" applyFill="1" applyBorder="1" applyAlignment="1">
      <alignment horizontal="center"/>
    </xf>
    <xf numFmtId="0" fontId="5" fillId="2" borderId="5" xfId="0" applyFont="1" applyFill="1" applyBorder="1" applyAlignment="1">
      <alignment horizontal="left"/>
    </xf>
    <xf numFmtId="0" fontId="5" fillId="2" borderId="6" xfId="0" applyFont="1" applyFill="1" applyBorder="1" applyAlignment="1">
      <alignment horizontal="left"/>
    </xf>
    <xf numFmtId="0" fontId="5" fillId="2" borderId="7" xfId="0" applyFont="1" applyFill="1" applyBorder="1" applyAlignment="1">
      <alignment horizontal="left"/>
    </xf>
    <xf numFmtId="0" fontId="5" fillId="2" borderId="8" xfId="0" applyFont="1" applyFill="1" applyBorder="1" applyAlignment="1">
      <alignment horizontal="left"/>
    </xf>
    <xf numFmtId="0" fontId="5" fillId="2" borderId="9" xfId="0" applyFont="1" applyFill="1" applyBorder="1" applyAlignment="1">
      <alignment horizontal="left"/>
    </xf>
    <xf numFmtId="0" fontId="5" fillId="2" borderId="10" xfId="0" applyFont="1" applyFill="1" applyBorder="1" applyAlignment="1">
      <alignment horizontal="left"/>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2" xfId="0" applyFont="1" applyBorder="1" applyAlignment="1"/>
    <xf numFmtId="0" fontId="3" fillId="0" borderId="3" xfId="0" applyFont="1" applyBorder="1" applyAlignment="1"/>
    <xf numFmtId="0" fontId="3" fillId="0" borderId="4" xfId="0" applyFont="1" applyBorder="1" applyAlignment="1"/>
    <xf numFmtId="0" fontId="0" fillId="0" borderId="5"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5" borderId="2" xfId="0" applyFill="1" applyBorder="1" applyAlignment="1">
      <alignment horizontal="left"/>
    </xf>
    <xf numFmtId="0" fontId="0" fillId="5" borderId="3" xfId="0" applyFill="1" applyBorder="1" applyAlignment="1">
      <alignment horizontal="left"/>
    </xf>
    <xf numFmtId="0" fontId="0" fillId="5" borderId="4" xfId="0" applyFill="1" applyBorder="1" applyAlignment="1">
      <alignment horizontal="left"/>
    </xf>
    <xf numFmtId="0" fontId="0" fillId="0" borderId="6"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7" borderId="2" xfId="0" applyFill="1" applyBorder="1" applyAlignment="1">
      <alignment horizontal="center"/>
    </xf>
    <xf numFmtId="0" fontId="0" fillId="7" borderId="3" xfId="0" applyFill="1" applyBorder="1" applyAlignment="1">
      <alignment horizontal="center"/>
    </xf>
    <xf numFmtId="0" fontId="0" fillId="7" borderId="4" xfId="0" applyFill="1" applyBorder="1" applyAlignment="1">
      <alignment horizontal="center"/>
    </xf>
    <xf numFmtId="0" fontId="0" fillId="6" borderId="2" xfId="0" applyFont="1" applyFill="1" applyBorder="1" applyAlignment="1">
      <alignment horizontal="center"/>
    </xf>
    <xf numFmtId="0" fontId="0" fillId="6" borderId="4" xfId="0" applyFont="1" applyFill="1" applyBorder="1" applyAlignment="1">
      <alignment horizontal="center"/>
    </xf>
    <xf numFmtId="0" fontId="0" fillId="6" borderId="2" xfId="0" applyFill="1" applyBorder="1" applyAlignment="1"/>
    <xf numFmtId="0" fontId="0" fillId="6" borderId="3" xfId="0" applyFill="1" applyBorder="1" applyAlignment="1"/>
    <xf numFmtId="0" fontId="0" fillId="6" borderId="4" xfId="0" applyFill="1" applyBorder="1" applyAlignment="1"/>
    <xf numFmtId="0" fontId="0" fillId="5" borderId="2" xfId="0" applyFont="1" applyFill="1" applyBorder="1" applyAlignment="1">
      <alignment horizontal="center"/>
    </xf>
    <xf numFmtId="0" fontId="0" fillId="5" borderId="4" xfId="0" applyFont="1" applyFill="1" applyBorder="1" applyAlignment="1">
      <alignment horizontal="center"/>
    </xf>
    <xf numFmtId="0" fontId="0" fillId="5" borderId="2" xfId="0" applyFill="1" applyBorder="1" applyAlignment="1"/>
    <xf numFmtId="0" fontId="0" fillId="5" borderId="3" xfId="0" applyFill="1" applyBorder="1" applyAlignment="1"/>
    <xf numFmtId="0" fontId="0" fillId="5" borderId="4" xfId="0" applyFill="1" applyBorder="1" applyAlignment="1"/>
    <xf numFmtId="0" fontId="0" fillId="8" borderId="2" xfId="0" applyFill="1" applyBorder="1" applyAlignment="1">
      <alignment horizontal="center"/>
    </xf>
    <xf numFmtId="0" fontId="0" fillId="8" borderId="3" xfId="0" applyFill="1" applyBorder="1" applyAlignment="1">
      <alignment horizontal="center"/>
    </xf>
    <xf numFmtId="0" fontId="0" fillId="8" borderId="4"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left" vertical="center"/>
    </xf>
    <xf numFmtId="0" fontId="0" fillId="7" borderId="2" xfId="0" applyFill="1" applyBorder="1" applyAlignment="1">
      <alignment horizontal="center" vertical="center"/>
    </xf>
    <xf numFmtId="0" fontId="0" fillId="7" borderId="4" xfId="0" applyFill="1" applyBorder="1" applyAlignment="1">
      <alignment horizontal="center" vertical="center"/>
    </xf>
    <xf numFmtId="0" fontId="0" fillId="8" borderId="1" xfId="0" applyFill="1" applyBorder="1" applyAlignment="1">
      <alignment horizontal="left" vertical="center"/>
    </xf>
    <xf numFmtId="0" fontId="0" fillId="8" borderId="1" xfId="0" applyFill="1" applyBorder="1" applyAlignment="1"/>
    <xf numFmtId="0" fontId="0" fillId="8" borderId="1" xfId="0" applyFill="1" applyBorder="1" applyAlignment="1">
      <alignment horizontal="center" vertical="center"/>
    </xf>
    <xf numFmtId="0" fontId="0" fillId="0" borderId="1" xfId="0" applyBorder="1" applyAlignment="1">
      <alignment vertical="top" wrapText="1"/>
    </xf>
    <xf numFmtId="0" fontId="0" fillId="0" borderId="5" xfId="0" applyNumberFormat="1" applyBorder="1" applyAlignment="1">
      <alignment horizontal="left" vertical="top" wrapText="1"/>
    </xf>
    <xf numFmtId="0" fontId="0" fillId="0" borderId="6" xfId="0" applyNumberFormat="1" applyBorder="1" applyAlignment="1">
      <alignment horizontal="left" vertical="top" wrapText="1"/>
    </xf>
    <xf numFmtId="0" fontId="0" fillId="0" borderId="7" xfId="0" applyNumberFormat="1" applyBorder="1" applyAlignment="1">
      <alignment horizontal="left" vertical="top" wrapText="1"/>
    </xf>
    <xf numFmtId="0" fontId="0" fillId="0" borderId="8" xfId="0" applyNumberFormat="1" applyBorder="1" applyAlignment="1">
      <alignment horizontal="left" vertical="top" wrapText="1"/>
    </xf>
    <xf numFmtId="0" fontId="0" fillId="0" borderId="9" xfId="0" applyNumberFormat="1" applyBorder="1" applyAlignment="1">
      <alignment horizontal="left" vertical="top" wrapText="1"/>
    </xf>
    <xf numFmtId="0" fontId="0" fillId="0" borderId="10" xfId="0" applyNumberFormat="1" applyBorder="1" applyAlignment="1">
      <alignment horizontal="left" vertical="top" wrapText="1"/>
    </xf>
    <xf numFmtId="0" fontId="33" fillId="0" borderId="7" xfId="0" applyFont="1" applyBorder="1" applyAlignment="1">
      <alignment horizontal="center" vertical="center"/>
    </xf>
    <xf numFmtId="0" fontId="33" fillId="0" borderId="10" xfId="0" applyFont="1" applyBorder="1" applyAlignment="1">
      <alignment horizontal="center" vertical="center"/>
    </xf>
    <xf numFmtId="0" fontId="28" fillId="0" borderId="15" xfId="0" applyFont="1" applyBorder="1" applyAlignment="1">
      <alignment horizontal="center" vertical="center"/>
    </xf>
    <xf numFmtId="0" fontId="28" fillId="0" borderId="14" xfId="0" applyFont="1" applyBorder="1" applyAlignment="1">
      <alignment horizontal="center" vertical="center"/>
    </xf>
    <xf numFmtId="0" fontId="24" fillId="3" borderId="3" xfId="0" applyFont="1" applyFill="1" applyBorder="1" applyAlignment="1">
      <alignment horizontal="center"/>
    </xf>
    <xf numFmtId="0" fontId="0" fillId="0" borderId="5" xfId="0" applyBorder="1" applyAlignment="1">
      <alignment horizontal="left"/>
    </xf>
    <xf numFmtId="0" fontId="0" fillId="0" borderId="6" xfId="0" applyBorder="1" applyAlignment="1">
      <alignment horizontal="left"/>
    </xf>
    <xf numFmtId="0" fontId="0" fillId="0" borderId="11" xfId="0" applyBorder="1" applyAlignment="1">
      <alignment horizontal="left"/>
    </xf>
    <xf numFmtId="0" fontId="0" fillId="0" borderId="0" xfId="0" applyBorder="1" applyAlignment="1">
      <alignment horizontal="left"/>
    </xf>
    <xf numFmtId="0" fontId="26" fillId="0" borderId="8" xfId="0" applyFont="1" applyBorder="1" applyAlignment="1">
      <alignment horizontal="center"/>
    </xf>
    <xf numFmtId="0" fontId="26" fillId="0" borderId="9" xfId="0" applyFont="1" applyBorder="1" applyAlignment="1">
      <alignment horizontal="center"/>
    </xf>
    <xf numFmtId="0" fontId="26" fillId="0" borderId="10" xfId="0" applyFont="1" applyBorder="1" applyAlignment="1">
      <alignment horizontal="center"/>
    </xf>
    <xf numFmtId="0" fontId="25" fillId="0" borderId="11" xfId="0" applyFont="1" applyBorder="1" applyAlignment="1">
      <alignment horizontal="left"/>
    </xf>
    <xf numFmtId="0" fontId="25" fillId="0" borderId="0" xfId="0" applyFont="1" applyBorder="1" applyAlignment="1">
      <alignment horizontal="left"/>
    </xf>
    <xf numFmtId="0" fontId="25" fillId="0" borderId="12" xfId="0" applyFont="1" applyBorder="1" applyAlignment="1">
      <alignment horizontal="left"/>
    </xf>
    <xf numFmtId="0" fontId="0" fillId="0" borderId="12" xfId="0" applyBorder="1" applyAlignment="1">
      <alignment horizontal="left"/>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6" fillId="2" borderId="11" xfId="0" applyFont="1" applyFill="1" applyBorder="1" applyAlignment="1">
      <alignment horizontal="center" vertical="center"/>
    </xf>
    <xf numFmtId="0" fontId="6" fillId="2" borderId="0" xfId="0" applyFont="1" applyFill="1" applyBorder="1" applyAlignment="1">
      <alignment horizontal="center" vertical="center"/>
    </xf>
    <xf numFmtId="0" fontId="29" fillId="2" borderId="0" xfId="0" applyFont="1" applyFill="1" applyAlignment="1">
      <alignment horizontal="center" vertical="center"/>
    </xf>
    <xf numFmtId="0" fontId="0" fillId="0" borderId="8" xfId="0"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0" fontId="0" fillId="0" borderId="7" xfId="0" applyBorder="1" applyAlignment="1">
      <alignment horizontal="left"/>
    </xf>
    <xf numFmtId="0" fontId="25" fillId="0" borderId="8" xfId="0" applyFont="1" applyBorder="1" applyAlignment="1">
      <alignment horizontal="left"/>
    </xf>
    <xf numFmtId="0" fontId="25" fillId="0" borderId="9" xfId="0" applyFont="1" applyBorder="1" applyAlignment="1">
      <alignment horizontal="left"/>
    </xf>
    <xf numFmtId="0" fontId="25" fillId="0" borderId="10" xfId="0" applyFont="1"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cellXfs>
  <cellStyles count="2">
    <cellStyle name="Normal" xfId="0" builtinId="0"/>
    <cellStyle name="Normal 2" xfId="1"/>
  </cellStyles>
  <dxfs count="17">
    <dxf>
      <font>
        <strike val="0"/>
        <outline val="0"/>
        <shadow val="0"/>
        <u val="none"/>
        <vertAlign val="baseline"/>
        <sz val="8"/>
        <color theme="1"/>
      </font>
    </dxf>
    <dxf>
      <font>
        <strike val="0"/>
        <outline val="0"/>
        <shadow val="0"/>
        <u val="none"/>
        <vertAlign val="baseline"/>
        <sz val="8"/>
        <color theme="1"/>
      </font>
    </dxf>
    <dxf>
      <font>
        <strike val="0"/>
        <outline val="0"/>
        <shadow val="0"/>
        <u val="none"/>
        <vertAlign val="baseline"/>
        <sz val="8"/>
        <color theme="1"/>
      </font>
    </dxf>
    <dxf>
      <font>
        <strike val="0"/>
        <outline val="0"/>
        <shadow val="0"/>
        <u val="none"/>
        <vertAlign val="baseline"/>
        <sz val="8"/>
        <color theme="1"/>
      </font>
    </dxf>
    <dxf>
      <font>
        <strike val="0"/>
        <outline val="0"/>
        <shadow val="0"/>
        <u val="none"/>
        <vertAlign val="baseline"/>
        <sz val="8"/>
        <color theme="1"/>
      </font>
    </dxf>
    <dxf>
      <font>
        <b val="0"/>
        <i val="0"/>
        <strike val="0"/>
        <condense val="0"/>
        <extend val="0"/>
        <outline val="0"/>
        <shadow val="0"/>
        <u val="none"/>
        <vertAlign val="baseline"/>
        <sz val="8"/>
        <color theme="1"/>
        <name val="Calibri"/>
        <scheme val="minor"/>
      </font>
      <numFmt numFmtId="0" formatCode="General"/>
    </dxf>
    <dxf>
      <font>
        <strike val="0"/>
        <outline val="0"/>
        <shadow val="0"/>
        <u val="none"/>
        <vertAlign val="baseline"/>
        <sz val="8"/>
        <color theme="1"/>
      </font>
      <numFmt numFmtId="0" formatCode="General"/>
    </dxf>
    <dxf>
      <font>
        <strike val="0"/>
        <outline val="0"/>
        <shadow val="0"/>
        <u val="none"/>
        <vertAlign val="baseline"/>
        <sz val="8"/>
        <color theme="1"/>
      </font>
      <numFmt numFmtId="0" formatCode="General"/>
    </dxf>
    <dxf>
      <font>
        <strike val="0"/>
        <outline val="0"/>
        <shadow val="0"/>
        <u val="none"/>
        <vertAlign val="baseline"/>
        <sz val="8"/>
        <color theme="1"/>
      </font>
    </dxf>
    <dxf>
      <font>
        <strike val="0"/>
        <outline val="0"/>
        <shadow val="0"/>
        <u val="none"/>
        <vertAlign val="baseline"/>
        <sz val="8"/>
        <color theme="1"/>
      </font>
    </dxf>
    <dxf>
      <font>
        <strike val="0"/>
        <outline val="0"/>
        <shadow val="0"/>
        <u val="none"/>
        <vertAlign val="baseline"/>
        <sz val="8"/>
        <color theme="1"/>
      </font>
    </dxf>
    <dxf>
      <font>
        <strike val="0"/>
        <outline val="0"/>
        <shadow val="0"/>
        <u val="none"/>
        <vertAlign val="baseline"/>
        <sz val="8"/>
        <color theme="1"/>
      </font>
    </dxf>
    <dxf>
      <font>
        <strike val="0"/>
        <outline val="0"/>
        <shadow val="0"/>
        <u val="none"/>
        <vertAlign val="baseline"/>
        <sz val="8"/>
        <color theme="1"/>
      </font>
    </dxf>
    <dxf>
      <font>
        <strike val="0"/>
        <outline val="0"/>
        <shadow val="0"/>
        <u val="none"/>
        <vertAlign val="baseline"/>
        <sz val="8"/>
        <color theme="1"/>
      </font>
    </dxf>
    <dxf>
      <font>
        <strike val="0"/>
        <outline val="0"/>
        <shadow val="0"/>
        <u val="none"/>
        <vertAlign val="baseline"/>
        <sz val="8"/>
        <color theme="1"/>
      </font>
    </dxf>
    <dxf>
      <font>
        <strike val="0"/>
        <outline val="0"/>
        <shadow val="0"/>
        <u val="none"/>
        <vertAlign val="baseline"/>
        <sz val="8"/>
        <color theme="1"/>
      </font>
    </dxf>
    <dxf>
      <font>
        <strike val="0"/>
        <outline val="0"/>
        <shadow val="0"/>
        <u val="none"/>
        <vertAlign val="baseline"/>
        <sz val="8"/>
        <color theme="1"/>
      </font>
    </dxf>
  </dxfs>
  <tableStyles count="0" defaultTableStyle="TableStyleMedium2" defaultPivotStyle="PivotStyleLight16"/>
  <colors>
    <mruColors>
      <color rgb="FFFF9900"/>
      <color rgb="FF99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32</xdr:col>
      <xdr:colOff>7620</xdr:colOff>
      <xdr:row>0</xdr:row>
      <xdr:rowOff>68580</xdr:rowOff>
    </xdr:from>
    <xdr:to>
      <xdr:col>33</xdr:col>
      <xdr:colOff>175260</xdr:colOff>
      <xdr:row>2</xdr:row>
      <xdr:rowOff>154474</xdr:rowOff>
    </xdr:to>
    <xdr:pic>
      <xdr:nvPicPr>
        <xdr:cNvPr id="2" name="Picture 1" descr="crest.png"/>
        <xdr:cNvPicPr>
          <a:picLocks noChangeAspect="1"/>
        </xdr:cNvPicPr>
      </xdr:nvPicPr>
      <xdr:blipFill>
        <a:blip xmlns:r="http://schemas.openxmlformats.org/officeDocument/2006/relationships" r:embed="rId1" cstate="print"/>
        <a:stretch>
          <a:fillRect/>
        </a:stretch>
      </xdr:blipFill>
      <xdr:spPr>
        <a:xfrm>
          <a:off x="6103620" y="68580"/>
          <a:ext cx="358140" cy="451654"/>
        </a:xfrm>
        <a:prstGeom prst="rect">
          <a:avLst/>
        </a:prstGeom>
      </xdr:spPr>
    </xdr:pic>
    <xdr:clientData/>
  </xdr:twoCellAnchor>
  <xdr:twoCellAnchor editAs="oneCell">
    <xdr:from>
      <xdr:col>0</xdr:col>
      <xdr:colOff>53341</xdr:colOff>
      <xdr:row>5</xdr:row>
      <xdr:rowOff>30480</xdr:rowOff>
    </xdr:from>
    <xdr:to>
      <xdr:col>2</xdr:col>
      <xdr:colOff>162528</xdr:colOff>
      <xdr:row>14</xdr:row>
      <xdr:rowOff>144780</xdr:rowOff>
    </xdr:to>
    <xdr:pic>
      <xdr:nvPicPr>
        <xdr:cNvPr id="3" name="Picture 2" descr="flame.png"/>
        <xdr:cNvPicPr>
          <a:picLocks noChangeAspect="1"/>
        </xdr:cNvPicPr>
      </xdr:nvPicPr>
      <xdr:blipFill>
        <a:blip xmlns:r="http://schemas.openxmlformats.org/officeDocument/2006/relationships" r:embed="rId2" cstate="print"/>
        <a:stretch>
          <a:fillRect/>
        </a:stretch>
      </xdr:blipFill>
      <xdr:spPr>
        <a:xfrm>
          <a:off x="53341" y="944880"/>
          <a:ext cx="490187" cy="17602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12701</xdr:colOff>
      <xdr:row>7</xdr:row>
      <xdr:rowOff>23196</xdr:rowOff>
    </xdr:from>
    <xdr:to>
      <xdr:col>3</xdr:col>
      <xdr:colOff>628651</xdr:colOff>
      <xdr:row>16</xdr:row>
      <xdr:rowOff>160883</xdr:rowOff>
    </xdr:to>
    <xdr:pic>
      <xdr:nvPicPr>
        <xdr:cNvPr id="2" name="Picture 1" descr="flame.png"/>
        <xdr:cNvPicPr>
          <a:picLocks noChangeAspect="1"/>
        </xdr:cNvPicPr>
      </xdr:nvPicPr>
      <xdr:blipFill>
        <a:blip xmlns:r="http://schemas.openxmlformats.org/officeDocument/2006/relationships" r:embed="rId1" cstate="print"/>
        <a:stretch>
          <a:fillRect/>
        </a:stretch>
      </xdr:blipFill>
      <xdr:spPr>
        <a:xfrm>
          <a:off x="1984376" y="1356696"/>
          <a:ext cx="615950" cy="1852187"/>
        </a:xfrm>
        <a:prstGeom prst="rect">
          <a:avLst/>
        </a:prstGeom>
      </xdr:spPr>
    </xdr:pic>
    <xdr:clientData/>
  </xdr:twoCellAnchor>
  <xdr:twoCellAnchor editAs="oneCell">
    <xdr:from>
      <xdr:col>3</xdr:col>
      <xdr:colOff>12701</xdr:colOff>
      <xdr:row>54</xdr:row>
      <xdr:rowOff>23196</xdr:rowOff>
    </xdr:from>
    <xdr:to>
      <xdr:col>3</xdr:col>
      <xdr:colOff>628651</xdr:colOff>
      <xdr:row>63</xdr:row>
      <xdr:rowOff>160883</xdr:rowOff>
    </xdr:to>
    <xdr:pic>
      <xdr:nvPicPr>
        <xdr:cNvPr id="3" name="Picture 2" descr="flame.png"/>
        <xdr:cNvPicPr>
          <a:picLocks noChangeAspect="1"/>
        </xdr:cNvPicPr>
      </xdr:nvPicPr>
      <xdr:blipFill>
        <a:blip xmlns:r="http://schemas.openxmlformats.org/officeDocument/2006/relationships" r:embed="rId1" cstate="print"/>
        <a:stretch>
          <a:fillRect/>
        </a:stretch>
      </xdr:blipFill>
      <xdr:spPr>
        <a:xfrm>
          <a:off x="1984376" y="10310196"/>
          <a:ext cx="615950" cy="1852187"/>
        </a:xfrm>
        <a:prstGeom prst="rect">
          <a:avLst/>
        </a:prstGeom>
      </xdr:spPr>
    </xdr:pic>
    <xdr:clientData/>
  </xdr:twoCellAnchor>
</xdr:wsDr>
</file>

<file path=xl/tables/table1.xml><?xml version="1.0" encoding="utf-8"?>
<table xmlns="http://schemas.openxmlformats.org/spreadsheetml/2006/main" id="1" name="Table1" displayName="Table1" ref="A1:P117" totalsRowShown="0" dataDxfId="16">
  <autoFilter ref="A1:P117"/>
  <sortState ref="A2:M8">
    <sortCondition ref="A1:A8"/>
  </sortState>
  <tableColumns count="16">
    <tableColumn id="1" name="Power" dataDxfId="15"/>
    <tableColumn id="2" name="Name" dataDxfId="14"/>
    <tableColumn id="3" name="Category" dataDxfId="13"/>
    <tableColumn id="4" name="Conspicuity" dataDxfId="12"/>
    <tableColumn id="5" name="Action" dataDxfId="11"/>
    <tableColumn id="6" name="Keywords" dataDxfId="10"/>
    <tableColumn id="7" name="Target" dataDxfId="9"/>
    <tableColumn id="8" name="Effect" dataDxfId="8"/>
    <tableColumn id="9" name="Modifier" dataDxfId="7">
      <calculatedColumnFormula>MAX(4, Data!B39)</calculatedColumnFormula>
    </tableColumn>
    <tableColumn id="10" name="Impact" dataDxfId="6">
      <calculatedColumnFormula>Data!B15+2+Data!B81</calculatedColumnFormula>
    </tableColumn>
    <tableColumn id="14" name="ManifestImpact" dataDxfId="5">
      <calculatedColumnFormula>Data!B15+2+Data!B90</calculatedColumnFormula>
    </tableColumn>
    <tableColumn id="11" name="Willpower" dataDxfId="4"/>
    <tableColumn id="12" name="Special" dataDxfId="3"/>
    <tableColumn id="13" name="ImpactType" dataDxfId="2"/>
    <tableColumn id="15" name="CovertEffect" dataDxfId="1"/>
    <tableColumn id="16" name="ManifestEffect" data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AH235"/>
  <sheetViews>
    <sheetView showZeros="0" view="pageLayout" topLeftCell="A93" zoomScaleNormal="100" workbookViewId="0">
      <selection activeCell="R97" sqref="R97:AH100"/>
    </sheetView>
  </sheetViews>
  <sheetFormatPr defaultRowHeight="15"/>
  <cols>
    <col min="1" max="154" width="2.7109375" customWidth="1"/>
  </cols>
  <sheetData>
    <row r="1" spans="1:34" ht="14.45" customHeight="1">
      <c r="A1" s="209" t="s">
        <v>44</v>
      </c>
      <c r="B1" s="210"/>
      <c r="C1" s="210"/>
      <c r="D1" s="210"/>
      <c r="E1" s="210"/>
      <c r="F1" s="210"/>
      <c r="G1" s="210"/>
      <c r="H1" s="210"/>
      <c r="I1" s="211"/>
      <c r="J1" s="215" t="s">
        <v>45</v>
      </c>
      <c r="K1" s="216"/>
      <c r="L1" s="216"/>
      <c r="M1" s="216"/>
      <c r="N1" s="216"/>
      <c r="O1" s="216"/>
      <c r="P1" s="216"/>
      <c r="Q1" s="216"/>
      <c r="R1" s="216"/>
      <c r="S1" s="216"/>
      <c r="T1" s="216"/>
      <c r="U1" s="216"/>
      <c r="V1" s="216"/>
      <c r="W1" s="216"/>
      <c r="X1" s="216"/>
      <c r="Y1" s="216"/>
      <c r="Z1" s="216"/>
      <c r="AA1" s="216"/>
      <c r="AB1" s="216"/>
      <c r="AC1" s="216"/>
      <c r="AD1" s="216"/>
      <c r="AE1" s="216"/>
      <c r="AF1" s="217"/>
      <c r="AG1" s="233"/>
      <c r="AH1" s="234"/>
    </row>
    <row r="2" spans="1:34" ht="14.45" customHeight="1">
      <c r="A2" s="212"/>
      <c r="B2" s="213"/>
      <c r="C2" s="213"/>
      <c r="D2" s="213"/>
      <c r="E2" s="213"/>
      <c r="F2" s="213"/>
      <c r="G2" s="213"/>
      <c r="H2" s="213"/>
      <c r="I2" s="214"/>
      <c r="J2" s="218"/>
      <c r="K2" s="219"/>
      <c r="L2" s="219"/>
      <c r="M2" s="219"/>
      <c r="N2" s="219"/>
      <c r="O2" s="219"/>
      <c r="P2" s="219"/>
      <c r="Q2" s="219"/>
      <c r="R2" s="219"/>
      <c r="S2" s="219"/>
      <c r="T2" s="219"/>
      <c r="U2" s="219"/>
      <c r="V2" s="219"/>
      <c r="W2" s="219"/>
      <c r="X2" s="219"/>
      <c r="Y2" s="219"/>
      <c r="Z2" s="219"/>
      <c r="AA2" s="219"/>
      <c r="AB2" s="219"/>
      <c r="AC2" s="219"/>
      <c r="AD2" s="219"/>
      <c r="AE2" s="219"/>
      <c r="AF2" s="220"/>
      <c r="AG2" s="235"/>
      <c r="AH2" s="236"/>
    </row>
    <row r="3" spans="1:34">
      <c r="A3" s="230" t="s">
        <v>46</v>
      </c>
      <c r="B3" s="231"/>
      <c r="C3" s="232"/>
      <c r="D3" s="227" t="str">
        <f>Data!$B$1</f>
        <v>Grom "Cold Blood" Jotunbrud</v>
      </c>
      <c r="E3" s="228"/>
      <c r="F3" s="228"/>
      <c r="G3" s="228"/>
      <c r="H3" s="228"/>
      <c r="I3" s="228"/>
      <c r="J3" s="228"/>
      <c r="K3" s="228"/>
      <c r="L3" s="228"/>
      <c r="M3" s="229"/>
      <c r="N3" s="227" t="s">
        <v>47</v>
      </c>
      <c r="O3" s="228"/>
      <c r="P3" s="229"/>
      <c r="Q3" s="147" t="str">
        <f>Data!$B$3</f>
        <v>First Born</v>
      </c>
      <c r="R3" s="148"/>
      <c r="S3" s="148"/>
      <c r="T3" s="148"/>
      <c r="U3" s="148"/>
      <c r="V3" s="149"/>
      <c r="W3" s="221" t="s">
        <v>48</v>
      </c>
      <c r="X3" s="222"/>
      <c r="Y3" s="223"/>
      <c r="Z3" s="147" t="str">
        <f>Data!$B$6</f>
        <v>Troll Enforcer</v>
      </c>
      <c r="AA3" s="148"/>
      <c r="AB3" s="148"/>
      <c r="AC3" s="148"/>
      <c r="AD3" s="148"/>
      <c r="AE3" s="148"/>
      <c r="AF3" s="149"/>
      <c r="AG3" s="237"/>
      <c r="AH3" s="238"/>
    </row>
    <row r="4" spans="1:34">
      <c r="A4" s="224" t="s">
        <v>49</v>
      </c>
      <c r="B4" s="225"/>
      <c r="C4" s="226"/>
      <c r="D4" s="147">
        <f>Data!$B$2</f>
        <v>0</v>
      </c>
      <c r="E4" s="148"/>
      <c r="F4" s="148"/>
      <c r="G4" s="148"/>
      <c r="H4" s="148"/>
      <c r="I4" s="148"/>
      <c r="J4" s="148"/>
      <c r="K4" s="149"/>
      <c r="L4" s="224" t="s">
        <v>50</v>
      </c>
      <c r="M4" s="225"/>
      <c r="N4" s="226"/>
      <c r="O4" s="147" t="str">
        <f>Data!$B$4</f>
        <v>Fey (Frost Giant)</v>
      </c>
      <c r="P4" s="148"/>
      <c r="Q4" s="148"/>
      <c r="R4" s="148"/>
      <c r="S4" s="148"/>
      <c r="T4" s="148"/>
      <c r="U4" s="148"/>
      <c r="V4" s="148"/>
      <c r="W4" s="148"/>
      <c r="X4" s="149"/>
      <c r="Y4" s="147" t="s">
        <v>322</v>
      </c>
      <c r="Z4" s="148"/>
      <c r="AA4" s="149"/>
      <c r="AB4" s="147" t="str">
        <f>Data!$B$5</f>
        <v>Outside</v>
      </c>
      <c r="AC4" s="148"/>
      <c r="AD4" s="148"/>
      <c r="AE4" s="148"/>
      <c r="AF4" s="148"/>
      <c r="AG4" s="148"/>
      <c r="AH4" s="149"/>
    </row>
    <row r="5" spans="1:34">
      <c r="A5" s="181" t="s">
        <v>51</v>
      </c>
      <c r="B5" s="182"/>
      <c r="C5" s="182"/>
      <c r="D5" s="182"/>
      <c r="E5" s="182"/>
      <c r="F5" s="182"/>
      <c r="G5" s="182"/>
      <c r="H5" s="182"/>
      <c r="I5" s="182"/>
      <c r="J5" s="182"/>
      <c r="K5" s="182"/>
      <c r="L5" s="182"/>
      <c r="M5" s="182"/>
      <c r="N5" s="182"/>
      <c r="O5" s="182"/>
      <c r="P5" s="182"/>
      <c r="Q5" s="182"/>
      <c r="R5" s="182"/>
      <c r="S5" s="182"/>
      <c r="T5" s="182"/>
      <c r="U5" s="182"/>
      <c r="V5" s="182"/>
      <c r="W5" s="182"/>
      <c r="X5" s="182"/>
      <c r="Y5" s="182"/>
      <c r="Z5" s="182"/>
      <c r="AA5" s="182"/>
      <c r="AB5" s="182"/>
      <c r="AC5" s="182"/>
      <c r="AD5" s="182"/>
      <c r="AE5" s="182"/>
      <c r="AF5" s="182"/>
      <c r="AG5" s="182"/>
      <c r="AH5" s="183"/>
    </row>
    <row r="6" spans="1:34">
      <c r="A6" s="233"/>
      <c r="B6" s="242"/>
      <c r="C6" s="234"/>
      <c r="D6" s="184">
        <v>5</v>
      </c>
      <c r="E6" s="185"/>
      <c r="F6" s="203" t="str">
        <f>Data!$B$9</f>
        <v>Community: The clan looks out for its own. Together you are stronger than your sum.</v>
      </c>
      <c r="G6" s="204"/>
      <c r="H6" s="204"/>
      <c r="I6" s="204"/>
      <c r="J6" s="204"/>
      <c r="K6" s="204"/>
      <c r="L6" s="204"/>
      <c r="M6" s="204"/>
      <c r="N6" s="204"/>
      <c r="O6" s="204"/>
      <c r="P6" s="204"/>
      <c r="Q6" s="204"/>
      <c r="R6" s="204"/>
      <c r="S6" s="204"/>
      <c r="T6" s="204"/>
      <c r="U6" s="204"/>
      <c r="V6" s="204"/>
      <c r="W6" s="204"/>
      <c r="X6" s="204"/>
      <c r="Y6" s="204"/>
      <c r="Z6" s="204"/>
      <c r="AA6" s="204"/>
      <c r="AB6" s="204"/>
      <c r="AC6" s="204"/>
      <c r="AD6" s="204"/>
      <c r="AE6" s="204"/>
      <c r="AF6" s="204"/>
      <c r="AG6" s="204"/>
      <c r="AH6" s="205"/>
    </row>
    <row r="7" spans="1:34">
      <c r="A7" s="235"/>
      <c r="B7" s="243"/>
      <c r="C7" s="236"/>
      <c r="D7" s="186"/>
      <c r="E7" s="187"/>
      <c r="F7" s="206"/>
      <c r="G7" s="207"/>
      <c r="H7" s="207"/>
      <c r="I7" s="207"/>
      <c r="J7" s="207"/>
      <c r="K7" s="207"/>
      <c r="L7" s="207"/>
      <c r="M7" s="207"/>
      <c r="N7" s="207"/>
      <c r="O7" s="207"/>
      <c r="P7" s="207"/>
      <c r="Q7" s="207"/>
      <c r="R7" s="207"/>
      <c r="S7" s="207"/>
      <c r="T7" s="207"/>
      <c r="U7" s="207"/>
      <c r="V7" s="207"/>
      <c r="W7" s="207"/>
      <c r="X7" s="207"/>
      <c r="Y7" s="207"/>
      <c r="Z7" s="207"/>
      <c r="AA7" s="207"/>
      <c r="AB7" s="207"/>
      <c r="AC7" s="207"/>
      <c r="AD7" s="207"/>
      <c r="AE7" s="207"/>
      <c r="AF7" s="207"/>
      <c r="AG7" s="207"/>
      <c r="AH7" s="208"/>
    </row>
    <row r="8" spans="1:34">
      <c r="A8" s="235"/>
      <c r="B8" s="243"/>
      <c r="C8" s="236"/>
      <c r="D8" s="184">
        <v>4</v>
      </c>
      <c r="E8" s="185"/>
      <c r="F8" s="203" t="str">
        <f>Data!$B$10</f>
        <v>Vengeance: Eye for an eye, tooth for a tooth. The price of justice is never too expensive.</v>
      </c>
      <c r="G8" s="204"/>
      <c r="H8" s="204"/>
      <c r="I8" s="204"/>
      <c r="J8" s="204"/>
      <c r="K8" s="204"/>
      <c r="L8" s="204"/>
      <c r="M8" s="204"/>
      <c r="N8" s="204"/>
      <c r="O8" s="204"/>
      <c r="P8" s="204"/>
      <c r="Q8" s="204"/>
      <c r="R8" s="204"/>
      <c r="S8" s="204"/>
      <c r="T8" s="204"/>
      <c r="U8" s="204"/>
      <c r="V8" s="204"/>
      <c r="W8" s="204"/>
      <c r="X8" s="204"/>
      <c r="Y8" s="204"/>
      <c r="Z8" s="204"/>
      <c r="AA8" s="204"/>
      <c r="AB8" s="204"/>
      <c r="AC8" s="204"/>
      <c r="AD8" s="204"/>
      <c r="AE8" s="204"/>
      <c r="AF8" s="204"/>
      <c r="AG8" s="204"/>
      <c r="AH8" s="205"/>
    </row>
    <row r="9" spans="1:34">
      <c r="A9" s="235"/>
      <c r="B9" s="243"/>
      <c r="C9" s="236"/>
      <c r="D9" s="186"/>
      <c r="E9" s="187"/>
      <c r="F9" s="206"/>
      <c r="G9" s="207"/>
      <c r="H9" s="207"/>
      <c r="I9" s="207"/>
      <c r="J9" s="207"/>
      <c r="K9" s="207"/>
      <c r="L9" s="207"/>
      <c r="M9" s="207"/>
      <c r="N9" s="207"/>
      <c r="O9" s="207"/>
      <c r="P9" s="207"/>
      <c r="Q9" s="207"/>
      <c r="R9" s="207"/>
      <c r="S9" s="207"/>
      <c r="T9" s="207"/>
      <c r="U9" s="207"/>
      <c r="V9" s="207"/>
      <c r="W9" s="207"/>
      <c r="X9" s="207"/>
      <c r="Y9" s="207"/>
      <c r="Z9" s="207"/>
      <c r="AA9" s="207"/>
      <c r="AB9" s="207"/>
      <c r="AC9" s="207"/>
      <c r="AD9" s="207"/>
      <c r="AE9" s="207"/>
      <c r="AF9" s="207"/>
      <c r="AG9" s="207"/>
      <c r="AH9" s="208"/>
    </row>
    <row r="10" spans="1:34">
      <c r="A10" s="235"/>
      <c r="B10" s="243"/>
      <c r="C10" s="236"/>
      <c r="D10" s="184">
        <v>3</v>
      </c>
      <c r="E10" s="185"/>
      <c r="F10" s="203" t="str">
        <f>Data!$B$11</f>
        <v>Ambition: Strength is both a means and an ends. Use your strength to improve yourself.</v>
      </c>
      <c r="G10" s="204"/>
      <c r="H10" s="204"/>
      <c r="I10" s="204"/>
      <c r="J10" s="204"/>
      <c r="K10" s="204"/>
      <c r="L10" s="204"/>
      <c r="M10" s="204"/>
      <c r="N10" s="204"/>
      <c r="O10" s="204"/>
      <c r="P10" s="204"/>
      <c r="Q10" s="204"/>
      <c r="R10" s="204"/>
      <c r="S10" s="204"/>
      <c r="T10" s="204"/>
      <c r="U10" s="204"/>
      <c r="V10" s="204"/>
      <c r="W10" s="204"/>
      <c r="X10" s="204"/>
      <c r="Y10" s="204"/>
      <c r="Z10" s="204"/>
      <c r="AA10" s="204"/>
      <c r="AB10" s="204"/>
      <c r="AC10" s="204"/>
      <c r="AD10" s="204"/>
      <c r="AE10" s="204"/>
      <c r="AF10" s="204"/>
      <c r="AG10" s="204"/>
      <c r="AH10" s="205"/>
    </row>
    <row r="11" spans="1:34">
      <c r="A11" s="235"/>
      <c r="B11" s="243"/>
      <c r="C11" s="236"/>
      <c r="D11" s="186"/>
      <c r="E11" s="187"/>
      <c r="F11" s="206"/>
      <c r="G11" s="207"/>
      <c r="H11" s="207"/>
      <c r="I11" s="207"/>
      <c r="J11" s="207"/>
      <c r="K11" s="207"/>
      <c r="L11" s="207"/>
      <c r="M11" s="207"/>
      <c r="N11" s="207"/>
      <c r="O11" s="207"/>
      <c r="P11" s="207"/>
      <c r="Q11" s="207"/>
      <c r="R11" s="207"/>
      <c r="S11" s="207"/>
      <c r="T11" s="207"/>
      <c r="U11" s="207"/>
      <c r="V11" s="207"/>
      <c r="W11" s="207"/>
      <c r="X11" s="207"/>
      <c r="Y11" s="207"/>
      <c r="Z11" s="207"/>
      <c r="AA11" s="207"/>
      <c r="AB11" s="207"/>
      <c r="AC11" s="207"/>
      <c r="AD11" s="207"/>
      <c r="AE11" s="207"/>
      <c r="AF11" s="207"/>
      <c r="AG11" s="207"/>
      <c r="AH11" s="208"/>
    </row>
    <row r="12" spans="1:34">
      <c r="A12" s="235"/>
      <c r="B12" s="243"/>
      <c r="C12" s="236"/>
      <c r="D12" s="184">
        <v>2</v>
      </c>
      <c r="E12" s="185"/>
      <c r="F12" s="203" t="str">
        <f>Data!$B$12</f>
        <v>Guardian: Protect the weak. Respect and nurture the strength of others.</v>
      </c>
      <c r="G12" s="204"/>
      <c r="H12" s="204"/>
      <c r="I12" s="204"/>
      <c r="J12" s="204"/>
      <c r="K12" s="204"/>
      <c r="L12" s="204"/>
      <c r="M12" s="204"/>
      <c r="N12" s="204"/>
      <c r="O12" s="204"/>
      <c r="P12" s="204"/>
      <c r="Q12" s="204"/>
      <c r="R12" s="204"/>
      <c r="S12" s="204"/>
      <c r="T12" s="204"/>
      <c r="U12" s="204"/>
      <c r="V12" s="204"/>
      <c r="W12" s="204"/>
      <c r="X12" s="204"/>
      <c r="Y12" s="204"/>
      <c r="Z12" s="204"/>
      <c r="AA12" s="204"/>
      <c r="AB12" s="204"/>
      <c r="AC12" s="204"/>
      <c r="AD12" s="204"/>
      <c r="AE12" s="204"/>
      <c r="AF12" s="204"/>
      <c r="AG12" s="204"/>
      <c r="AH12" s="205"/>
    </row>
    <row r="13" spans="1:34">
      <c r="A13" s="235"/>
      <c r="B13" s="243"/>
      <c r="C13" s="236"/>
      <c r="D13" s="186"/>
      <c r="E13" s="187"/>
      <c r="F13" s="206"/>
      <c r="G13" s="207"/>
      <c r="H13" s="207"/>
      <c r="I13" s="207"/>
      <c r="J13" s="207"/>
      <c r="K13" s="207"/>
      <c r="L13" s="207"/>
      <c r="M13" s="207"/>
      <c r="N13" s="207"/>
      <c r="O13" s="207"/>
      <c r="P13" s="207"/>
      <c r="Q13" s="207"/>
      <c r="R13" s="207"/>
      <c r="S13" s="207"/>
      <c r="T13" s="207"/>
      <c r="U13" s="207"/>
      <c r="V13" s="207"/>
      <c r="W13" s="207"/>
      <c r="X13" s="207"/>
      <c r="Y13" s="207"/>
      <c r="Z13" s="207"/>
      <c r="AA13" s="207"/>
      <c r="AB13" s="207"/>
      <c r="AC13" s="207"/>
      <c r="AD13" s="207"/>
      <c r="AE13" s="207"/>
      <c r="AF13" s="207"/>
      <c r="AG13" s="207"/>
      <c r="AH13" s="208"/>
    </row>
    <row r="14" spans="1:34">
      <c r="A14" s="235"/>
      <c r="B14" s="243"/>
      <c r="C14" s="236"/>
      <c r="D14" s="184">
        <v>1</v>
      </c>
      <c r="E14" s="185"/>
      <c r="F14" s="203" t="str">
        <f>Data!$B$13</f>
        <v>Honor: Your word is bond. You and live and die by your oaths.</v>
      </c>
      <c r="G14" s="204"/>
      <c r="H14" s="204"/>
      <c r="I14" s="204"/>
      <c r="J14" s="204"/>
      <c r="K14" s="204"/>
      <c r="L14" s="204"/>
      <c r="M14" s="204"/>
      <c r="N14" s="204"/>
      <c r="O14" s="204"/>
      <c r="P14" s="204"/>
      <c r="Q14" s="204"/>
      <c r="R14" s="204"/>
      <c r="S14" s="204"/>
      <c r="T14" s="204"/>
      <c r="U14" s="204"/>
      <c r="V14" s="204"/>
      <c r="W14" s="204"/>
      <c r="X14" s="204"/>
      <c r="Y14" s="204"/>
      <c r="Z14" s="204"/>
      <c r="AA14" s="204"/>
      <c r="AB14" s="204"/>
      <c r="AC14" s="204"/>
      <c r="AD14" s="204"/>
      <c r="AE14" s="204"/>
      <c r="AF14" s="204"/>
      <c r="AG14" s="204"/>
      <c r="AH14" s="205"/>
    </row>
    <row r="15" spans="1:34">
      <c r="A15" s="237"/>
      <c r="B15" s="244"/>
      <c r="C15" s="238"/>
      <c r="D15" s="186"/>
      <c r="E15" s="187"/>
      <c r="F15" s="206"/>
      <c r="G15" s="207"/>
      <c r="H15" s="207"/>
      <c r="I15" s="207"/>
      <c r="J15" s="207"/>
      <c r="K15" s="207"/>
      <c r="L15" s="207"/>
      <c r="M15" s="207"/>
      <c r="N15" s="207"/>
      <c r="O15" s="207"/>
      <c r="P15" s="207"/>
      <c r="Q15" s="207"/>
      <c r="R15" s="207"/>
      <c r="S15" s="207"/>
      <c r="T15" s="207"/>
      <c r="U15" s="207"/>
      <c r="V15" s="207"/>
      <c r="W15" s="207"/>
      <c r="X15" s="207"/>
      <c r="Y15" s="207"/>
      <c r="Z15" s="207"/>
      <c r="AA15" s="207"/>
      <c r="AB15" s="207"/>
      <c r="AC15" s="207"/>
      <c r="AD15" s="207"/>
      <c r="AE15" s="207"/>
      <c r="AF15" s="207"/>
      <c r="AG15" s="207"/>
      <c r="AH15" s="208"/>
    </row>
    <row r="16" spans="1:34">
      <c r="A16" s="181" t="s">
        <v>54</v>
      </c>
      <c r="B16" s="182"/>
      <c r="C16" s="182"/>
      <c r="D16" s="182"/>
      <c r="E16" s="182"/>
      <c r="F16" s="182"/>
      <c r="G16" s="182"/>
      <c r="H16" s="182"/>
      <c r="I16" s="182"/>
      <c r="J16" s="182"/>
      <c r="K16" s="182"/>
      <c r="L16" s="182"/>
      <c r="M16" s="182"/>
      <c r="N16" s="182"/>
      <c r="O16" s="182"/>
      <c r="P16" s="182"/>
      <c r="Q16" s="182"/>
      <c r="R16" s="182"/>
      <c r="S16" s="182"/>
      <c r="T16" s="182"/>
      <c r="U16" s="182"/>
      <c r="V16" s="182"/>
      <c r="W16" s="182"/>
      <c r="X16" s="182"/>
      <c r="Y16" s="182"/>
      <c r="Z16" s="182"/>
      <c r="AA16" s="182"/>
      <c r="AB16" s="182"/>
      <c r="AC16" s="182"/>
      <c r="AD16" s="182"/>
      <c r="AE16" s="182"/>
      <c r="AF16" s="182"/>
      <c r="AG16" s="182"/>
      <c r="AH16" s="183"/>
    </row>
    <row r="17" spans="1:34" ht="14.45" customHeight="1">
      <c r="A17" s="197" t="s">
        <v>52</v>
      </c>
      <c r="B17" s="198"/>
      <c r="C17" s="198"/>
      <c r="D17" s="198"/>
      <c r="E17" s="198"/>
      <c r="F17" s="198"/>
      <c r="G17" s="198"/>
      <c r="H17" s="198"/>
      <c r="I17" s="198"/>
      <c r="J17" s="198"/>
      <c r="K17" s="198"/>
      <c r="L17" s="198"/>
      <c r="M17" s="198"/>
      <c r="N17" s="198"/>
      <c r="O17" s="198"/>
      <c r="P17" s="198"/>
      <c r="Q17" s="199"/>
      <c r="R17" s="200" t="s">
        <v>53</v>
      </c>
      <c r="S17" s="201"/>
      <c r="T17" s="201"/>
      <c r="U17" s="201"/>
      <c r="V17" s="201"/>
      <c r="W17" s="201"/>
      <c r="X17" s="201"/>
      <c r="Y17" s="201"/>
      <c r="Z17" s="201"/>
      <c r="AA17" s="201"/>
      <c r="AB17" s="201"/>
      <c r="AC17" s="201"/>
      <c r="AD17" s="201"/>
      <c r="AE17" s="201"/>
      <c r="AF17" s="201"/>
      <c r="AG17" s="201"/>
      <c r="AH17" s="202"/>
    </row>
    <row r="18" spans="1:34">
      <c r="A18" s="239" t="s">
        <v>55</v>
      </c>
      <c r="B18" s="240"/>
      <c r="C18" s="241"/>
      <c r="D18" s="191">
        <f>Data!$B$14</f>
        <v>5</v>
      </c>
      <c r="E18" s="193"/>
      <c r="F18" s="239" t="s">
        <v>61</v>
      </c>
      <c r="G18" s="240"/>
      <c r="H18" s="241"/>
      <c r="I18" s="191">
        <f>Data!$B$21</f>
        <v>5</v>
      </c>
      <c r="J18" s="192"/>
      <c r="K18" s="193"/>
      <c r="L18" s="191"/>
      <c r="M18" s="192"/>
      <c r="N18" s="192"/>
      <c r="O18" s="193"/>
      <c r="P18" s="245" t="s">
        <v>328</v>
      </c>
      <c r="Q18" s="246"/>
      <c r="R18" s="246"/>
      <c r="S18" s="247"/>
      <c r="T18" s="194" t="s">
        <v>55</v>
      </c>
      <c r="U18" s="195"/>
      <c r="V18" s="196"/>
      <c r="W18" s="188">
        <f>$D$18</f>
        <v>5</v>
      </c>
      <c r="X18" s="190"/>
      <c r="Y18" s="194" t="s">
        <v>61</v>
      </c>
      <c r="Z18" s="195"/>
      <c r="AA18" s="196"/>
      <c r="AB18" s="188">
        <f>$I$18+Data!$B$98</f>
        <v>5</v>
      </c>
      <c r="AC18" s="189"/>
      <c r="AD18" s="190"/>
      <c r="AE18" s="188"/>
      <c r="AF18" s="189"/>
      <c r="AG18" s="189"/>
      <c r="AH18" s="190"/>
    </row>
    <row r="19" spans="1:34">
      <c r="A19" s="239" t="s">
        <v>56</v>
      </c>
      <c r="B19" s="240"/>
      <c r="C19" s="241"/>
      <c r="D19" s="191">
        <f>Data!$B$15</f>
        <v>2</v>
      </c>
      <c r="E19" s="193"/>
      <c r="F19" s="255" t="s">
        <v>209</v>
      </c>
      <c r="G19" s="256"/>
      <c r="H19" s="256"/>
      <c r="I19" s="256"/>
      <c r="J19" s="257"/>
      <c r="K19" s="191">
        <f>Data!$B$22</f>
        <v>4</v>
      </c>
      <c r="L19" s="193"/>
      <c r="M19" s="21" t="s">
        <v>60</v>
      </c>
      <c r="N19" s="253">
        <f>Data!$B$23</f>
        <v>11</v>
      </c>
      <c r="O19" s="254"/>
      <c r="P19" s="263" t="s">
        <v>326</v>
      </c>
      <c r="Q19" s="263"/>
      <c r="R19" s="245"/>
      <c r="S19" s="247"/>
      <c r="T19" s="194" t="s">
        <v>56</v>
      </c>
      <c r="U19" s="195"/>
      <c r="V19" s="196"/>
      <c r="W19" s="188">
        <f>$D$19</f>
        <v>2</v>
      </c>
      <c r="X19" s="190"/>
      <c r="Y19" s="250" t="s">
        <v>209</v>
      </c>
      <c r="Z19" s="251"/>
      <c r="AA19" s="251"/>
      <c r="AB19" s="251"/>
      <c r="AC19" s="252"/>
      <c r="AD19" s="188">
        <f>$K$19</f>
        <v>4</v>
      </c>
      <c r="AE19" s="190"/>
      <c r="AF19" s="22" t="s">
        <v>60</v>
      </c>
      <c r="AG19" s="248">
        <f>$N$19</f>
        <v>11</v>
      </c>
      <c r="AH19" s="249"/>
    </row>
    <row r="20" spans="1:34">
      <c r="A20" s="239" t="s">
        <v>59</v>
      </c>
      <c r="B20" s="240"/>
      <c r="C20" s="241"/>
      <c r="D20" s="191">
        <f>Data!$B$16</f>
        <v>3</v>
      </c>
      <c r="E20" s="193"/>
      <c r="F20" s="239" t="s">
        <v>62</v>
      </c>
      <c r="G20" s="240"/>
      <c r="H20" s="240"/>
      <c r="I20" s="240"/>
      <c r="J20" s="240"/>
      <c r="K20" s="241"/>
      <c r="L20" s="191">
        <f>Data!$B$24</f>
        <v>7</v>
      </c>
      <c r="M20" s="192"/>
      <c r="N20" s="192"/>
      <c r="O20" s="193"/>
      <c r="P20" s="263" t="s">
        <v>327</v>
      </c>
      <c r="Q20" s="263"/>
      <c r="R20" s="264">
        <f>Data!B19+Data!B82</f>
        <v>34</v>
      </c>
      <c r="S20" s="265"/>
      <c r="T20" s="194" t="s">
        <v>59</v>
      </c>
      <c r="U20" s="195"/>
      <c r="V20" s="196"/>
      <c r="W20" s="188">
        <f>$D$20</f>
        <v>3</v>
      </c>
      <c r="X20" s="190"/>
      <c r="Y20" s="194" t="s">
        <v>62</v>
      </c>
      <c r="Z20" s="195"/>
      <c r="AA20" s="195"/>
      <c r="AB20" s="195"/>
      <c r="AC20" s="195"/>
      <c r="AD20" s="196"/>
      <c r="AE20" s="188">
        <f>$L$20+Data!$B$101</f>
        <v>7</v>
      </c>
      <c r="AF20" s="189"/>
      <c r="AG20" s="189"/>
      <c r="AH20" s="190"/>
    </row>
    <row r="21" spans="1:34">
      <c r="A21" s="239" t="s">
        <v>57</v>
      </c>
      <c r="B21" s="240"/>
      <c r="C21" s="241"/>
      <c r="D21" s="191">
        <f>Data!$B$17</f>
        <v>2</v>
      </c>
      <c r="E21" s="193"/>
      <c r="F21" s="239" t="s">
        <v>63</v>
      </c>
      <c r="G21" s="240"/>
      <c r="H21" s="240"/>
      <c r="I21" s="240"/>
      <c r="J21" s="240"/>
      <c r="K21" s="241"/>
      <c r="L21" s="191">
        <f>Data!$B$25</f>
        <v>8</v>
      </c>
      <c r="M21" s="192"/>
      <c r="N21" s="192"/>
      <c r="O21" s="193"/>
      <c r="P21" s="258" t="s">
        <v>329</v>
      </c>
      <c r="Q21" s="259"/>
      <c r="R21" s="259"/>
      <c r="S21" s="260"/>
      <c r="T21" s="194" t="s">
        <v>57</v>
      </c>
      <c r="U21" s="195"/>
      <c r="V21" s="196"/>
      <c r="W21" s="188">
        <f>$D$21</f>
        <v>2</v>
      </c>
      <c r="X21" s="190"/>
      <c r="Y21" s="194" t="s">
        <v>63</v>
      </c>
      <c r="Z21" s="195"/>
      <c r="AA21" s="195"/>
      <c r="AB21" s="195"/>
      <c r="AC21" s="195"/>
      <c r="AD21" s="196"/>
      <c r="AE21" s="188">
        <f>$L$21+Data!$B$102</f>
        <v>8</v>
      </c>
      <c r="AF21" s="189"/>
      <c r="AG21" s="189"/>
      <c r="AH21" s="190"/>
    </row>
    <row r="22" spans="1:34">
      <c r="A22" s="239" t="s">
        <v>58</v>
      </c>
      <c r="B22" s="240"/>
      <c r="C22" s="241"/>
      <c r="D22" s="191">
        <f>Data!$B$18</f>
        <v>3</v>
      </c>
      <c r="E22" s="193"/>
      <c r="F22" s="239" t="s">
        <v>64</v>
      </c>
      <c r="G22" s="240"/>
      <c r="H22" s="241"/>
      <c r="I22" s="191">
        <f>Data!$B$26</f>
        <v>1</v>
      </c>
      <c r="J22" s="192"/>
      <c r="K22" s="193"/>
      <c r="L22" s="191"/>
      <c r="M22" s="192"/>
      <c r="N22" s="192"/>
      <c r="O22" s="193"/>
      <c r="P22" s="266" t="s">
        <v>326</v>
      </c>
      <c r="Q22" s="266"/>
      <c r="R22" s="267"/>
      <c r="S22" s="267"/>
      <c r="T22" s="194" t="s">
        <v>58</v>
      </c>
      <c r="U22" s="195"/>
      <c r="V22" s="196"/>
      <c r="W22" s="188">
        <f>$D$22</f>
        <v>3</v>
      </c>
      <c r="X22" s="190"/>
      <c r="Y22" s="194" t="s">
        <v>64</v>
      </c>
      <c r="Z22" s="195"/>
      <c r="AA22" s="196"/>
      <c r="AB22" s="188">
        <f>$I$22+Data!$B$103</f>
        <v>3</v>
      </c>
      <c r="AC22" s="189"/>
      <c r="AD22" s="190"/>
      <c r="AE22" s="188"/>
      <c r="AF22" s="189"/>
      <c r="AG22" s="189"/>
      <c r="AH22" s="190"/>
    </row>
    <row r="23" spans="1:34">
      <c r="A23" s="261" t="s">
        <v>325</v>
      </c>
      <c r="B23" s="261"/>
      <c r="C23" s="261"/>
      <c r="D23" s="261"/>
      <c r="E23" s="261"/>
      <c r="F23" s="261"/>
      <c r="G23" s="261"/>
      <c r="H23" s="261"/>
      <c r="I23" s="261"/>
      <c r="J23" s="261"/>
      <c r="K23" s="261"/>
      <c r="L23" s="261"/>
      <c r="M23" s="261"/>
      <c r="N23" s="261"/>
      <c r="O23" s="261"/>
      <c r="P23" s="266" t="s">
        <v>327</v>
      </c>
      <c r="Q23" s="266"/>
      <c r="R23" s="268">
        <f>Data!B20+Data!B110</f>
        <v>8</v>
      </c>
      <c r="S23" s="268"/>
      <c r="T23" s="262" t="s">
        <v>325</v>
      </c>
      <c r="U23" s="262"/>
      <c r="V23" s="262"/>
      <c r="W23" s="262"/>
      <c r="X23" s="262"/>
      <c r="Y23" s="262"/>
      <c r="Z23" s="262"/>
      <c r="AA23" s="262"/>
      <c r="AB23" s="262"/>
      <c r="AC23" s="262"/>
      <c r="AD23" s="262"/>
      <c r="AE23" s="262"/>
      <c r="AF23" s="262"/>
      <c r="AG23" s="262"/>
      <c r="AH23" s="262"/>
    </row>
    <row r="24" spans="1:34">
      <c r="A24" s="181" t="s">
        <v>160</v>
      </c>
      <c r="B24" s="182"/>
      <c r="C24" s="182"/>
      <c r="D24" s="182"/>
      <c r="E24" s="182"/>
      <c r="F24" s="182"/>
      <c r="G24" s="182"/>
      <c r="H24" s="182"/>
      <c r="I24" s="182"/>
      <c r="J24" s="182"/>
      <c r="K24" s="182"/>
      <c r="L24" s="182"/>
      <c r="M24" s="182"/>
      <c r="N24" s="182"/>
      <c r="O24" s="182"/>
      <c r="P24" s="182"/>
      <c r="Q24" s="182"/>
      <c r="R24" s="182"/>
      <c r="S24" s="182"/>
      <c r="T24" s="182"/>
      <c r="U24" s="182"/>
      <c r="V24" s="182"/>
      <c r="W24" s="182"/>
      <c r="X24" s="182"/>
      <c r="Y24" s="182"/>
      <c r="Z24" s="182"/>
      <c r="AA24" s="182"/>
      <c r="AB24" s="182"/>
      <c r="AC24" s="182"/>
      <c r="AD24" s="182"/>
      <c r="AE24" s="182"/>
      <c r="AF24" s="182"/>
      <c r="AG24" s="182"/>
      <c r="AH24" s="183"/>
    </row>
    <row r="25" spans="1:34">
      <c r="A25" s="197" t="s">
        <v>52</v>
      </c>
      <c r="B25" s="198"/>
      <c r="C25" s="198"/>
      <c r="D25" s="198"/>
      <c r="E25" s="198"/>
      <c r="F25" s="198"/>
      <c r="G25" s="198"/>
      <c r="H25" s="198"/>
      <c r="I25" s="198"/>
      <c r="J25" s="198"/>
      <c r="K25" s="198"/>
      <c r="L25" s="198"/>
      <c r="M25" s="198"/>
      <c r="N25" s="198"/>
      <c r="O25" s="198"/>
      <c r="P25" s="198"/>
      <c r="Q25" s="199"/>
      <c r="R25" s="200" t="s">
        <v>53</v>
      </c>
      <c r="S25" s="201"/>
      <c r="T25" s="201"/>
      <c r="U25" s="201"/>
      <c r="V25" s="201"/>
      <c r="W25" s="201"/>
      <c r="X25" s="201"/>
      <c r="Y25" s="201"/>
      <c r="Z25" s="201"/>
      <c r="AA25" s="201"/>
      <c r="AB25" s="201"/>
      <c r="AC25" s="201"/>
      <c r="AD25" s="201"/>
      <c r="AE25" s="201"/>
      <c r="AF25" s="201"/>
      <c r="AG25" s="201"/>
      <c r="AH25" s="202"/>
    </row>
    <row r="26" spans="1:34">
      <c r="A26" s="147" t="s">
        <v>65</v>
      </c>
      <c r="B26" s="148"/>
      <c r="C26" s="148"/>
      <c r="D26" s="148"/>
      <c r="E26" s="148"/>
      <c r="F26" s="148"/>
      <c r="G26" s="148"/>
      <c r="H26" s="148"/>
      <c r="I26" s="149"/>
      <c r="J26" s="147" t="s">
        <v>66</v>
      </c>
      <c r="K26" s="148"/>
      <c r="L26" s="149"/>
      <c r="M26" s="147" t="s">
        <v>67</v>
      </c>
      <c r="N26" s="149"/>
      <c r="O26" s="147" t="s">
        <v>68</v>
      </c>
      <c r="P26" s="148"/>
      <c r="Q26" s="149"/>
      <c r="R26" s="147" t="s">
        <v>65</v>
      </c>
      <c r="S26" s="148"/>
      <c r="T26" s="148"/>
      <c r="U26" s="148"/>
      <c r="V26" s="148"/>
      <c r="W26" s="148"/>
      <c r="X26" s="148"/>
      <c r="Y26" s="148"/>
      <c r="Z26" s="149"/>
      <c r="AA26" s="147" t="s">
        <v>66</v>
      </c>
      <c r="AB26" s="148"/>
      <c r="AC26" s="149"/>
      <c r="AD26" s="147" t="s">
        <v>67</v>
      </c>
      <c r="AE26" s="149"/>
      <c r="AF26" s="147" t="s">
        <v>68</v>
      </c>
      <c r="AG26" s="148"/>
      <c r="AH26" s="149"/>
    </row>
    <row r="27" spans="1:34">
      <c r="A27" s="147" t="str">
        <f>Data!$B$50</f>
        <v>Implacable Stance</v>
      </c>
      <c r="B27" s="148"/>
      <c r="C27" s="148"/>
      <c r="D27" s="148"/>
      <c r="E27" s="148"/>
      <c r="F27" s="148"/>
      <c r="G27" s="148"/>
      <c r="H27" s="148"/>
      <c r="I27" s="149"/>
      <c r="J27" s="147" t="str">
        <f>IFERROR(VLOOKUP(Data!$B$50,Table1[],5),"")</f>
        <v>Passive</v>
      </c>
      <c r="K27" s="148"/>
      <c r="L27" s="149"/>
      <c r="M27" s="147">
        <f>IFERROR(VLOOKUP(Data!B50,Table1[],9),"")</f>
        <v>0</v>
      </c>
      <c r="N27" s="149"/>
      <c r="O27" s="23">
        <f>IFERROR(VLOOKUP(Data!$B$50,Table1[],11),"")</f>
        <v>0</v>
      </c>
      <c r="P27" s="24" t="s">
        <v>60</v>
      </c>
      <c r="Q27" s="25">
        <f>IFERROR(VLOOKUP(Data!$B$50,Table1[],11),"")</f>
        <v>0</v>
      </c>
      <c r="R27" s="147" t="str">
        <f>Data!$B$57</f>
        <v>Colossal Form</v>
      </c>
      <c r="S27" s="148"/>
      <c r="T27" s="148"/>
      <c r="U27" s="148"/>
      <c r="V27" s="148"/>
      <c r="W27" s="148"/>
      <c r="X27" s="148"/>
      <c r="Y27" s="148"/>
      <c r="Z27" s="149"/>
      <c r="AA27" s="147" t="str">
        <f>IFERROR(VLOOKUP(Data!$B$57,Table1[],5),"")</f>
        <v>Passive</v>
      </c>
      <c r="AB27" s="148"/>
      <c r="AC27" s="149"/>
      <c r="AD27" s="147">
        <f>IFERROR(VLOOKUP(Data!$B$57,Table1[],9),"")</f>
        <v>0</v>
      </c>
      <c r="AE27" s="149"/>
      <c r="AF27" s="26"/>
      <c r="AG27" s="25">
        <f>IFERROR(VLOOKUP(Data!$B$57,Table1[],11,TRUE),"")</f>
        <v>0</v>
      </c>
      <c r="AH27" s="26"/>
    </row>
    <row r="28" spans="1:34">
      <c r="A28" s="147" t="str">
        <f>Data!$B$51</f>
        <v>Frozen Artifice</v>
      </c>
      <c r="B28" s="148"/>
      <c r="C28" s="148"/>
      <c r="D28" s="148"/>
      <c r="E28" s="148"/>
      <c r="F28" s="148"/>
      <c r="G28" s="148"/>
      <c r="H28" s="148"/>
      <c r="I28" s="149"/>
      <c r="J28" s="147">
        <f>IFERROR(VLOOKUP(Data!$B$51,Table1[],5),"")</f>
        <v>0</v>
      </c>
      <c r="K28" s="148"/>
      <c r="L28" s="149"/>
      <c r="M28" s="147">
        <f>IFERROR(VLOOKUP(Data!B51,Table1[],9),"")</f>
        <v>0</v>
      </c>
      <c r="N28" s="149"/>
      <c r="O28" s="23">
        <f>IFERROR(VLOOKUP(Data!$B$51,Table1[],11),"")</f>
        <v>0</v>
      </c>
      <c r="P28" s="24" t="s">
        <v>60</v>
      </c>
      <c r="Q28" s="25">
        <f>IFERROR(VLOOKUP(Data!$B$51,Table1[],11),"")</f>
        <v>0</v>
      </c>
      <c r="R28" s="147" t="str">
        <f>Data!$B$58</f>
        <v>Flash Freeze</v>
      </c>
      <c r="S28" s="148"/>
      <c r="T28" s="148"/>
      <c r="U28" s="148"/>
      <c r="V28" s="148"/>
      <c r="W28" s="148"/>
      <c r="X28" s="148"/>
      <c r="Y28" s="148"/>
      <c r="Z28" s="149"/>
      <c r="AA28" s="147" t="str">
        <f>IFERROR(VLOOKUP(Data!$B$58,Table1[],5),"")</f>
        <v>Complex</v>
      </c>
      <c r="AB28" s="148"/>
      <c r="AC28" s="149"/>
      <c r="AD28" s="147">
        <f>IFERROR(VLOOKUP(Data!$B$58,Table1[],9),"")</f>
        <v>4</v>
      </c>
      <c r="AE28" s="149"/>
      <c r="AF28" s="26"/>
      <c r="AG28" s="25">
        <f>IFERROR(VLOOKUP(Data!$B$58,Table1[],11,TRUE),"")</f>
        <v>7</v>
      </c>
      <c r="AH28" s="26"/>
    </row>
    <row r="29" spans="1:34">
      <c r="A29" s="147">
        <f>Data!$B$52</f>
        <v>0</v>
      </c>
      <c r="B29" s="148"/>
      <c r="C29" s="148"/>
      <c r="D29" s="148"/>
      <c r="E29" s="148"/>
      <c r="F29" s="148"/>
      <c r="G29" s="148"/>
      <c r="H29" s="148"/>
      <c r="I29" s="149"/>
      <c r="J29" s="147" t="str">
        <f>IFERROR(VLOOKUP(Data!$B$52,Table1[],5),"")</f>
        <v/>
      </c>
      <c r="K29" s="148"/>
      <c r="L29" s="149"/>
      <c r="M29" s="147" t="str">
        <f>IFERROR(VLOOKUP(Data!$B$52,Table1[],9),"")</f>
        <v/>
      </c>
      <c r="N29" s="149"/>
      <c r="O29" s="23" t="str">
        <f>IFERROR(VLOOKUP(Data!$B$52,Table1[],11),"")</f>
        <v/>
      </c>
      <c r="P29" s="24" t="s">
        <v>60</v>
      </c>
      <c r="Q29" s="25" t="str">
        <f>IFERROR(VLOOKUP(Data!$B$52,Table1[],11),"")</f>
        <v/>
      </c>
      <c r="R29" s="147">
        <f>Data!$B$59</f>
        <v>0</v>
      </c>
      <c r="S29" s="148"/>
      <c r="T29" s="148"/>
      <c r="U29" s="148"/>
      <c r="V29" s="148"/>
      <c r="W29" s="148"/>
      <c r="X29" s="148"/>
      <c r="Y29" s="148"/>
      <c r="Z29" s="149"/>
      <c r="AA29" s="147" t="str">
        <f>IFERROR(VLOOKUP(Data!$B$59,Table1[],5),"")</f>
        <v/>
      </c>
      <c r="AB29" s="148"/>
      <c r="AC29" s="149"/>
      <c r="AD29" s="147" t="str">
        <f>IFERROR(VLOOKUP(Data!$B$59,Table1[],9),"")</f>
        <v/>
      </c>
      <c r="AE29" s="149"/>
      <c r="AF29" s="26"/>
      <c r="AG29" s="25" t="str">
        <f>IFERROR(VLOOKUP(Data!$B$59,Table1[],11,TRUE),"")</f>
        <v/>
      </c>
      <c r="AH29" s="26"/>
    </row>
    <row r="30" spans="1:34">
      <c r="A30" s="147">
        <f>Data!$B$53</f>
        <v>0</v>
      </c>
      <c r="B30" s="148"/>
      <c r="C30" s="148"/>
      <c r="D30" s="148"/>
      <c r="E30" s="148"/>
      <c r="F30" s="148"/>
      <c r="G30" s="148"/>
      <c r="H30" s="148"/>
      <c r="I30" s="149"/>
      <c r="J30" s="147" t="str">
        <f>IFERROR(VLOOKUP(Data!$B$53,Table1[],5),"")</f>
        <v/>
      </c>
      <c r="K30" s="148"/>
      <c r="L30" s="149"/>
      <c r="M30" s="147" t="str">
        <f>IFERROR(VLOOKUP(Data!$B$53,Table1[],9),"")</f>
        <v/>
      </c>
      <c r="N30" s="149"/>
      <c r="O30" s="23" t="str">
        <f>IFERROR(VLOOKUP(Data!$B$53,Table1[],11),"")</f>
        <v/>
      </c>
      <c r="P30" s="24" t="s">
        <v>60</v>
      </c>
      <c r="Q30" s="25" t="str">
        <f>IFERROR(VLOOKUP(Data!$B$53,Table1[],11),"")</f>
        <v/>
      </c>
      <c r="R30" s="147">
        <f>Data!$B$60</f>
        <v>0</v>
      </c>
      <c r="S30" s="148"/>
      <c r="T30" s="148"/>
      <c r="U30" s="148"/>
      <c r="V30" s="148"/>
      <c r="W30" s="148"/>
      <c r="X30" s="148"/>
      <c r="Y30" s="148"/>
      <c r="Z30" s="149"/>
      <c r="AA30" s="147" t="str">
        <f>IFERROR(VLOOKUP(Data!$B$60,Table1[],5),"")</f>
        <v/>
      </c>
      <c r="AB30" s="148"/>
      <c r="AC30" s="149"/>
      <c r="AD30" s="147" t="str">
        <f>IFERROR(VLOOKUP(Data!$B$60,Table1[],9),"")</f>
        <v/>
      </c>
      <c r="AE30" s="149"/>
      <c r="AF30" s="26"/>
      <c r="AG30" s="25" t="str">
        <f>IFERROR(VLOOKUP(Data!$B$60,Table1[],11,TRUE),"")</f>
        <v/>
      </c>
      <c r="AH30" s="26"/>
    </row>
    <row r="31" spans="1:34">
      <c r="A31" s="147">
        <f>Data!$B$54</f>
        <v>0</v>
      </c>
      <c r="B31" s="148"/>
      <c r="C31" s="148"/>
      <c r="D31" s="148"/>
      <c r="E31" s="148"/>
      <c r="F31" s="148"/>
      <c r="G31" s="148"/>
      <c r="H31" s="148"/>
      <c r="I31" s="149"/>
      <c r="J31" s="147" t="str">
        <f>IFERROR(VLOOKUP(Data!$B$54,Table1[],5),"")</f>
        <v/>
      </c>
      <c r="K31" s="148"/>
      <c r="L31" s="149"/>
      <c r="M31" s="147" t="str">
        <f>IFERROR(VLOOKUP(Data!$B$54,Table1[],9),"")</f>
        <v/>
      </c>
      <c r="N31" s="149"/>
      <c r="O31" s="23" t="str">
        <f>IFERROR(VLOOKUP(Data!$B$54,Table1[],11),"")</f>
        <v/>
      </c>
      <c r="P31" s="24" t="s">
        <v>60</v>
      </c>
      <c r="Q31" s="25" t="str">
        <f>IFERROR(VLOOKUP(Data!$B$54,Table1[],11),"")</f>
        <v/>
      </c>
      <c r="R31" s="147">
        <f>Data!$B$61</f>
        <v>0</v>
      </c>
      <c r="S31" s="148"/>
      <c r="T31" s="148"/>
      <c r="U31" s="148"/>
      <c r="V31" s="148"/>
      <c r="W31" s="148"/>
      <c r="X31" s="148"/>
      <c r="Y31" s="148"/>
      <c r="Z31" s="149"/>
      <c r="AA31" s="147" t="str">
        <f>IFERROR(VLOOKUP(Data!$B$61,Table1[],5),"")</f>
        <v/>
      </c>
      <c r="AB31" s="148"/>
      <c r="AC31" s="149"/>
      <c r="AD31" s="147" t="str">
        <f>IFERROR(VLOOKUP(Data!$B$61,Table1[],9),"")</f>
        <v/>
      </c>
      <c r="AE31" s="149"/>
      <c r="AF31" s="26"/>
      <c r="AG31" s="25" t="str">
        <f>IFERROR(VLOOKUP(Data!$B$61,Table1[],11,TRUE),"")</f>
        <v/>
      </c>
      <c r="AH31" s="26"/>
    </row>
    <row r="32" spans="1:34">
      <c r="A32" s="147">
        <f>Data!$B$55</f>
        <v>0</v>
      </c>
      <c r="B32" s="148"/>
      <c r="C32" s="148"/>
      <c r="D32" s="148"/>
      <c r="E32" s="148"/>
      <c r="F32" s="148"/>
      <c r="G32" s="148"/>
      <c r="H32" s="148"/>
      <c r="I32" s="149"/>
      <c r="J32" s="147" t="str">
        <f>IFERROR(VLOOKUP(Data!$B$55,Table1[],5),"")</f>
        <v/>
      </c>
      <c r="K32" s="148"/>
      <c r="L32" s="149"/>
      <c r="M32" s="147" t="str">
        <f>IFERROR(VLOOKUP(Data!$B$55,Table1[],9),"")</f>
        <v/>
      </c>
      <c r="N32" s="149"/>
      <c r="O32" s="23" t="str">
        <f>IFERROR(VLOOKUP(Data!$B$55,Table1[],11),"")</f>
        <v/>
      </c>
      <c r="P32" s="24" t="s">
        <v>60</v>
      </c>
      <c r="Q32" s="25" t="str">
        <f>IFERROR(VLOOKUP(Data!$B$55,Table1[],11),"")</f>
        <v/>
      </c>
      <c r="R32" s="147">
        <f>Data!$B$62</f>
        <v>0</v>
      </c>
      <c r="S32" s="148"/>
      <c r="T32" s="148"/>
      <c r="U32" s="148"/>
      <c r="V32" s="148"/>
      <c r="W32" s="148"/>
      <c r="X32" s="148"/>
      <c r="Y32" s="148"/>
      <c r="Z32" s="149"/>
      <c r="AA32" s="147" t="str">
        <f>IFERROR(VLOOKUP(Data!$B$62,Table1[],5),"")</f>
        <v/>
      </c>
      <c r="AB32" s="148"/>
      <c r="AC32" s="149"/>
      <c r="AD32" s="147" t="str">
        <f>IFERROR(VLOOKUP(Data!$B$62,Table1[],9),"")</f>
        <v/>
      </c>
      <c r="AE32" s="149"/>
      <c r="AF32" s="26"/>
      <c r="AG32" s="25" t="str">
        <f>IFERROR(VLOOKUP(Data!$B$62,Table1[],11,TRUE),"")</f>
        <v/>
      </c>
      <c r="AH32" s="26"/>
    </row>
    <row r="33" spans="1:34">
      <c r="A33" s="181" t="s">
        <v>69</v>
      </c>
      <c r="B33" s="182"/>
      <c r="C33" s="182"/>
      <c r="D33" s="182"/>
      <c r="E33" s="182"/>
      <c r="F33" s="182"/>
      <c r="G33" s="182"/>
      <c r="H33" s="182"/>
      <c r="I33" s="182"/>
      <c r="J33" s="182"/>
      <c r="K33" s="182"/>
      <c r="L33" s="182"/>
      <c r="M33" s="182"/>
      <c r="N33" s="182"/>
      <c r="O33" s="182"/>
      <c r="P33" s="182"/>
      <c r="Q33" s="182"/>
      <c r="R33" s="182"/>
      <c r="S33" s="182"/>
      <c r="T33" s="182"/>
      <c r="U33" s="182"/>
      <c r="V33" s="182"/>
      <c r="W33" s="182"/>
      <c r="X33" s="182"/>
      <c r="Y33" s="182"/>
      <c r="Z33" s="182"/>
      <c r="AA33" s="182"/>
      <c r="AB33" s="182"/>
      <c r="AC33" s="182"/>
      <c r="AD33" s="182"/>
      <c r="AE33" s="182"/>
      <c r="AF33" s="182"/>
      <c r="AG33" s="182"/>
      <c r="AH33" s="183"/>
    </row>
    <row r="34" spans="1:34" ht="14.45" customHeight="1">
      <c r="A34" s="162" t="s">
        <v>118</v>
      </c>
      <c r="B34" s="163"/>
      <c r="C34" s="164" t="s">
        <v>114</v>
      </c>
      <c r="D34" s="165"/>
      <c r="E34" s="165"/>
      <c r="F34" s="165"/>
      <c r="G34" s="166"/>
      <c r="H34" s="164" t="s">
        <v>332</v>
      </c>
      <c r="I34" s="165"/>
      <c r="J34" s="165"/>
      <c r="K34" s="166"/>
      <c r="L34" s="174">
        <f>Data!C27</f>
        <v>0</v>
      </c>
      <c r="M34" s="175"/>
      <c r="N34" s="175"/>
      <c r="O34" s="175"/>
      <c r="P34" s="175"/>
      <c r="Q34" s="175"/>
      <c r="R34" s="175"/>
      <c r="S34" s="175"/>
      <c r="T34" s="175"/>
      <c r="U34" s="175"/>
      <c r="V34" s="175"/>
      <c r="W34" s="176"/>
      <c r="X34" s="174" t="s">
        <v>116</v>
      </c>
      <c r="Y34" s="176"/>
      <c r="Z34" s="174">
        <f>Data!$B$27</f>
        <v>3</v>
      </c>
      <c r="AA34" s="176"/>
      <c r="AB34" s="174" t="s">
        <v>117</v>
      </c>
      <c r="AC34" s="175"/>
      <c r="AD34" s="175"/>
      <c r="AE34" s="176"/>
      <c r="AF34" s="23">
        <f>Data!$B$14+Data!$B$83</f>
        <v>7</v>
      </c>
      <c r="AG34" s="27" t="s">
        <v>60</v>
      </c>
      <c r="AH34" s="25">
        <f>Data!$B$14+Data!$B$83+Data!$B$89</f>
        <v>7</v>
      </c>
    </row>
    <row r="35" spans="1:34" ht="14.45" customHeight="1">
      <c r="A35" s="162" t="s">
        <v>118</v>
      </c>
      <c r="B35" s="163"/>
      <c r="C35" s="164" t="s">
        <v>115</v>
      </c>
      <c r="D35" s="165"/>
      <c r="E35" s="165"/>
      <c r="F35" s="165"/>
      <c r="G35" s="166"/>
      <c r="H35" s="164" t="s">
        <v>332</v>
      </c>
      <c r="I35" s="165"/>
      <c r="J35" s="165"/>
      <c r="K35" s="166"/>
      <c r="L35" s="174">
        <f>Data!C28</f>
        <v>0</v>
      </c>
      <c r="M35" s="175"/>
      <c r="N35" s="175"/>
      <c r="O35" s="175"/>
      <c r="P35" s="175"/>
      <c r="Q35" s="175"/>
      <c r="R35" s="175"/>
      <c r="S35" s="175"/>
      <c r="T35" s="175"/>
      <c r="U35" s="175"/>
      <c r="V35" s="175"/>
      <c r="W35" s="176"/>
      <c r="X35" s="174" t="s">
        <v>116</v>
      </c>
      <c r="Y35" s="176"/>
      <c r="Z35" s="174">
        <f>Data!$B$28</f>
        <v>5</v>
      </c>
      <c r="AA35" s="176"/>
      <c r="AB35" s="174" t="s">
        <v>117</v>
      </c>
      <c r="AC35" s="175"/>
      <c r="AD35" s="175"/>
      <c r="AE35" s="176"/>
      <c r="AF35" s="23">
        <f>Data!$B$14+Data!$B$83</f>
        <v>7</v>
      </c>
      <c r="AG35" s="27" t="s">
        <v>60</v>
      </c>
      <c r="AH35" s="25">
        <f>Data!$B$14+Data!$B$83+Data!$B$89</f>
        <v>7</v>
      </c>
    </row>
    <row r="36" spans="1:34" ht="14.45" customHeight="1">
      <c r="A36" s="162" t="s">
        <v>119</v>
      </c>
      <c r="B36" s="163"/>
      <c r="C36" s="164" t="s">
        <v>123</v>
      </c>
      <c r="D36" s="165"/>
      <c r="E36" s="165"/>
      <c r="F36" s="165"/>
      <c r="G36" s="166"/>
      <c r="H36" s="164" t="s">
        <v>332</v>
      </c>
      <c r="I36" s="165"/>
      <c r="J36" s="165"/>
      <c r="K36" s="166"/>
      <c r="L36" s="174">
        <f>Data!C29</f>
        <v>0</v>
      </c>
      <c r="M36" s="175"/>
      <c r="N36" s="175"/>
      <c r="O36" s="175"/>
      <c r="P36" s="175"/>
      <c r="Q36" s="175"/>
      <c r="R36" s="175"/>
      <c r="S36" s="175"/>
      <c r="T36" s="175"/>
      <c r="U36" s="175"/>
      <c r="V36" s="175"/>
      <c r="W36" s="176"/>
      <c r="X36" s="174" t="s">
        <v>116</v>
      </c>
      <c r="Y36" s="176"/>
      <c r="Z36" s="174">
        <f>Data!$B$29</f>
        <v>1</v>
      </c>
      <c r="AA36" s="176"/>
      <c r="AB36" s="174" t="s">
        <v>117</v>
      </c>
      <c r="AC36" s="175"/>
      <c r="AD36" s="175"/>
      <c r="AE36" s="176"/>
      <c r="AF36" s="23">
        <f>Data!$B$15+Data!$B$84</f>
        <v>2</v>
      </c>
      <c r="AG36" s="27" t="s">
        <v>60</v>
      </c>
      <c r="AH36" s="25">
        <f>Data!$B$15+Data!$B$84+Data!$B$90</f>
        <v>2</v>
      </c>
    </row>
    <row r="37" spans="1:34" ht="14.45" customHeight="1">
      <c r="A37" s="162" t="s">
        <v>119</v>
      </c>
      <c r="B37" s="163"/>
      <c r="C37" s="164" t="s">
        <v>124</v>
      </c>
      <c r="D37" s="165"/>
      <c r="E37" s="165"/>
      <c r="F37" s="165"/>
      <c r="G37" s="166"/>
      <c r="H37" s="164" t="s">
        <v>332</v>
      </c>
      <c r="I37" s="165"/>
      <c r="J37" s="165"/>
      <c r="K37" s="166"/>
      <c r="L37" s="174">
        <f>Data!C30</f>
        <v>0</v>
      </c>
      <c r="M37" s="175"/>
      <c r="N37" s="175"/>
      <c r="O37" s="175"/>
      <c r="P37" s="175"/>
      <c r="Q37" s="175"/>
      <c r="R37" s="175"/>
      <c r="S37" s="175"/>
      <c r="T37" s="175"/>
      <c r="U37" s="175"/>
      <c r="V37" s="175"/>
      <c r="W37" s="176"/>
      <c r="X37" s="174" t="s">
        <v>116</v>
      </c>
      <c r="Y37" s="176"/>
      <c r="Z37" s="174">
        <f>Data!$B$30</f>
        <v>1</v>
      </c>
      <c r="AA37" s="176"/>
      <c r="AB37" s="174" t="s">
        <v>117</v>
      </c>
      <c r="AC37" s="175"/>
      <c r="AD37" s="175"/>
      <c r="AE37" s="176"/>
      <c r="AF37" s="23">
        <f>Data!$B$15+Data!$B$84</f>
        <v>2</v>
      </c>
      <c r="AG37" s="27" t="s">
        <v>60</v>
      </c>
      <c r="AH37" s="25">
        <f>Data!$B$15+Data!$B$84+Data!$B$90</f>
        <v>2</v>
      </c>
    </row>
    <row r="38" spans="1:34" ht="14.45" customHeight="1">
      <c r="A38" s="162" t="s">
        <v>120</v>
      </c>
      <c r="B38" s="163"/>
      <c r="C38" s="164" t="s">
        <v>125</v>
      </c>
      <c r="D38" s="165"/>
      <c r="E38" s="165"/>
      <c r="F38" s="165"/>
      <c r="G38" s="166"/>
      <c r="H38" s="164" t="s">
        <v>332</v>
      </c>
      <c r="I38" s="165"/>
      <c r="J38" s="165"/>
      <c r="K38" s="166"/>
      <c r="L38" s="174">
        <f>Data!C31</f>
        <v>0</v>
      </c>
      <c r="M38" s="175"/>
      <c r="N38" s="175"/>
      <c r="O38" s="175"/>
      <c r="P38" s="175"/>
      <c r="Q38" s="175"/>
      <c r="R38" s="175"/>
      <c r="S38" s="175"/>
      <c r="T38" s="175"/>
      <c r="U38" s="175"/>
      <c r="V38" s="175"/>
      <c r="W38" s="176"/>
      <c r="X38" s="174" t="s">
        <v>116</v>
      </c>
      <c r="Y38" s="176"/>
      <c r="Z38" s="174">
        <f>Data!$B$31</f>
        <v>1</v>
      </c>
      <c r="AA38" s="176"/>
      <c r="AB38" s="174" t="s">
        <v>117</v>
      </c>
      <c r="AC38" s="175"/>
      <c r="AD38" s="175"/>
      <c r="AE38" s="176"/>
      <c r="AF38" s="23">
        <f>Data!$B$16+Data!$B$85</f>
        <v>3</v>
      </c>
      <c r="AG38" s="27" t="s">
        <v>60</v>
      </c>
      <c r="AH38" s="25">
        <f>Data!$B$16+Data!$B$85+Data!$B$91</f>
        <v>3</v>
      </c>
    </row>
    <row r="39" spans="1:34" ht="14.45" customHeight="1">
      <c r="A39" s="162" t="s">
        <v>120</v>
      </c>
      <c r="B39" s="163"/>
      <c r="C39" s="164" t="s">
        <v>126</v>
      </c>
      <c r="D39" s="165"/>
      <c r="E39" s="165"/>
      <c r="F39" s="165"/>
      <c r="G39" s="166"/>
      <c r="H39" s="164" t="s">
        <v>332</v>
      </c>
      <c r="I39" s="165"/>
      <c r="J39" s="165"/>
      <c r="K39" s="166"/>
      <c r="L39" s="174">
        <f>Data!C32</f>
        <v>0</v>
      </c>
      <c r="M39" s="175"/>
      <c r="N39" s="175"/>
      <c r="O39" s="175"/>
      <c r="P39" s="175"/>
      <c r="Q39" s="175"/>
      <c r="R39" s="175"/>
      <c r="S39" s="175"/>
      <c r="T39" s="175"/>
      <c r="U39" s="175"/>
      <c r="V39" s="175"/>
      <c r="W39" s="176"/>
      <c r="X39" s="174" t="s">
        <v>116</v>
      </c>
      <c r="Y39" s="176"/>
      <c r="Z39" s="174">
        <f>Data!$B$32</f>
        <v>5</v>
      </c>
      <c r="AA39" s="176"/>
      <c r="AB39" s="174" t="s">
        <v>117</v>
      </c>
      <c r="AC39" s="175"/>
      <c r="AD39" s="175"/>
      <c r="AE39" s="176"/>
      <c r="AF39" s="23">
        <f>Data!$B$16+Data!$B$85</f>
        <v>3</v>
      </c>
      <c r="AG39" s="27" t="s">
        <v>60</v>
      </c>
      <c r="AH39" s="25">
        <f>Data!$B$16+Data!$B$85+Data!$B$91</f>
        <v>3</v>
      </c>
    </row>
    <row r="40" spans="1:34" ht="14.45" customHeight="1">
      <c r="A40" s="162" t="s">
        <v>120</v>
      </c>
      <c r="B40" s="163"/>
      <c r="C40" s="164" t="s">
        <v>127</v>
      </c>
      <c r="D40" s="165"/>
      <c r="E40" s="165"/>
      <c r="F40" s="165"/>
      <c r="G40" s="166"/>
      <c r="H40" s="164" t="s">
        <v>332</v>
      </c>
      <c r="I40" s="165"/>
      <c r="J40" s="165"/>
      <c r="K40" s="166"/>
      <c r="L40" s="174">
        <f>Data!C33</f>
        <v>0</v>
      </c>
      <c r="M40" s="175"/>
      <c r="N40" s="175"/>
      <c r="O40" s="175"/>
      <c r="P40" s="175"/>
      <c r="Q40" s="175"/>
      <c r="R40" s="175"/>
      <c r="S40" s="175"/>
      <c r="T40" s="175"/>
      <c r="U40" s="175"/>
      <c r="V40" s="175"/>
      <c r="W40" s="176"/>
      <c r="X40" s="174" t="s">
        <v>116</v>
      </c>
      <c r="Y40" s="176"/>
      <c r="Z40" s="174">
        <f>Data!$B$33</f>
        <v>3</v>
      </c>
      <c r="AA40" s="176"/>
      <c r="AB40" s="174" t="s">
        <v>117</v>
      </c>
      <c r="AC40" s="175"/>
      <c r="AD40" s="175"/>
      <c r="AE40" s="176"/>
      <c r="AF40" s="23">
        <f>Data!$B$16+Data!$B$85</f>
        <v>3</v>
      </c>
      <c r="AG40" s="27" t="s">
        <v>60</v>
      </c>
      <c r="AH40" s="25">
        <f>Data!$B$16+Data!$B$85+Data!$B$91</f>
        <v>3</v>
      </c>
    </row>
    <row r="41" spans="1:34" ht="14.45" customHeight="1">
      <c r="A41" s="162" t="s">
        <v>121</v>
      </c>
      <c r="B41" s="163"/>
      <c r="C41" s="164" t="s">
        <v>128</v>
      </c>
      <c r="D41" s="165"/>
      <c r="E41" s="165"/>
      <c r="F41" s="165"/>
      <c r="G41" s="166"/>
      <c r="H41" s="164" t="s">
        <v>332</v>
      </c>
      <c r="I41" s="165"/>
      <c r="J41" s="165"/>
      <c r="K41" s="166"/>
      <c r="L41" s="174">
        <f>Data!C34</f>
        <v>0</v>
      </c>
      <c r="M41" s="175"/>
      <c r="N41" s="175"/>
      <c r="O41" s="175"/>
      <c r="P41" s="175"/>
      <c r="Q41" s="175"/>
      <c r="R41" s="175"/>
      <c r="S41" s="175"/>
      <c r="T41" s="175"/>
      <c r="U41" s="175"/>
      <c r="V41" s="175"/>
      <c r="W41" s="176"/>
      <c r="X41" s="174" t="s">
        <v>116</v>
      </c>
      <c r="Y41" s="176"/>
      <c r="Z41" s="174">
        <f>Data!$B$34</f>
        <v>1</v>
      </c>
      <c r="AA41" s="176"/>
      <c r="AB41" s="174" t="s">
        <v>117</v>
      </c>
      <c r="AC41" s="175"/>
      <c r="AD41" s="175"/>
      <c r="AE41" s="176"/>
      <c r="AF41" s="23">
        <f>Data!$B$17+Data!$B$86</f>
        <v>2</v>
      </c>
      <c r="AG41" s="27" t="s">
        <v>60</v>
      </c>
      <c r="AH41" s="25">
        <f>Data!$B$17+Data!$B$86+Data!$B$92</f>
        <v>2</v>
      </c>
    </row>
    <row r="42" spans="1:34" ht="14.45" customHeight="1">
      <c r="A42" s="162" t="s">
        <v>121</v>
      </c>
      <c r="B42" s="163"/>
      <c r="C42" s="164" t="s">
        <v>129</v>
      </c>
      <c r="D42" s="165"/>
      <c r="E42" s="165"/>
      <c r="F42" s="165"/>
      <c r="G42" s="166"/>
      <c r="H42" s="164" t="s">
        <v>332</v>
      </c>
      <c r="I42" s="165"/>
      <c r="J42" s="165"/>
      <c r="K42" s="166"/>
      <c r="L42" s="174">
        <f>Data!C35</f>
        <v>0</v>
      </c>
      <c r="M42" s="175"/>
      <c r="N42" s="175"/>
      <c r="O42" s="175"/>
      <c r="P42" s="175"/>
      <c r="Q42" s="175"/>
      <c r="R42" s="175"/>
      <c r="S42" s="175"/>
      <c r="T42" s="175"/>
      <c r="U42" s="175"/>
      <c r="V42" s="175"/>
      <c r="W42" s="176"/>
      <c r="X42" s="174" t="s">
        <v>116</v>
      </c>
      <c r="Y42" s="176"/>
      <c r="Z42" s="174">
        <f>Data!$B$35</f>
        <v>1</v>
      </c>
      <c r="AA42" s="176"/>
      <c r="AB42" s="174" t="s">
        <v>117</v>
      </c>
      <c r="AC42" s="175"/>
      <c r="AD42" s="175"/>
      <c r="AE42" s="176"/>
      <c r="AF42" s="23">
        <f>Data!$B$17+Data!$B$86</f>
        <v>2</v>
      </c>
      <c r="AG42" s="27" t="s">
        <v>60</v>
      </c>
      <c r="AH42" s="25">
        <f>Data!$B$17+Data!$B$86+Data!$B$92</f>
        <v>2</v>
      </c>
    </row>
    <row r="43" spans="1:34" ht="14.45" customHeight="1">
      <c r="A43" s="162" t="s">
        <v>121</v>
      </c>
      <c r="B43" s="163"/>
      <c r="C43" s="164" t="s">
        <v>130</v>
      </c>
      <c r="D43" s="165"/>
      <c r="E43" s="165"/>
      <c r="F43" s="165"/>
      <c r="G43" s="166"/>
      <c r="H43" s="164" t="s">
        <v>332</v>
      </c>
      <c r="I43" s="165"/>
      <c r="J43" s="165"/>
      <c r="K43" s="166"/>
      <c r="L43" s="174">
        <f>Data!C36</f>
        <v>0</v>
      </c>
      <c r="M43" s="175"/>
      <c r="N43" s="175"/>
      <c r="O43" s="175"/>
      <c r="P43" s="175"/>
      <c r="Q43" s="175"/>
      <c r="R43" s="175"/>
      <c r="S43" s="175"/>
      <c r="T43" s="175"/>
      <c r="U43" s="175"/>
      <c r="V43" s="175"/>
      <c r="W43" s="176"/>
      <c r="X43" s="174" t="s">
        <v>116</v>
      </c>
      <c r="Y43" s="176"/>
      <c r="Z43" s="174">
        <f>Data!$B$36</f>
        <v>6</v>
      </c>
      <c r="AA43" s="176"/>
      <c r="AB43" s="174" t="s">
        <v>117</v>
      </c>
      <c r="AC43" s="175"/>
      <c r="AD43" s="175"/>
      <c r="AE43" s="176"/>
      <c r="AF43" s="23">
        <f>Data!$B$17+Data!$B$86</f>
        <v>2</v>
      </c>
      <c r="AG43" s="27" t="s">
        <v>60</v>
      </c>
      <c r="AH43" s="25">
        <f>Data!$B$17+Data!$B$86+Data!$B$92</f>
        <v>2</v>
      </c>
    </row>
    <row r="44" spans="1:34" ht="14.45" customHeight="1">
      <c r="A44" s="162" t="s">
        <v>121</v>
      </c>
      <c r="B44" s="163"/>
      <c r="C44" s="164" t="s">
        <v>131</v>
      </c>
      <c r="D44" s="165"/>
      <c r="E44" s="165"/>
      <c r="F44" s="165"/>
      <c r="G44" s="166"/>
      <c r="H44" s="164" t="s">
        <v>332</v>
      </c>
      <c r="I44" s="165"/>
      <c r="J44" s="165"/>
      <c r="K44" s="166"/>
      <c r="L44" s="174">
        <f>Data!C37</f>
        <v>0</v>
      </c>
      <c r="M44" s="175"/>
      <c r="N44" s="175"/>
      <c r="O44" s="175"/>
      <c r="P44" s="175"/>
      <c r="Q44" s="175"/>
      <c r="R44" s="175"/>
      <c r="S44" s="175"/>
      <c r="T44" s="175"/>
      <c r="U44" s="175"/>
      <c r="V44" s="175"/>
      <c r="W44" s="176"/>
      <c r="X44" s="174" t="s">
        <v>116</v>
      </c>
      <c r="Y44" s="176"/>
      <c r="Z44" s="174">
        <f>Data!$B$37</f>
        <v>1</v>
      </c>
      <c r="AA44" s="176"/>
      <c r="AB44" s="174" t="s">
        <v>117</v>
      </c>
      <c r="AC44" s="175"/>
      <c r="AD44" s="175"/>
      <c r="AE44" s="176"/>
      <c r="AF44" s="23">
        <f>Data!$B$17+Data!$B$86</f>
        <v>2</v>
      </c>
      <c r="AG44" s="27" t="s">
        <v>60</v>
      </c>
      <c r="AH44" s="25">
        <f>Data!$B$17+Data!$B$86+Data!$B$92</f>
        <v>2</v>
      </c>
    </row>
    <row r="45" spans="1:34" ht="14.45" customHeight="1">
      <c r="A45" s="162" t="s">
        <v>121</v>
      </c>
      <c r="B45" s="163"/>
      <c r="C45" s="164" t="s">
        <v>132</v>
      </c>
      <c r="D45" s="165"/>
      <c r="E45" s="165"/>
      <c r="F45" s="165"/>
      <c r="G45" s="166"/>
      <c r="H45" s="164" t="s">
        <v>332</v>
      </c>
      <c r="I45" s="165"/>
      <c r="J45" s="165"/>
      <c r="K45" s="166"/>
      <c r="L45" s="174">
        <f>Data!C38</f>
        <v>0</v>
      </c>
      <c r="M45" s="175"/>
      <c r="N45" s="175"/>
      <c r="O45" s="175"/>
      <c r="P45" s="175"/>
      <c r="Q45" s="175"/>
      <c r="R45" s="175"/>
      <c r="S45" s="175"/>
      <c r="T45" s="175"/>
      <c r="U45" s="175"/>
      <c r="V45" s="175"/>
      <c r="W45" s="176"/>
      <c r="X45" s="174" t="s">
        <v>116</v>
      </c>
      <c r="Y45" s="176"/>
      <c r="Z45" s="174">
        <f>Data!$B$38</f>
        <v>1</v>
      </c>
      <c r="AA45" s="176"/>
      <c r="AB45" s="174" t="s">
        <v>117</v>
      </c>
      <c r="AC45" s="175"/>
      <c r="AD45" s="175"/>
      <c r="AE45" s="176"/>
      <c r="AF45" s="23">
        <f>Data!$B$17+Data!$B$86</f>
        <v>2</v>
      </c>
      <c r="AG45" s="27" t="s">
        <v>60</v>
      </c>
      <c r="AH45" s="25">
        <f>Data!$B$17+Data!$B$86+Data!$B$92</f>
        <v>2</v>
      </c>
    </row>
    <row r="46" spans="1:34" ht="14.45" customHeight="1">
      <c r="A46" s="162" t="s">
        <v>122</v>
      </c>
      <c r="B46" s="163"/>
      <c r="C46" s="164" t="s">
        <v>133</v>
      </c>
      <c r="D46" s="165"/>
      <c r="E46" s="165"/>
      <c r="F46" s="165"/>
      <c r="G46" s="166"/>
      <c r="H46" s="164" t="s">
        <v>332</v>
      </c>
      <c r="I46" s="165"/>
      <c r="J46" s="165"/>
      <c r="K46" s="166"/>
      <c r="L46" s="174">
        <f>Data!C39</f>
        <v>0</v>
      </c>
      <c r="M46" s="175"/>
      <c r="N46" s="175"/>
      <c r="O46" s="175"/>
      <c r="P46" s="175"/>
      <c r="Q46" s="175"/>
      <c r="R46" s="175"/>
      <c r="S46" s="175"/>
      <c r="T46" s="175"/>
      <c r="U46" s="175"/>
      <c r="V46" s="175"/>
      <c r="W46" s="176"/>
      <c r="X46" s="174" t="s">
        <v>116</v>
      </c>
      <c r="Y46" s="176"/>
      <c r="Z46" s="174">
        <f>Data!$B$39</f>
        <v>3</v>
      </c>
      <c r="AA46" s="176"/>
      <c r="AB46" s="174" t="s">
        <v>117</v>
      </c>
      <c r="AC46" s="175"/>
      <c r="AD46" s="175"/>
      <c r="AE46" s="176"/>
      <c r="AF46" s="23">
        <f>Data!$B$18+Data!$B$87</f>
        <v>3</v>
      </c>
      <c r="AG46" s="27" t="s">
        <v>60</v>
      </c>
      <c r="AH46" s="25">
        <f>Data!$B$18+Data!$B$87+Data!$B$93</f>
        <v>3</v>
      </c>
    </row>
    <row r="47" spans="1:34" ht="14.45" customHeight="1">
      <c r="A47" s="162" t="s">
        <v>122</v>
      </c>
      <c r="B47" s="163"/>
      <c r="C47" s="164" t="s">
        <v>134</v>
      </c>
      <c r="D47" s="165"/>
      <c r="E47" s="165"/>
      <c r="F47" s="165"/>
      <c r="G47" s="166"/>
      <c r="H47" s="164" t="s">
        <v>332</v>
      </c>
      <c r="I47" s="165"/>
      <c r="J47" s="165"/>
      <c r="K47" s="166"/>
      <c r="L47" s="174">
        <f>Data!C40</f>
        <v>0</v>
      </c>
      <c r="M47" s="175"/>
      <c r="N47" s="175"/>
      <c r="O47" s="175"/>
      <c r="P47" s="175"/>
      <c r="Q47" s="175"/>
      <c r="R47" s="175"/>
      <c r="S47" s="175"/>
      <c r="T47" s="175"/>
      <c r="U47" s="175"/>
      <c r="V47" s="175"/>
      <c r="W47" s="176"/>
      <c r="X47" s="174" t="s">
        <v>116</v>
      </c>
      <c r="Y47" s="176"/>
      <c r="Z47" s="174">
        <f>Data!$B$40</f>
        <v>1</v>
      </c>
      <c r="AA47" s="176"/>
      <c r="AB47" s="174" t="s">
        <v>117</v>
      </c>
      <c r="AC47" s="175"/>
      <c r="AD47" s="175"/>
      <c r="AE47" s="176"/>
      <c r="AF47" s="23">
        <f>Data!$B$18+Data!$B$87</f>
        <v>3</v>
      </c>
      <c r="AG47" s="27" t="s">
        <v>60</v>
      </c>
      <c r="AH47" s="25">
        <f>Data!$B$18+Data!$B$87+Data!$B$93</f>
        <v>3</v>
      </c>
    </row>
    <row r="48" spans="1:34">
      <c r="A48" s="168" t="s">
        <v>195</v>
      </c>
      <c r="B48" s="168"/>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row>
    <row r="49" spans="1:34">
      <c r="A49" s="169" t="s">
        <v>65</v>
      </c>
      <c r="B49" s="169"/>
      <c r="C49" s="169"/>
      <c r="D49" s="169"/>
      <c r="E49" s="169"/>
      <c r="F49" s="169"/>
      <c r="G49" s="169"/>
      <c r="H49" s="169"/>
      <c r="I49" s="169"/>
      <c r="J49" s="169"/>
      <c r="K49" s="169"/>
      <c r="L49" s="169" t="s">
        <v>201</v>
      </c>
      <c r="M49" s="169"/>
      <c r="N49" s="169"/>
      <c r="O49" s="169"/>
      <c r="P49" s="169"/>
      <c r="Q49" s="169" t="s">
        <v>67</v>
      </c>
      <c r="R49" s="169"/>
      <c r="S49" s="169" t="s">
        <v>202</v>
      </c>
      <c r="T49" s="169"/>
      <c r="U49" s="169"/>
      <c r="V49" s="169"/>
      <c r="W49" s="169"/>
      <c r="X49" s="169"/>
      <c r="Y49" s="169"/>
      <c r="Z49" s="169"/>
      <c r="AA49" s="169"/>
      <c r="AB49" s="169"/>
      <c r="AC49" s="169"/>
      <c r="AD49" s="169"/>
      <c r="AE49" s="169"/>
      <c r="AF49" s="169"/>
      <c r="AG49" s="169"/>
      <c r="AH49" s="169"/>
    </row>
    <row r="50" spans="1:34" ht="14.45" customHeight="1">
      <c r="A50" s="167" t="str">
        <f>Data!$B$78</f>
        <v>Sturdy Clothing</v>
      </c>
      <c r="B50" s="167"/>
      <c r="C50" s="167"/>
      <c r="D50" s="167"/>
      <c r="E50" s="167"/>
      <c r="F50" s="167"/>
      <c r="G50" s="167"/>
      <c r="H50" s="167"/>
      <c r="I50" s="167"/>
      <c r="J50" s="167"/>
      <c r="K50" s="167"/>
      <c r="L50" s="178" t="str">
        <f>Data!$C$78</f>
        <v>Armor</v>
      </c>
      <c r="M50" s="179"/>
      <c r="N50" s="179"/>
      <c r="O50" s="179"/>
      <c r="P50" s="180"/>
      <c r="Q50" s="171">
        <f>Data!$D$78</f>
        <v>1</v>
      </c>
      <c r="R50" s="171"/>
      <c r="S50" s="167">
        <f>Data!$D$79</f>
        <v>0</v>
      </c>
      <c r="T50" s="167"/>
      <c r="U50" s="167"/>
      <c r="V50" s="167"/>
      <c r="W50" s="167"/>
      <c r="X50" s="167"/>
      <c r="Y50" s="167"/>
      <c r="Z50" s="167"/>
      <c r="AA50" s="167"/>
      <c r="AB50" s="167"/>
      <c r="AC50" s="167"/>
      <c r="AD50" s="167"/>
      <c r="AE50" s="167"/>
      <c r="AF50" s="167"/>
      <c r="AG50" s="167"/>
      <c r="AH50" s="167"/>
    </row>
    <row r="51" spans="1:34">
      <c r="A51" s="167">
        <f>Data!$B$79</f>
        <v>0</v>
      </c>
      <c r="B51" s="167"/>
      <c r="C51" s="167"/>
      <c r="D51" s="167"/>
      <c r="E51" s="167"/>
      <c r="F51" s="167"/>
      <c r="G51" s="167"/>
      <c r="H51" s="167"/>
      <c r="I51" s="167"/>
      <c r="J51" s="167"/>
      <c r="K51" s="167"/>
      <c r="L51" s="171">
        <f>Data!$C$79</f>
        <v>0</v>
      </c>
      <c r="M51" s="171"/>
      <c r="N51" s="171"/>
      <c r="O51" s="171"/>
      <c r="P51" s="171"/>
      <c r="Q51" s="171">
        <f>Data!$D$79</f>
        <v>0</v>
      </c>
      <c r="R51" s="171"/>
      <c r="S51" s="167">
        <f>Data!$D$80</f>
        <v>0</v>
      </c>
      <c r="T51" s="167"/>
      <c r="U51" s="167"/>
      <c r="V51" s="167"/>
      <c r="W51" s="167"/>
      <c r="X51" s="167"/>
      <c r="Y51" s="167"/>
      <c r="Z51" s="167"/>
      <c r="AA51" s="167"/>
      <c r="AB51" s="167"/>
      <c r="AC51" s="167"/>
      <c r="AD51" s="167"/>
      <c r="AE51" s="167"/>
      <c r="AF51" s="167"/>
      <c r="AG51" s="167"/>
      <c r="AH51" s="167"/>
    </row>
    <row r="52" spans="1:34">
      <c r="A52" s="167" t="s">
        <v>330</v>
      </c>
      <c r="B52" s="167"/>
      <c r="C52" s="167"/>
      <c r="D52" s="167"/>
      <c r="E52" s="167"/>
      <c r="F52" s="167"/>
      <c r="G52" s="167"/>
      <c r="H52" s="167"/>
      <c r="I52" s="167"/>
      <c r="J52" s="167"/>
      <c r="K52" s="167"/>
      <c r="L52" s="171">
        <f>Data!$C$80</f>
        <v>0</v>
      </c>
      <c r="M52" s="171"/>
      <c r="N52" s="171"/>
      <c r="O52" s="171"/>
      <c r="P52" s="171"/>
      <c r="Q52" s="171">
        <f>Data!$D$80</f>
        <v>0</v>
      </c>
      <c r="R52" s="171"/>
      <c r="S52" s="167">
        <f>Data!$B$110</f>
        <v>0</v>
      </c>
      <c r="T52" s="167"/>
      <c r="U52" s="167"/>
      <c r="V52" s="167"/>
      <c r="W52" s="167"/>
      <c r="X52" s="167"/>
      <c r="Y52" s="167"/>
      <c r="Z52" s="167"/>
      <c r="AA52" s="167"/>
      <c r="AB52" s="167"/>
      <c r="AC52" s="167"/>
      <c r="AD52" s="167"/>
      <c r="AE52" s="167"/>
      <c r="AF52" s="167"/>
      <c r="AG52" s="167"/>
      <c r="AH52" s="167"/>
    </row>
    <row r="53" spans="1:34" ht="14.45" customHeight="1">
      <c r="A53" s="167" t="s">
        <v>42</v>
      </c>
      <c r="B53" s="167"/>
      <c r="C53" s="167"/>
      <c r="D53" s="167"/>
      <c r="E53" s="167"/>
      <c r="F53" s="167"/>
      <c r="G53" s="167"/>
      <c r="H53" s="167"/>
      <c r="I53" s="167"/>
      <c r="J53" s="167"/>
      <c r="K53" s="167"/>
      <c r="L53" s="171">
        <f>Data!$C$81</f>
        <v>0</v>
      </c>
      <c r="M53" s="171"/>
      <c r="N53" s="171"/>
      <c r="O53" s="171"/>
      <c r="P53" s="171"/>
      <c r="Q53" s="171">
        <f>Data!$D$81</f>
        <v>0</v>
      </c>
      <c r="R53" s="171"/>
      <c r="S53" s="167">
        <f>Data!$B$111</f>
        <v>0</v>
      </c>
      <c r="T53" s="167"/>
      <c r="U53" s="167"/>
      <c r="V53" s="167"/>
      <c r="W53" s="167"/>
      <c r="X53" s="167"/>
      <c r="Y53" s="167"/>
      <c r="Z53" s="167"/>
      <c r="AA53" s="167"/>
      <c r="AB53" s="167"/>
      <c r="AC53" s="167"/>
      <c r="AD53" s="167"/>
      <c r="AE53" s="167"/>
      <c r="AF53" s="167"/>
      <c r="AG53" s="167"/>
      <c r="AH53" s="167"/>
    </row>
    <row r="54" spans="1:34" ht="14.45" customHeight="1">
      <c r="A54" s="168" t="s">
        <v>205</v>
      </c>
      <c r="B54" s="168"/>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row>
    <row r="55" spans="1:34" ht="14.45" customHeight="1">
      <c r="A55" s="167" t="str">
        <f>Data!$B$105</f>
        <v xml:space="preserve">In debt (2) to ASYLUM for Master of Mechanics. </v>
      </c>
      <c r="B55" s="167"/>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row>
    <row r="56" spans="1:34">
      <c r="A56" s="167"/>
      <c r="B56" s="167"/>
      <c r="C56" s="167"/>
      <c r="D56" s="167"/>
      <c r="E56" s="167"/>
      <c r="F56" s="167"/>
      <c r="G56" s="167"/>
      <c r="H56" s="167"/>
      <c r="I56" s="167"/>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row>
    <row r="57" spans="1:34">
      <c r="A57" s="167">
        <f>Data!$B$106</f>
        <v>0</v>
      </c>
      <c r="B57" s="167"/>
      <c r="C57" s="167"/>
      <c r="D57" s="167"/>
      <c r="E57" s="167"/>
      <c r="F57" s="167"/>
      <c r="G57" s="167"/>
      <c r="H57" s="167"/>
      <c r="I57" s="167"/>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row>
    <row r="58" spans="1:34">
      <c r="A58" s="167"/>
      <c r="B58" s="167"/>
      <c r="C58" s="167"/>
      <c r="D58" s="167"/>
      <c r="E58" s="167"/>
      <c r="F58" s="167"/>
      <c r="G58" s="167"/>
      <c r="H58" s="167"/>
      <c r="I58" s="167"/>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row>
    <row r="59" spans="1:34">
      <c r="A59" s="167">
        <f>Data!$B$107</f>
        <v>0</v>
      </c>
      <c r="B59" s="167"/>
      <c r="C59" s="167"/>
      <c r="D59" s="167"/>
      <c r="E59" s="167"/>
      <c r="F59" s="167"/>
      <c r="G59" s="167"/>
      <c r="H59" s="167"/>
      <c r="I59" s="167"/>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row>
    <row r="60" spans="1:34">
      <c r="A60" s="167"/>
      <c r="B60" s="167"/>
      <c r="C60" s="167"/>
      <c r="D60" s="167"/>
      <c r="E60" s="167"/>
      <c r="F60" s="167"/>
      <c r="G60" s="167"/>
      <c r="H60" s="167"/>
      <c r="I60" s="167"/>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row>
    <row r="61" spans="1:34">
      <c r="A61" s="167">
        <f>Data!$B$108</f>
        <v>0</v>
      </c>
      <c r="B61" s="167"/>
      <c r="C61" s="167"/>
      <c r="D61" s="167"/>
      <c r="E61" s="167"/>
      <c r="F61" s="167"/>
      <c r="G61" s="167"/>
      <c r="H61" s="167"/>
      <c r="I61" s="167"/>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row>
    <row r="62" spans="1:34">
      <c r="A62" s="167"/>
      <c r="B62" s="167"/>
      <c r="C62" s="167"/>
      <c r="D62" s="167"/>
      <c r="E62" s="167"/>
      <c r="F62" s="167"/>
      <c r="G62" s="167"/>
      <c r="H62" s="167"/>
      <c r="I62" s="167"/>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row>
    <row r="63" spans="1:34">
      <c r="A63" s="168" t="s">
        <v>206</v>
      </c>
      <c r="B63" s="168"/>
      <c r="C63" s="168"/>
      <c r="D63" s="168"/>
      <c r="E63" s="168"/>
      <c r="F63" s="168"/>
      <c r="G63" s="168"/>
      <c r="H63" s="168"/>
      <c r="I63" s="168"/>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row>
    <row r="64" spans="1:34">
      <c r="A64" s="269" t="str">
        <f>Data!$B$104</f>
        <v>You are a troll from Jotunheim. You came to Midgard (Earth) to escape the conflict between your people and the remaining Aesir. That doesn’t mean you like it here, and you still hold a grudge against the Einherjar (Aesir soldiers) for murdering your brother. You belong to the First Born, a gang of giants, dragons, and other monsters cast out from the various pantheons. While you’re very loyal to the First Born, you owe Asylum a great debt for smuggling you into the mortal realm, sheltering you and providing you refugee immigrant status on Earth.</v>
      </c>
      <c r="B64" s="269"/>
      <c r="C64" s="269"/>
      <c r="D64" s="269"/>
      <c r="E64" s="269"/>
      <c r="F64" s="269"/>
      <c r="G64" s="269"/>
      <c r="H64" s="269"/>
      <c r="I64" s="269"/>
      <c r="J64" s="269"/>
      <c r="K64" s="269"/>
      <c r="L64" s="269"/>
      <c r="M64" s="269"/>
      <c r="N64" s="269"/>
      <c r="O64" s="269"/>
      <c r="P64" s="269"/>
      <c r="Q64" s="269"/>
      <c r="R64" s="269"/>
      <c r="S64" s="269"/>
      <c r="T64" s="269"/>
      <c r="U64" s="269"/>
      <c r="V64" s="269"/>
      <c r="W64" s="269"/>
      <c r="X64" s="269"/>
      <c r="Y64" s="269"/>
      <c r="Z64" s="269"/>
      <c r="AA64" s="269"/>
      <c r="AB64" s="269"/>
      <c r="AC64" s="269"/>
      <c r="AD64" s="269"/>
      <c r="AE64" s="269"/>
      <c r="AF64" s="269"/>
      <c r="AG64" s="269"/>
      <c r="AH64" s="269"/>
    </row>
    <row r="65" spans="1:34">
      <c r="A65" s="269"/>
      <c r="B65" s="269"/>
      <c r="C65" s="269"/>
      <c r="D65" s="269"/>
      <c r="E65" s="269"/>
      <c r="F65" s="269"/>
      <c r="G65" s="269"/>
      <c r="H65" s="269"/>
      <c r="I65" s="269"/>
      <c r="J65" s="269"/>
      <c r="K65" s="269"/>
      <c r="L65" s="269"/>
      <c r="M65" s="269"/>
      <c r="N65" s="269"/>
      <c r="O65" s="269"/>
      <c r="P65" s="269"/>
      <c r="Q65" s="269"/>
      <c r="R65" s="269"/>
      <c r="S65" s="269"/>
      <c r="T65" s="269"/>
      <c r="U65" s="269"/>
      <c r="V65" s="269"/>
      <c r="W65" s="269"/>
      <c r="X65" s="269"/>
      <c r="Y65" s="269"/>
      <c r="Z65" s="269"/>
      <c r="AA65" s="269"/>
      <c r="AB65" s="269"/>
      <c r="AC65" s="269"/>
      <c r="AD65" s="269"/>
      <c r="AE65" s="269"/>
      <c r="AF65" s="269"/>
      <c r="AG65" s="269"/>
      <c r="AH65" s="269"/>
    </row>
    <row r="66" spans="1:34">
      <c r="A66" s="269"/>
      <c r="B66" s="269"/>
      <c r="C66" s="269"/>
      <c r="D66" s="269"/>
      <c r="E66" s="269"/>
      <c r="F66" s="269"/>
      <c r="G66" s="269"/>
      <c r="H66" s="269"/>
      <c r="I66" s="269"/>
      <c r="J66" s="269"/>
      <c r="K66" s="269"/>
      <c r="L66" s="269"/>
      <c r="M66" s="269"/>
      <c r="N66" s="269"/>
      <c r="O66" s="269"/>
      <c r="P66" s="269"/>
      <c r="Q66" s="269"/>
      <c r="R66" s="269"/>
      <c r="S66" s="269"/>
      <c r="T66" s="269"/>
      <c r="U66" s="269"/>
      <c r="V66" s="269"/>
      <c r="W66" s="269"/>
      <c r="X66" s="269"/>
      <c r="Y66" s="269"/>
      <c r="Z66" s="269"/>
      <c r="AA66" s="269"/>
      <c r="AB66" s="269"/>
      <c r="AC66" s="269"/>
      <c r="AD66" s="269"/>
      <c r="AE66" s="269"/>
      <c r="AF66" s="269"/>
      <c r="AG66" s="269"/>
      <c r="AH66" s="269"/>
    </row>
    <row r="67" spans="1:34">
      <c r="A67" s="269"/>
      <c r="B67" s="269"/>
      <c r="C67" s="269"/>
      <c r="D67" s="269"/>
      <c r="E67" s="269"/>
      <c r="F67" s="269"/>
      <c r="G67" s="269"/>
      <c r="H67" s="269"/>
      <c r="I67" s="269"/>
      <c r="J67" s="269"/>
      <c r="K67" s="269"/>
      <c r="L67" s="269"/>
      <c r="M67" s="269"/>
      <c r="N67" s="269"/>
      <c r="O67" s="269"/>
      <c r="P67" s="269"/>
      <c r="Q67" s="269"/>
      <c r="R67" s="269"/>
      <c r="S67" s="269"/>
      <c r="T67" s="269"/>
      <c r="U67" s="269"/>
      <c r="V67" s="269"/>
      <c r="W67" s="269"/>
      <c r="X67" s="269"/>
      <c r="Y67" s="269"/>
      <c r="Z67" s="269"/>
      <c r="AA67" s="269"/>
      <c r="AB67" s="269"/>
      <c r="AC67" s="269"/>
      <c r="AD67" s="269"/>
      <c r="AE67" s="269"/>
      <c r="AF67" s="269"/>
      <c r="AG67" s="269"/>
      <c r="AH67" s="269"/>
    </row>
    <row r="68" spans="1:34">
      <c r="A68" s="269"/>
      <c r="B68" s="269"/>
      <c r="C68" s="269"/>
      <c r="D68" s="269"/>
      <c r="E68" s="269"/>
      <c r="F68" s="269"/>
      <c r="G68" s="269"/>
      <c r="H68" s="269"/>
      <c r="I68" s="269"/>
      <c r="J68" s="269"/>
      <c r="K68" s="269"/>
      <c r="L68" s="269"/>
      <c r="M68" s="269"/>
      <c r="N68" s="269"/>
      <c r="O68" s="269"/>
      <c r="P68" s="269"/>
      <c r="Q68" s="269"/>
      <c r="R68" s="269"/>
      <c r="S68" s="269"/>
      <c r="T68" s="269"/>
      <c r="U68" s="269"/>
      <c r="V68" s="269"/>
      <c r="W68" s="269"/>
      <c r="X68" s="269"/>
      <c r="Y68" s="269"/>
      <c r="Z68" s="269"/>
      <c r="AA68" s="269"/>
      <c r="AB68" s="269"/>
      <c r="AC68" s="269"/>
      <c r="AD68" s="269"/>
      <c r="AE68" s="269"/>
      <c r="AF68" s="269"/>
      <c r="AG68" s="269"/>
      <c r="AH68" s="269"/>
    </row>
    <row r="69" spans="1:34">
      <c r="A69" s="269"/>
      <c r="B69" s="269"/>
      <c r="C69" s="269"/>
      <c r="D69" s="269"/>
      <c r="E69" s="269"/>
      <c r="F69" s="269"/>
      <c r="G69" s="269"/>
      <c r="H69" s="269"/>
      <c r="I69" s="269"/>
      <c r="J69" s="269"/>
      <c r="K69" s="269"/>
      <c r="L69" s="269"/>
      <c r="M69" s="269"/>
      <c r="N69" s="269"/>
      <c r="O69" s="269"/>
      <c r="P69" s="269"/>
      <c r="Q69" s="269"/>
      <c r="R69" s="269"/>
      <c r="S69" s="269"/>
      <c r="T69" s="269"/>
      <c r="U69" s="269"/>
      <c r="V69" s="269"/>
      <c r="W69" s="269"/>
      <c r="X69" s="269"/>
      <c r="Y69" s="269"/>
      <c r="Z69" s="269"/>
      <c r="AA69" s="269"/>
      <c r="AB69" s="269"/>
      <c r="AC69" s="269"/>
      <c r="AD69" s="269"/>
      <c r="AE69" s="269"/>
      <c r="AF69" s="269"/>
      <c r="AG69" s="269"/>
      <c r="AH69" s="269"/>
    </row>
    <row r="70" spans="1:34">
      <c r="A70" s="269"/>
      <c r="B70" s="269"/>
      <c r="C70" s="269"/>
      <c r="D70" s="269"/>
      <c r="E70" s="269"/>
      <c r="F70" s="269"/>
      <c r="G70" s="269"/>
      <c r="H70" s="269"/>
      <c r="I70" s="269"/>
      <c r="J70" s="269"/>
      <c r="K70" s="269"/>
      <c r="L70" s="269"/>
      <c r="M70" s="269"/>
      <c r="N70" s="269"/>
      <c r="O70" s="269"/>
      <c r="P70" s="269"/>
      <c r="Q70" s="269"/>
      <c r="R70" s="269"/>
      <c r="S70" s="269"/>
      <c r="T70" s="269"/>
      <c r="U70" s="269"/>
      <c r="V70" s="269"/>
      <c r="W70" s="269"/>
      <c r="X70" s="269"/>
      <c r="Y70" s="269"/>
      <c r="Z70" s="269"/>
      <c r="AA70" s="269"/>
      <c r="AB70" s="269"/>
      <c r="AC70" s="269"/>
      <c r="AD70" s="269"/>
      <c r="AE70" s="269"/>
      <c r="AF70" s="269"/>
      <c r="AG70" s="269"/>
      <c r="AH70" s="269"/>
    </row>
    <row r="71" spans="1:34">
      <c r="A71" s="269"/>
      <c r="B71" s="269"/>
      <c r="C71" s="269"/>
      <c r="D71" s="269"/>
      <c r="E71" s="269"/>
      <c r="F71" s="269"/>
      <c r="G71" s="269"/>
      <c r="H71" s="269"/>
      <c r="I71" s="269"/>
      <c r="J71" s="269"/>
      <c r="K71" s="269"/>
      <c r="L71" s="269"/>
      <c r="M71" s="269"/>
      <c r="N71" s="269"/>
      <c r="O71" s="269"/>
      <c r="P71" s="269"/>
      <c r="Q71" s="269"/>
      <c r="R71" s="269"/>
      <c r="S71" s="269"/>
      <c r="T71" s="269"/>
      <c r="U71" s="269"/>
      <c r="V71" s="269"/>
      <c r="W71" s="269"/>
      <c r="X71" s="269"/>
      <c r="Y71" s="269"/>
      <c r="Z71" s="269"/>
      <c r="AA71" s="269"/>
      <c r="AB71" s="269"/>
      <c r="AC71" s="269"/>
      <c r="AD71" s="269"/>
      <c r="AE71" s="269"/>
      <c r="AF71" s="269"/>
      <c r="AG71" s="269"/>
      <c r="AH71" s="269"/>
    </row>
    <row r="72" spans="1:34">
      <c r="A72" s="269"/>
      <c r="B72" s="269"/>
      <c r="C72" s="269"/>
      <c r="D72" s="269"/>
      <c r="E72" s="269"/>
      <c r="F72" s="269"/>
      <c r="G72" s="269"/>
      <c r="H72" s="269"/>
      <c r="I72" s="269"/>
      <c r="J72" s="269"/>
      <c r="K72" s="269"/>
      <c r="L72" s="269"/>
      <c r="M72" s="269"/>
      <c r="N72" s="269"/>
      <c r="O72" s="269"/>
      <c r="P72" s="269"/>
      <c r="Q72" s="269"/>
      <c r="R72" s="269"/>
      <c r="S72" s="269"/>
      <c r="T72" s="269"/>
      <c r="U72" s="269"/>
      <c r="V72" s="269"/>
      <c r="W72" s="269"/>
      <c r="X72" s="269"/>
      <c r="Y72" s="269"/>
      <c r="Z72" s="269"/>
      <c r="AA72" s="269"/>
      <c r="AB72" s="269"/>
      <c r="AC72" s="269"/>
      <c r="AD72" s="269"/>
      <c r="AE72" s="269"/>
      <c r="AF72" s="269"/>
      <c r="AG72" s="269"/>
      <c r="AH72" s="269"/>
    </row>
    <row r="73" spans="1:34">
      <c r="A73" s="269"/>
      <c r="B73" s="269"/>
      <c r="C73" s="269"/>
      <c r="D73" s="269"/>
      <c r="E73" s="269"/>
      <c r="F73" s="269"/>
      <c r="G73" s="269"/>
      <c r="H73" s="269"/>
      <c r="I73" s="269"/>
      <c r="J73" s="269"/>
      <c r="K73" s="269"/>
      <c r="L73" s="269"/>
      <c r="M73" s="269"/>
      <c r="N73" s="269"/>
      <c r="O73" s="269"/>
      <c r="P73" s="269"/>
      <c r="Q73" s="269"/>
      <c r="R73" s="269"/>
      <c r="S73" s="269"/>
      <c r="T73" s="269"/>
      <c r="U73" s="269"/>
      <c r="V73" s="269"/>
      <c r="W73" s="269"/>
      <c r="X73" s="269"/>
      <c r="Y73" s="269"/>
      <c r="Z73" s="269"/>
      <c r="AA73" s="269"/>
      <c r="AB73" s="269"/>
      <c r="AC73" s="269"/>
      <c r="AD73" s="269"/>
      <c r="AE73" s="269"/>
      <c r="AF73" s="269"/>
      <c r="AG73" s="269"/>
      <c r="AH73" s="269"/>
    </row>
    <row r="74" spans="1:34">
      <c r="A74" s="269"/>
      <c r="B74" s="269"/>
      <c r="C74" s="269"/>
      <c r="D74" s="269"/>
      <c r="E74" s="269"/>
      <c r="F74" s="269"/>
      <c r="G74" s="269"/>
      <c r="H74" s="269"/>
      <c r="I74" s="269"/>
      <c r="J74" s="269"/>
      <c r="K74" s="269"/>
      <c r="L74" s="269"/>
      <c r="M74" s="269"/>
      <c r="N74" s="269"/>
      <c r="O74" s="269"/>
      <c r="P74" s="269"/>
      <c r="Q74" s="269"/>
      <c r="R74" s="269"/>
      <c r="S74" s="269"/>
      <c r="T74" s="269"/>
      <c r="U74" s="269"/>
      <c r="V74" s="269"/>
      <c r="W74" s="269"/>
      <c r="X74" s="269"/>
      <c r="Y74" s="269"/>
      <c r="Z74" s="269"/>
      <c r="AA74" s="269"/>
      <c r="AB74" s="269"/>
      <c r="AC74" s="269"/>
      <c r="AD74" s="269"/>
      <c r="AE74" s="269"/>
      <c r="AF74" s="269"/>
      <c r="AG74" s="269"/>
      <c r="AH74" s="269"/>
    </row>
    <row r="75" spans="1:34">
      <c r="A75" s="269"/>
      <c r="B75" s="269"/>
      <c r="C75" s="269"/>
      <c r="D75" s="269"/>
      <c r="E75" s="269"/>
      <c r="F75" s="269"/>
      <c r="G75" s="269"/>
      <c r="H75" s="269"/>
      <c r="I75" s="269"/>
      <c r="J75" s="269"/>
      <c r="K75" s="269"/>
      <c r="L75" s="269"/>
      <c r="M75" s="269"/>
      <c r="N75" s="269"/>
      <c r="O75" s="269"/>
      <c r="P75" s="269"/>
      <c r="Q75" s="269"/>
      <c r="R75" s="269"/>
      <c r="S75" s="269"/>
      <c r="T75" s="269"/>
      <c r="U75" s="269"/>
      <c r="V75" s="269"/>
      <c r="W75" s="269"/>
      <c r="X75" s="269"/>
      <c r="Y75" s="269"/>
      <c r="Z75" s="269"/>
      <c r="AA75" s="269"/>
      <c r="AB75" s="269"/>
      <c r="AC75" s="269"/>
      <c r="AD75" s="269"/>
      <c r="AE75" s="269"/>
      <c r="AF75" s="269"/>
      <c r="AG75" s="269"/>
      <c r="AH75" s="269"/>
    </row>
    <row r="76" spans="1:34">
      <c r="A76" s="269"/>
      <c r="B76" s="269"/>
      <c r="C76" s="269"/>
      <c r="D76" s="269"/>
      <c r="E76" s="269"/>
      <c r="F76" s="269"/>
      <c r="G76" s="269"/>
      <c r="H76" s="269"/>
      <c r="I76" s="269"/>
      <c r="J76" s="269"/>
      <c r="K76" s="269"/>
      <c r="L76" s="269"/>
      <c r="M76" s="269"/>
      <c r="N76" s="269"/>
      <c r="O76" s="269"/>
      <c r="P76" s="269"/>
      <c r="Q76" s="269"/>
      <c r="R76" s="269"/>
      <c r="S76" s="269"/>
      <c r="T76" s="269"/>
      <c r="U76" s="269"/>
      <c r="V76" s="269"/>
      <c r="W76" s="269"/>
      <c r="X76" s="269"/>
      <c r="Y76" s="269"/>
      <c r="Z76" s="269"/>
      <c r="AA76" s="269"/>
      <c r="AB76" s="269"/>
      <c r="AC76" s="269"/>
      <c r="AD76" s="269"/>
      <c r="AE76" s="269"/>
      <c r="AF76" s="269"/>
      <c r="AG76" s="269"/>
      <c r="AH76" s="269"/>
    </row>
    <row r="77" spans="1:34">
      <c r="A77" s="269"/>
      <c r="B77" s="269"/>
      <c r="C77" s="269"/>
      <c r="D77" s="269"/>
      <c r="E77" s="269"/>
      <c r="F77" s="269"/>
      <c r="G77" s="269"/>
      <c r="H77" s="269"/>
      <c r="I77" s="269"/>
      <c r="J77" s="269"/>
      <c r="K77" s="269"/>
      <c r="L77" s="269"/>
      <c r="M77" s="269"/>
      <c r="N77" s="269"/>
      <c r="O77" s="269"/>
      <c r="P77" s="269"/>
      <c r="Q77" s="269"/>
      <c r="R77" s="269"/>
      <c r="S77" s="269"/>
      <c r="T77" s="269"/>
      <c r="U77" s="269"/>
      <c r="V77" s="269"/>
      <c r="W77" s="269"/>
      <c r="X77" s="269"/>
      <c r="Y77" s="269"/>
      <c r="Z77" s="269"/>
      <c r="AA77" s="269"/>
      <c r="AB77" s="269"/>
      <c r="AC77" s="269"/>
      <c r="AD77" s="269"/>
      <c r="AE77" s="269"/>
      <c r="AF77" s="269"/>
      <c r="AG77" s="269"/>
      <c r="AH77" s="269"/>
    </row>
    <row r="78" spans="1:34">
      <c r="A78" s="269"/>
      <c r="B78" s="269"/>
      <c r="C78" s="269"/>
      <c r="D78" s="269"/>
      <c r="E78" s="269"/>
      <c r="F78" s="269"/>
      <c r="G78" s="269"/>
      <c r="H78" s="269"/>
      <c r="I78" s="269"/>
      <c r="J78" s="269"/>
      <c r="K78" s="269"/>
      <c r="L78" s="269"/>
      <c r="M78" s="269"/>
      <c r="N78" s="269"/>
      <c r="O78" s="269"/>
      <c r="P78" s="269"/>
      <c r="Q78" s="269"/>
      <c r="R78" s="269"/>
      <c r="S78" s="269"/>
      <c r="T78" s="269"/>
      <c r="U78" s="269"/>
      <c r="V78" s="269"/>
      <c r="W78" s="269"/>
      <c r="X78" s="269"/>
      <c r="Y78" s="269"/>
      <c r="Z78" s="269"/>
      <c r="AA78" s="269"/>
      <c r="AB78" s="269"/>
      <c r="AC78" s="269"/>
      <c r="AD78" s="269"/>
      <c r="AE78" s="269"/>
      <c r="AF78" s="269"/>
      <c r="AG78" s="269"/>
      <c r="AH78" s="269"/>
    </row>
    <row r="79" spans="1:34">
      <c r="A79" s="269"/>
      <c r="B79" s="269"/>
      <c r="C79" s="269"/>
      <c r="D79" s="269"/>
      <c r="E79" s="269"/>
      <c r="F79" s="269"/>
      <c r="G79" s="269"/>
      <c r="H79" s="269"/>
      <c r="I79" s="269"/>
      <c r="J79" s="269"/>
      <c r="K79" s="269"/>
      <c r="L79" s="269"/>
      <c r="M79" s="269"/>
      <c r="N79" s="269"/>
      <c r="O79" s="269"/>
      <c r="P79" s="269"/>
      <c r="Q79" s="269"/>
      <c r="R79" s="269"/>
      <c r="S79" s="269"/>
      <c r="T79" s="269"/>
      <c r="U79" s="269"/>
      <c r="V79" s="269"/>
      <c r="W79" s="269"/>
      <c r="X79" s="269"/>
      <c r="Y79" s="269"/>
      <c r="Z79" s="269"/>
      <c r="AA79" s="269"/>
      <c r="AB79" s="269"/>
      <c r="AC79" s="269"/>
      <c r="AD79" s="269"/>
      <c r="AE79" s="269"/>
      <c r="AF79" s="269"/>
      <c r="AG79" s="269"/>
      <c r="AH79" s="269"/>
    </row>
    <row r="80" spans="1:34">
      <c r="A80" s="269"/>
      <c r="B80" s="269"/>
      <c r="C80" s="269"/>
      <c r="D80" s="269"/>
      <c r="E80" s="269"/>
      <c r="F80" s="269"/>
      <c r="G80" s="269"/>
      <c r="H80" s="269"/>
      <c r="I80" s="269"/>
      <c r="J80" s="269"/>
      <c r="K80" s="269"/>
      <c r="L80" s="269"/>
      <c r="M80" s="269"/>
      <c r="N80" s="269"/>
      <c r="O80" s="269"/>
      <c r="P80" s="269"/>
      <c r="Q80" s="269"/>
      <c r="R80" s="269"/>
      <c r="S80" s="269"/>
      <c r="T80" s="269"/>
      <c r="U80" s="269"/>
      <c r="V80" s="269"/>
      <c r="W80" s="269"/>
      <c r="X80" s="269"/>
      <c r="Y80" s="269"/>
      <c r="Z80" s="269"/>
      <c r="AA80" s="269"/>
      <c r="AB80" s="269"/>
      <c r="AC80" s="269"/>
      <c r="AD80" s="269"/>
      <c r="AE80" s="269"/>
      <c r="AF80" s="269"/>
      <c r="AG80" s="269"/>
      <c r="AH80" s="269"/>
    </row>
    <row r="81" spans="1:34">
      <c r="A81" s="269"/>
      <c r="B81" s="269"/>
      <c r="C81" s="269"/>
      <c r="D81" s="269"/>
      <c r="E81" s="269"/>
      <c r="F81" s="269"/>
      <c r="G81" s="269"/>
      <c r="H81" s="269"/>
      <c r="I81" s="269"/>
      <c r="J81" s="269"/>
      <c r="K81" s="269"/>
      <c r="L81" s="269"/>
      <c r="M81" s="269"/>
      <c r="N81" s="269"/>
      <c r="O81" s="269"/>
      <c r="P81" s="269"/>
      <c r="Q81" s="269"/>
      <c r="R81" s="269"/>
      <c r="S81" s="269"/>
      <c r="T81" s="269"/>
      <c r="U81" s="269"/>
      <c r="V81" s="269"/>
      <c r="W81" s="269"/>
      <c r="X81" s="269"/>
      <c r="Y81" s="269"/>
      <c r="Z81" s="269"/>
      <c r="AA81" s="269"/>
      <c r="AB81" s="269"/>
      <c r="AC81" s="269"/>
      <c r="AD81" s="269"/>
      <c r="AE81" s="269"/>
      <c r="AF81" s="269"/>
      <c r="AG81" s="269"/>
      <c r="AH81" s="269"/>
    </row>
    <row r="82" spans="1:34">
      <c r="A82" s="269"/>
      <c r="B82" s="269"/>
      <c r="C82" s="269"/>
      <c r="D82" s="269"/>
      <c r="E82" s="269"/>
      <c r="F82" s="269"/>
      <c r="G82" s="269"/>
      <c r="H82" s="269"/>
      <c r="I82" s="269"/>
      <c r="J82" s="269"/>
      <c r="K82" s="269"/>
      <c r="L82" s="269"/>
      <c r="M82" s="269"/>
      <c r="N82" s="269"/>
      <c r="O82" s="269"/>
      <c r="P82" s="269"/>
      <c r="Q82" s="269"/>
      <c r="R82" s="269"/>
      <c r="S82" s="269"/>
      <c r="T82" s="269"/>
      <c r="U82" s="269"/>
      <c r="V82" s="269"/>
      <c r="W82" s="269"/>
      <c r="X82" s="269"/>
      <c r="Y82" s="269"/>
      <c r="Z82" s="269"/>
      <c r="AA82" s="269"/>
      <c r="AB82" s="269"/>
      <c r="AC82" s="269"/>
      <c r="AD82" s="269"/>
      <c r="AE82" s="269"/>
      <c r="AF82" s="269"/>
      <c r="AG82" s="269"/>
      <c r="AH82" s="269"/>
    </row>
    <row r="83" spans="1:34">
      <c r="A83" s="269"/>
      <c r="B83" s="269"/>
      <c r="C83" s="269"/>
      <c r="D83" s="269"/>
      <c r="E83" s="269"/>
      <c r="F83" s="269"/>
      <c r="G83" s="269"/>
      <c r="H83" s="269"/>
      <c r="I83" s="269"/>
      <c r="J83" s="269"/>
      <c r="K83" s="269"/>
      <c r="L83" s="269"/>
      <c r="M83" s="269"/>
      <c r="N83" s="269"/>
      <c r="O83" s="269"/>
      <c r="P83" s="269"/>
      <c r="Q83" s="269"/>
      <c r="R83" s="269"/>
      <c r="S83" s="269"/>
      <c r="T83" s="269"/>
      <c r="U83" s="269"/>
      <c r="V83" s="269"/>
      <c r="W83" s="269"/>
      <c r="X83" s="269"/>
      <c r="Y83" s="269"/>
      <c r="Z83" s="269"/>
      <c r="AA83" s="269"/>
      <c r="AB83" s="269"/>
      <c r="AC83" s="269"/>
      <c r="AD83" s="269"/>
      <c r="AE83" s="269"/>
      <c r="AF83" s="269"/>
      <c r="AG83" s="269"/>
      <c r="AH83" s="269"/>
    </row>
    <row r="84" spans="1:34">
      <c r="A84" s="269"/>
      <c r="B84" s="269"/>
      <c r="C84" s="269"/>
      <c r="D84" s="269"/>
      <c r="E84" s="269"/>
      <c r="F84" s="269"/>
      <c r="G84" s="269"/>
      <c r="H84" s="269"/>
      <c r="I84" s="269"/>
      <c r="J84" s="269"/>
      <c r="K84" s="269"/>
      <c r="L84" s="269"/>
      <c r="M84" s="269"/>
      <c r="N84" s="269"/>
      <c r="O84" s="269"/>
      <c r="P84" s="269"/>
      <c r="Q84" s="269"/>
      <c r="R84" s="269"/>
      <c r="S84" s="269"/>
      <c r="T84" s="269"/>
      <c r="U84" s="269"/>
      <c r="V84" s="269"/>
      <c r="W84" s="269"/>
      <c r="X84" s="269"/>
      <c r="Y84" s="269"/>
      <c r="Z84" s="269"/>
      <c r="AA84" s="269"/>
      <c r="AB84" s="269"/>
      <c r="AC84" s="269"/>
      <c r="AD84" s="269"/>
      <c r="AE84" s="269"/>
      <c r="AF84" s="269"/>
      <c r="AG84" s="269"/>
      <c r="AH84" s="269"/>
    </row>
    <row r="85" spans="1:34">
      <c r="A85" s="269"/>
      <c r="B85" s="269"/>
      <c r="C85" s="269"/>
      <c r="D85" s="269"/>
      <c r="E85" s="269"/>
      <c r="F85" s="269"/>
      <c r="G85" s="269"/>
      <c r="H85" s="269"/>
      <c r="I85" s="269"/>
      <c r="J85" s="269"/>
      <c r="K85" s="269"/>
      <c r="L85" s="269"/>
      <c r="M85" s="269"/>
      <c r="N85" s="269"/>
      <c r="O85" s="269"/>
      <c r="P85" s="269"/>
      <c r="Q85" s="269"/>
      <c r="R85" s="269"/>
      <c r="S85" s="269"/>
      <c r="T85" s="269"/>
      <c r="U85" s="269"/>
      <c r="V85" s="269"/>
      <c r="W85" s="269"/>
      <c r="X85" s="269"/>
      <c r="Y85" s="269"/>
      <c r="Z85" s="269"/>
      <c r="AA85" s="269"/>
      <c r="AB85" s="269"/>
      <c r="AC85" s="269"/>
      <c r="AD85" s="269"/>
      <c r="AE85" s="269"/>
      <c r="AF85" s="269"/>
      <c r="AG85" s="269"/>
      <c r="AH85" s="269"/>
    </row>
    <row r="86" spans="1:34">
      <c r="A86" s="269"/>
      <c r="B86" s="269"/>
      <c r="C86" s="269"/>
      <c r="D86" s="269"/>
      <c r="E86" s="269"/>
      <c r="F86" s="269"/>
      <c r="G86" s="269"/>
      <c r="H86" s="269"/>
      <c r="I86" s="269"/>
      <c r="J86" s="269"/>
      <c r="K86" s="269"/>
      <c r="L86" s="269"/>
      <c r="M86" s="269"/>
      <c r="N86" s="269"/>
      <c r="O86" s="269"/>
      <c r="P86" s="269"/>
      <c r="Q86" s="269"/>
      <c r="R86" s="269"/>
      <c r="S86" s="269"/>
      <c r="T86" s="269"/>
      <c r="U86" s="269"/>
      <c r="V86" s="269"/>
      <c r="W86" s="269"/>
      <c r="X86" s="269"/>
      <c r="Y86" s="269"/>
      <c r="Z86" s="269"/>
      <c r="AA86" s="269"/>
      <c r="AB86" s="269"/>
      <c r="AC86" s="269"/>
      <c r="AD86" s="269"/>
      <c r="AE86" s="269"/>
      <c r="AF86" s="269"/>
      <c r="AG86" s="269"/>
      <c r="AH86" s="269"/>
    </row>
    <row r="87" spans="1:34">
      <c r="A87" s="269"/>
      <c r="B87" s="269"/>
      <c r="C87" s="269"/>
      <c r="D87" s="269"/>
      <c r="E87" s="269"/>
      <c r="F87" s="269"/>
      <c r="G87" s="269"/>
      <c r="H87" s="269"/>
      <c r="I87" s="269"/>
      <c r="J87" s="269"/>
      <c r="K87" s="269"/>
      <c r="L87" s="269"/>
      <c r="M87" s="269"/>
      <c r="N87" s="269"/>
      <c r="O87" s="269"/>
      <c r="P87" s="269"/>
      <c r="Q87" s="269"/>
      <c r="R87" s="269"/>
      <c r="S87" s="269"/>
      <c r="T87" s="269"/>
      <c r="U87" s="269"/>
      <c r="V87" s="269"/>
      <c r="W87" s="269"/>
      <c r="X87" s="269"/>
      <c r="Y87" s="269"/>
      <c r="Z87" s="269"/>
      <c r="AA87" s="269"/>
      <c r="AB87" s="269"/>
      <c r="AC87" s="269"/>
      <c r="AD87" s="269"/>
      <c r="AE87" s="269"/>
      <c r="AF87" s="269"/>
      <c r="AG87" s="269"/>
      <c r="AH87" s="269"/>
    </row>
    <row r="88" spans="1:34">
      <c r="A88" s="168" t="s">
        <v>43</v>
      </c>
      <c r="B88" s="168"/>
      <c r="C88" s="168"/>
      <c r="D88" s="168"/>
      <c r="E88" s="168"/>
      <c r="F88" s="168"/>
      <c r="G88" s="168"/>
      <c r="H88" s="168"/>
      <c r="I88" s="168"/>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row>
    <row r="89" spans="1:34">
      <c r="A89" s="269">
        <f>Data!$B$112</f>
        <v>0</v>
      </c>
      <c r="B89" s="269"/>
      <c r="C89" s="269"/>
      <c r="D89" s="269"/>
      <c r="E89" s="269"/>
      <c r="F89" s="269"/>
      <c r="G89" s="269"/>
      <c r="H89" s="269"/>
      <c r="I89" s="269"/>
      <c r="J89" s="269"/>
      <c r="K89" s="269"/>
      <c r="L89" s="269"/>
      <c r="M89" s="269"/>
      <c r="N89" s="269"/>
      <c r="O89" s="269"/>
      <c r="P89" s="269"/>
      <c r="Q89" s="269"/>
      <c r="R89" s="269"/>
      <c r="S89" s="269"/>
      <c r="T89" s="269"/>
      <c r="U89" s="269"/>
      <c r="V89" s="269"/>
      <c r="W89" s="269"/>
      <c r="X89" s="269"/>
      <c r="Y89" s="269"/>
      <c r="Z89" s="269"/>
      <c r="AA89" s="269"/>
      <c r="AB89" s="269"/>
      <c r="AC89" s="269"/>
      <c r="AD89" s="269"/>
      <c r="AE89" s="269"/>
      <c r="AF89" s="269"/>
      <c r="AG89" s="269"/>
      <c r="AH89" s="269"/>
    </row>
    <row r="90" spans="1:34">
      <c r="A90" s="269"/>
      <c r="B90" s="269"/>
      <c r="C90" s="269"/>
      <c r="D90" s="269"/>
      <c r="E90" s="269"/>
      <c r="F90" s="269"/>
      <c r="G90" s="269"/>
      <c r="H90" s="269"/>
      <c r="I90" s="269"/>
      <c r="J90" s="269"/>
      <c r="K90" s="269"/>
      <c r="L90" s="269"/>
      <c r="M90" s="269"/>
      <c r="N90" s="269"/>
      <c r="O90" s="269"/>
      <c r="P90" s="269"/>
      <c r="Q90" s="269"/>
      <c r="R90" s="269"/>
      <c r="S90" s="269"/>
      <c r="T90" s="269"/>
      <c r="U90" s="269"/>
      <c r="V90" s="269"/>
      <c r="W90" s="269"/>
      <c r="X90" s="269"/>
      <c r="Y90" s="269"/>
      <c r="Z90" s="269"/>
      <c r="AA90" s="269"/>
      <c r="AB90" s="269"/>
      <c r="AC90" s="269"/>
      <c r="AD90" s="269"/>
      <c r="AE90" s="269"/>
      <c r="AF90" s="269"/>
      <c r="AG90" s="269"/>
      <c r="AH90" s="269"/>
    </row>
    <row r="91" spans="1:34">
      <c r="A91" s="269"/>
      <c r="B91" s="269"/>
      <c r="C91" s="269"/>
      <c r="D91" s="269"/>
      <c r="E91" s="269"/>
      <c r="F91" s="269"/>
      <c r="G91" s="269"/>
      <c r="H91" s="269"/>
      <c r="I91" s="269"/>
      <c r="J91" s="269"/>
      <c r="K91" s="269"/>
      <c r="L91" s="269"/>
      <c r="M91" s="269"/>
      <c r="N91" s="269"/>
      <c r="O91" s="269"/>
      <c r="P91" s="269"/>
      <c r="Q91" s="269"/>
      <c r="R91" s="269"/>
      <c r="S91" s="269"/>
      <c r="T91" s="269"/>
      <c r="U91" s="269"/>
      <c r="V91" s="269"/>
      <c r="W91" s="269"/>
      <c r="X91" s="269"/>
      <c r="Y91" s="269"/>
      <c r="Z91" s="269"/>
      <c r="AA91" s="269"/>
      <c r="AB91" s="269"/>
      <c r="AC91" s="269"/>
      <c r="AD91" s="269"/>
      <c r="AE91" s="269"/>
      <c r="AF91" s="269"/>
      <c r="AG91" s="269"/>
      <c r="AH91" s="269"/>
    </row>
    <row r="92" spans="1:34">
      <c r="A92" s="269"/>
      <c r="B92" s="269"/>
      <c r="C92" s="269"/>
      <c r="D92" s="269"/>
      <c r="E92" s="269"/>
      <c r="F92" s="269"/>
      <c r="G92" s="269"/>
      <c r="H92" s="269"/>
      <c r="I92" s="269"/>
      <c r="J92" s="269"/>
      <c r="K92" s="269"/>
      <c r="L92" s="269"/>
      <c r="M92" s="269"/>
      <c r="N92" s="269"/>
      <c r="O92" s="269"/>
      <c r="P92" s="269"/>
      <c r="Q92" s="269"/>
      <c r="R92" s="269"/>
      <c r="S92" s="269"/>
      <c r="T92" s="269"/>
      <c r="U92" s="269"/>
      <c r="V92" s="269"/>
      <c r="W92" s="269"/>
      <c r="X92" s="269"/>
      <c r="Y92" s="269"/>
      <c r="Z92" s="269"/>
      <c r="AA92" s="269"/>
      <c r="AB92" s="269"/>
      <c r="AC92" s="269"/>
      <c r="AD92" s="269"/>
      <c r="AE92" s="269"/>
      <c r="AF92" s="269"/>
      <c r="AG92" s="269"/>
      <c r="AH92" s="269"/>
    </row>
    <row r="93" spans="1:34">
      <c r="A93" s="269"/>
      <c r="B93" s="269"/>
      <c r="C93" s="269"/>
      <c r="D93" s="269"/>
      <c r="E93" s="269"/>
      <c r="F93" s="269"/>
      <c r="G93" s="269"/>
      <c r="H93" s="269"/>
      <c r="I93" s="269"/>
      <c r="J93" s="269"/>
      <c r="K93" s="269"/>
      <c r="L93" s="269"/>
      <c r="M93" s="269"/>
      <c r="N93" s="269"/>
      <c r="O93" s="269"/>
      <c r="P93" s="269"/>
      <c r="Q93" s="269"/>
      <c r="R93" s="269"/>
      <c r="S93" s="269"/>
      <c r="T93" s="269"/>
      <c r="U93" s="269"/>
      <c r="V93" s="269"/>
      <c r="W93" s="269"/>
      <c r="X93" s="269"/>
      <c r="Y93" s="269"/>
      <c r="Z93" s="269"/>
      <c r="AA93" s="269"/>
      <c r="AB93" s="269"/>
      <c r="AC93" s="269"/>
      <c r="AD93" s="269"/>
      <c r="AE93" s="269"/>
      <c r="AF93" s="269"/>
      <c r="AG93" s="269"/>
      <c r="AH93" s="269"/>
    </row>
    <row r="94" spans="1:34">
      <c r="A94" s="269"/>
      <c r="B94" s="269"/>
      <c r="C94" s="269"/>
      <c r="D94" s="269"/>
      <c r="E94" s="269"/>
      <c r="F94" s="269"/>
      <c r="G94" s="269"/>
      <c r="H94" s="269"/>
      <c r="I94" s="269"/>
      <c r="J94" s="269"/>
      <c r="K94" s="269"/>
      <c r="L94" s="269"/>
      <c r="M94" s="269"/>
      <c r="N94" s="269"/>
      <c r="O94" s="269"/>
      <c r="P94" s="269"/>
      <c r="Q94" s="269"/>
      <c r="R94" s="269"/>
      <c r="S94" s="269"/>
      <c r="T94" s="269"/>
      <c r="U94" s="269"/>
      <c r="V94" s="269"/>
      <c r="W94" s="269"/>
      <c r="X94" s="269"/>
      <c r="Y94" s="269"/>
      <c r="Z94" s="269"/>
      <c r="AA94" s="269"/>
      <c r="AB94" s="269"/>
      <c r="AC94" s="269"/>
      <c r="AD94" s="269"/>
      <c r="AE94" s="269"/>
      <c r="AF94" s="269"/>
      <c r="AG94" s="269"/>
      <c r="AH94" s="269"/>
    </row>
    <row r="95" spans="1:34">
      <c r="A95" s="168" t="s">
        <v>192</v>
      </c>
      <c r="B95" s="168"/>
      <c r="C95" s="168"/>
      <c r="D95" s="168"/>
      <c r="E95" s="168"/>
      <c r="F95" s="168"/>
      <c r="G95" s="168"/>
      <c r="H95" s="168"/>
      <c r="I95" s="168"/>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row>
    <row r="96" spans="1:34">
      <c r="A96" s="177" t="str">
        <f>Data!$B$41</f>
        <v>Gigantic Essence</v>
      </c>
      <c r="B96" s="177"/>
      <c r="C96" s="177"/>
      <c r="D96" s="177"/>
      <c r="E96" s="177"/>
      <c r="F96" s="177"/>
      <c r="G96" s="177"/>
      <c r="H96" s="177"/>
      <c r="I96" s="177"/>
      <c r="J96" s="177"/>
      <c r="K96" s="177"/>
      <c r="L96" s="177"/>
      <c r="M96" s="177"/>
      <c r="N96" s="177"/>
      <c r="O96" s="177"/>
      <c r="P96" s="177"/>
      <c r="Q96" s="177"/>
      <c r="R96" s="177"/>
      <c r="S96" s="177"/>
      <c r="T96" s="177"/>
      <c r="U96" s="177"/>
      <c r="V96" s="177"/>
      <c r="W96" s="177"/>
      <c r="X96" s="177"/>
      <c r="Y96" s="177"/>
      <c r="Z96" s="177"/>
      <c r="AA96" s="177"/>
      <c r="AB96" s="177"/>
      <c r="AC96" s="177"/>
      <c r="AD96" s="177"/>
      <c r="AE96" s="177"/>
      <c r="AF96" s="177"/>
      <c r="AG96" s="177"/>
      <c r="AH96" s="177"/>
    </row>
    <row r="97" spans="1:34">
      <c r="A97" s="172" t="str">
        <f>IFERROR(VLOOKUP(Data!$B$41,Table1[],15,FALSE),"")</f>
        <v>Currently Providing +4 max Health, +2 Might-based Impact.</v>
      </c>
      <c r="B97" s="172"/>
      <c r="C97" s="172"/>
      <c r="D97" s="172"/>
      <c r="E97" s="172"/>
      <c r="F97" s="172"/>
      <c r="G97" s="172"/>
      <c r="H97" s="172"/>
      <c r="I97" s="172"/>
      <c r="J97" s="172"/>
      <c r="K97" s="172"/>
      <c r="L97" s="172"/>
      <c r="M97" s="172"/>
      <c r="N97" s="172"/>
      <c r="O97" s="172"/>
      <c r="P97" s="172"/>
      <c r="Q97" s="172"/>
      <c r="R97" s="173" t="str">
        <f>IFERROR(VLOOKUP(Data!$B$41,Table1[],16),"")</f>
        <v>Currently providing +2 Armor, +2 Resistance</v>
      </c>
      <c r="S97" s="173"/>
      <c r="T97" s="173"/>
      <c r="U97" s="173"/>
      <c r="V97" s="173"/>
      <c r="W97" s="173"/>
      <c r="X97" s="173"/>
      <c r="Y97" s="173"/>
      <c r="Z97" s="173"/>
      <c r="AA97" s="173"/>
      <c r="AB97" s="173"/>
      <c r="AC97" s="173"/>
      <c r="AD97" s="173"/>
      <c r="AE97" s="173"/>
      <c r="AF97" s="173"/>
      <c r="AG97" s="173"/>
      <c r="AH97" s="173"/>
    </row>
    <row r="98" spans="1:34" ht="14.45" customHeight="1">
      <c r="A98" s="172"/>
      <c r="B98" s="172"/>
      <c r="C98" s="172"/>
      <c r="D98" s="172"/>
      <c r="E98" s="172"/>
      <c r="F98" s="172"/>
      <c r="G98" s="172"/>
      <c r="H98" s="172"/>
      <c r="I98" s="172"/>
      <c r="J98" s="172"/>
      <c r="K98" s="172"/>
      <c r="L98" s="172"/>
      <c r="M98" s="172"/>
      <c r="N98" s="172"/>
      <c r="O98" s="172"/>
      <c r="P98" s="172"/>
      <c r="Q98" s="172"/>
      <c r="R98" s="173"/>
      <c r="S98" s="173"/>
      <c r="T98" s="173"/>
      <c r="U98" s="173"/>
      <c r="V98" s="173"/>
      <c r="W98" s="173"/>
      <c r="X98" s="173"/>
      <c r="Y98" s="173"/>
      <c r="Z98" s="173"/>
      <c r="AA98" s="173"/>
      <c r="AB98" s="173"/>
      <c r="AC98" s="173"/>
      <c r="AD98" s="173"/>
      <c r="AE98" s="173"/>
      <c r="AF98" s="173"/>
      <c r="AG98" s="173"/>
      <c r="AH98" s="173"/>
    </row>
    <row r="99" spans="1:34">
      <c r="A99" s="172"/>
      <c r="B99" s="172"/>
      <c r="C99" s="172"/>
      <c r="D99" s="172"/>
      <c r="E99" s="172"/>
      <c r="F99" s="172"/>
      <c r="G99" s="172"/>
      <c r="H99" s="172"/>
      <c r="I99" s="172"/>
      <c r="J99" s="172"/>
      <c r="K99" s="172"/>
      <c r="L99" s="172"/>
      <c r="M99" s="172"/>
      <c r="N99" s="172"/>
      <c r="O99" s="172"/>
      <c r="P99" s="172"/>
      <c r="Q99" s="172"/>
      <c r="R99" s="173"/>
      <c r="S99" s="173"/>
      <c r="T99" s="173"/>
      <c r="U99" s="173"/>
      <c r="V99" s="173"/>
      <c r="W99" s="173"/>
      <c r="X99" s="173"/>
      <c r="Y99" s="173"/>
      <c r="Z99" s="173"/>
      <c r="AA99" s="173"/>
      <c r="AB99" s="173"/>
      <c r="AC99" s="173"/>
      <c r="AD99" s="173"/>
      <c r="AE99" s="173"/>
      <c r="AF99" s="173"/>
      <c r="AG99" s="173"/>
      <c r="AH99" s="173"/>
    </row>
    <row r="100" spans="1:34">
      <c r="A100" s="172"/>
      <c r="B100" s="172"/>
      <c r="C100" s="172"/>
      <c r="D100" s="172"/>
      <c r="E100" s="172"/>
      <c r="F100" s="172"/>
      <c r="G100" s="172"/>
      <c r="H100" s="172"/>
      <c r="I100" s="172"/>
      <c r="J100" s="172"/>
      <c r="K100" s="172"/>
      <c r="L100" s="172"/>
      <c r="M100" s="172"/>
      <c r="N100" s="172"/>
      <c r="O100" s="172"/>
      <c r="P100" s="172"/>
      <c r="Q100" s="172"/>
      <c r="R100" s="173"/>
      <c r="S100" s="173"/>
      <c r="T100" s="173"/>
      <c r="U100" s="173"/>
      <c r="V100" s="173"/>
      <c r="W100" s="173"/>
      <c r="X100" s="173"/>
      <c r="Y100" s="173"/>
      <c r="Z100" s="173"/>
      <c r="AA100" s="173"/>
      <c r="AB100" s="173"/>
      <c r="AC100" s="173"/>
      <c r="AD100" s="173"/>
      <c r="AE100" s="173"/>
      <c r="AF100" s="173"/>
      <c r="AG100" s="173"/>
      <c r="AH100" s="173"/>
    </row>
    <row r="101" spans="1:34">
      <c r="A101" s="170" t="str">
        <f>Data!$B$42</f>
        <v>Glacial Essence</v>
      </c>
      <c r="B101" s="170"/>
      <c r="C101" s="170"/>
      <c r="D101" s="170"/>
      <c r="E101" s="170"/>
      <c r="F101" s="170"/>
      <c r="G101" s="170"/>
      <c r="H101" s="170"/>
      <c r="I101" s="17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row>
    <row r="102" spans="1:34">
      <c r="A102" s="172" t="str">
        <f>IFERROR(VLOOKUP(Data!$B$42,Table1[],15,FALSE),"")</f>
        <v>Currently Providing +4 Cold Resistance, move on ice without slipping or breaking it.</v>
      </c>
      <c r="B102" s="172"/>
      <c r="C102" s="172"/>
      <c r="D102" s="172"/>
      <c r="E102" s="172"/>
      <c r="F102" s="172"/>
      <c r="G102" s="172"/>
      <c r="H102" s="172"/>
      <c r="I102" s="172"/>
      <c r="J102" s="172"/>
      <c r="K102" s="172"/>
      <c r="L102" s="172"/>
      <c r="M102" s="172"/>
      <c r="N102" s="172"/>
      <c r="O102" s="172"/>
      <c r="P102" s="172"/>
      <c r="Q102" s="172"/>
      <c r="R102" s="173" t="str">
        <f>IFERROR(VLOOKUP(Data!$B$42,Table1[],16),"")</f>
        <v>Currently providing +2 Armor, +2 Resistance</v>
      </c>
      <c r="S102" s="173"/>
      <c r="T102" s="173"/>
      <c r="U102" s="173"/>
      <c r="V102" s="173"/>
      <c r="W102" s="173"/>
      <c r="X102" s="173"/>
      <c r="Y102" s="173"/>
      <c r="Z102" s="173"/>
      <c r="AA102" s="173"/>
      <c r="AB102" s="173"/>
      <c r="AC102" s="173"/>
      <c r="AD102" s="173"/>
      <c r="AE102" s="173"/>
      <c r="AF102" s="173"/>
      <c r="AG102" s="173"/>
      <c r="AH102" s="173"/>
    </row>
    <row r="103" spans="1:34">
      <c r="A103" s="172"/>
      <c r="B103" s="172"/>
      <c r="C103" s="172"/>
      <c r="D103" s="172"/>
      <c r="E103" s="172"/>
      <c r="F103" s="172"/>
      <c r="G103" s="172"/>
      <c r="H103" s="172"/>
      <c r="I103" s="172"/>
      <c r="J103" s="172"/>
      <c r="K103" s="172"/>
      <c r="L103" s="172"/>
      <c r="M103" s="172"/>
      <c r="N103" s="172"/>
      <c r="O103" s="172"/>
      <c r="P103" s="172"/>
      <c r="Q103" s="172"/>
      <c r="R103" s="173"/>
      <c r="S103" s="173"/>
      <c r="T103" s="173"/>
      <c r="U103" s="173"/>
      <c r="V103" s="173"/>
      <c r="W103" s="173"/>
      <c r="X103" s="173"/>
      <c r="Y103" s="173"/>
      <c r="Z103" s="173"/>
      <c r="AA103" s="173"/>
      <c r="AB103" s="173"/>
      <c r="AC103" s="173"/>
      <c r="AD103" s="173"/>
      <c r="AE103" s="173"/>
      <c r="AF103" s="173"/>
      <c r="AG103" s="173"/>
      <c r="AH103" s="173"/>
    </row>
    <row r="104" spans="1:34">
      <c r="A104" s="172"/>
      <c r="B104" s="172"/>
      <c r="C104" s="172"/>
      <c r="D104" s="172"/>
      <c r="E104" s="172"/>
      <c r="F104" s="172"/>
      <c r="G104" s="172"/>
      <c r="H104" s="172"/>
      <c r="I104" s="172"/>
      <c r="J104" s="172"/>
      <c r="K104" s="172"/>
      <c r="L104" s="172"/>
      <c r="M104" s="172"/>
      <c r="N104" s="172"/>
      <c r="O104" s="172"/>
      <c r="P104" s="172"/>
      <c r="Q104" s="172"/>
      <c r="R104" s="173"/>
      <c r="S104" s="173"/>
      <c r="T104" s="173"/>
      <c r="U104" s="173"/>
      <c r="V104" s="173"/>
      <c r="W104" s="173"/>
      <c r="X104" s="173"/>
      <c r="Y104" s="173"/>
      <c r="Z104" s="173"/>
      <c r="AA104" s="173"/>
      <c r="AB104" s="173"/>
      <c r="AC104" s="173"/>
      <c r="AD104" s="173"/>
      <c r="AE104" s="173"/>
      <c r="AF104" s="173"/>
      <c r="AG104" s="173"/>
      <c r="AH104" s="173"/>
    </row>
    <row r="105" spans="1:34">
      <c r="A105" s="172"/>
      <c r="B105" s="172"/>
      <c r="C105" s="172"/>
      <c r="D105" s="172"/>
      <c r="E105" s="172"/>
      <c r="F105" s="172"/>
      <c r="G105" s="172"/>
      <c r="H105" s="172"/>
      <c r="I105" s="172"/>
      <c r="J105" s="172"/>
      <c r="K105" s="172"/>
      <c r="L105" s="172"/>
      <c r="M105" s="172"/>
      <c r="N105" s="172"/>
      <c r="O105" s="172"/>
      <c r="P105" s="172"/>
      <c r="Q105" s="172"/>
      <c r="R105" s="173"/>
      <c r="S105" s="173"/>
      <c r="T105" s="173"/>
      <c r="U105" s="173"/>
      <c r="V105" s="173"/>
      <c r="W105" s="173"/>
      <c r="X105" s="173"/>
      <c r="Y105" s="173"/>
      <c r="Z105" s="173"/>
      <c r="AA105" s="173"/>
      <c r="AB105" s="173"/>
      <c r="AC105" s="173"/>
      <c r="AD105" s="173"/>
      <c r="AE105" s="173"/>
      <c r="AF105" s="173"/>
      <c r="AG105" s="173"/>
      <c r="AH105" s="173"/>
    </row>
    <row r="106" spans="1:34">
      <c r="A106" s="170">
        <f>Data!$B$43</f>
        <v>0</v>
      </c>
      <c r="B106" s="170"/>
      <c r="C106" s="170"/>
      <c r="D106" s="170"/>
      <c r="E106" s="170"/>
      <c r="F106" s="170"/>
      <c r="G106" s="170"/>
      <c r="H106" s="170"/>
      <c r="I106" s="17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row>
    <row r="107" spans="1:34">
      <c r="A107" s="172" t="str">
        <f>IFERROR(VLOOKUP(Data!$B$43,Table1[],15),"")</f>
        <v/>
      </c>
      <c r="B107" s="172"/>
      <c r="C107" s="172"/>
      <c r="D107" s="172"/>
      <c r="E107" s="172"/>
      <c r="F107" s="172"/>
      <c r="G107" s="172"/>
      <c r="H107" s="172"/>
      <c r="I107" s="172"/>
      <c r="J107" s="172"/>
      <c r="K107" s="172"/>
      <c r="L107" s="172"/>
      <c r="M107" s="172"/>
      <c r="N107" s="172"/>
      <c r="O107" s="172"/>
      <c r="P107" s="172"/>
      <c r="Q107" s="172"/>
      <c r="R107" s="173" t="str">
        <f>IFERROR(VLOOKUP(Data!$B$43,Table1[],16),"")</f>
        <v/>
      </c>
      <c r="S107" s="173"/>
      <c r="T107" s="173"/>
      <c r="U107" s="173"/>
      <c r="V107" s="173"/>
      <c r="W107" s="173"/>
      <c r="X107" s="173"/>
      <c r="Y107" s="173"/>
      <c r="Z107" s="173"/>
      <c r="AA107" s="173"/>
      <c r="AB107" s="173"/>
      <c r="AC107" s="173"/>
      <c r="AD107" s="173"/>
      <c r="AE107" s="173"/>
      <c r="AF107" s="173"/>
      <c r="AG107" s="173"/>
      <c r="AH107" s="173"/>
    </row>
    <row r="108" spans="1:34">
      <c r="A108" s="172"/>
      <c r="B108" s="172"/>
      <c r="C108" s="172"/>
      <c r="D108" s="172"/>
      <c r="E108" s="172"/>
      <c r="F108" s="172"/>
      <c r="G108" s="172"/>
      <c r="H108" s="172"/>
      <c r="I108" s="172"/>
      <c r="J108" s="172"/>
      <c r="K108" s="172"/>
      <c r="L108" s="172"/>
      <c r="M108" s="172"/>
      <c r="N108" s="172"/>
      <c r="O108" s="172"/>
      <c r="P108" s="172"/>
      <c r="Q108" s="172"/>
      <c r="R108" s="173"/>
      <c r="S108" s="173"/>
      <c r="T108" s="173"/>
      <c r="U108" s="173"/>
      <c r="V108" s="173"/>
      <c r="W108" s="173"/>
      <c r="X108" s="173"/>
      <c r="Y108" s="173"/>
      <c r="Z108" s="173"/>
      <c r="AA108" s="173"/>
      <c r="AB108" s="173"/>
      <c r="AC108" s="173"/>
      <c r="AD108" s="173"/>
      <c r="AE108" s="173"/>
      <c r="AF108" s="173"/>
      <c r="AG108" s="173"/>
      <c r="AH108" s="173"/>
    </row>
    <row r="109" spans="1:34">
      <c r="A109" s="172"/>
      <c r="B109" s="172"/>
      <c r="C109" s="172"/>
      <c r="D109" s="172"/>
      <c r="E109" s="172"/>
      <c r="F109" s="172"/>
      <c r="G109" s="172"/>
      <c r="H109" s="172"/>
      <c r="I109" s="172"/>
      <c r="J109" s="172"/>
      <c r="K109" s="172"/>
      <c r="L109" s="172"/>
      <c r="M109" s="172"/>
      <c r="N109" s="172"/>
      <c r="O109" s="172"/>
      <c r="P109" s="172"/>
      <c r="Q109" s="172"/>
      <c r="R109" s="173"/>
      <c r="S109" s="173"/>
      <c r="T109" s="173"/>
      <c r="U109" s="173"/>
      <c r="V109" s="173"/>
      <c r="W109" s="173"/>
      <c r="X109" s="173"/>
      <c r="Y109" s="173"/>
      <c r="Z109" s="173"/>
      <c r="AA109" s="173"/>
      <c r="AB109" s="173"/>
      <c r="AC109" s="173"/>
      <c r="AD109" s="173"/>
      <c r="AE109" s="173"/>
      <c r="AF109" s="173"/>
      <c r="AG109" s="173"/>
      <c r="AH109" s="173"/>
    </row>
    <row r="110" spans="1:34">
      <c r="A110" s="172"/>
      <c r="B110" s="172"/>
      <c r="C110" s="172"/>
      <c r="D110" s="172"/>
      <c r="E110" s="172"/>
      <c r="F110" s="172"/>
      <c r="G110" s="172"/>
      <c r="H110" s="172"/>
      <c r="I110" s="172"/>
      <c r="J110" s="172"/>
      <c r="K110" s="172"/>
      <c r="L110" s="172"/>
      <c r="M110" s="172"/>
      <c r="N110" s="172"/>
      <c r="O110" s="172"/>
      <c r="P110" s="172"/>
      <c r="Q110" s="172"/>
      <c r="R110" s="173"/>
      <c r="S110" s="173"/>
      <c r="T110" s="173"/>
      <c r="U110" s="173"/>
      <c r="V110" s="173"/>
      <c r="W110" s="173"/>
      <c r="X110" s="173"/>
      <c r="Y110" s="173"/>
      <c r="Z110" s="173"/>
      <c r="AA110" s="173"/>
      <c r="AB110" s="173"/>
      <c r="AC110" s="173"/>
      <c r="AD110" s="173"/>
      <c r="AE110" s="173"/>
      <c r="AF110" s="173"/>
      <c r="AG110" s="173"/>
      <c r="AH110" s="173"/>
    </row>
    <row r="111" spans="1:34">
      <c r="A111" s="170">
        <f>Data!$B$44</f>
        <v>0</v>
      </c>
      <c r="B111" s="170"/>
      <c r="C111" s="170"/>
      <c r="D111" s="170"/>
      <c r="E111" s="170"/>
      <c r="F111" s="170"/>
      <c r="G111" s="170"/>
      <c r="H111" s="170"/>
      <c r="I111" s="17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row>
    <row r="112" spans="1:34">
      <c r="A112" s="172" t="str">
        <f>IFERROR(VLOOKUP(Data!$B$44,Table1[],15),"")</f>
        <v/>
      </c>
      <c r="B112" s="172"/>
      <c r="C112" s="172"/>
      <c r="D112" s="172"/>
      <c r="E112" s="172"/>
      <c r="F112" s="172"/>
      <c r="G112" s="172"/>
      <c r="H112" s="172"/>
      <c r="I112" s="172"/>
      <c r="J112" s="172"/>
      <c r="K112" s="172"/>
      <c r="L112" s="172"/>
      <c r="M112" s="172"/>
      <c r="N112" s="172"/>
      <c r="O112" s="172"/>
      <c r="P112" s="172"/>
      <c r="Q112" s="172"/>
      <c r="R112" s="173" t="str">
        <f>IFERROR(VLOOKUP(Data!$B$44,Table1[],16),"")</f>
        <v/>
      </c>
      <c r="S112" s="173"/>
      <c r="T112" s="173"/>
      <c r="U112" s="173"/>
      <c r="V112" s="173"/>
      <c r="W112" s="173"/>
      <c r="X112" s="173"/>
      <c r="Y112" s="173"/>
      <c r="Z112" s="173"/>
      <c r="AA112" s="173"/>
      <c r="AB112" s="173"/>
      <c r="AC112" s="173"/>
      <c r="AD112" s="173"/>
      <c r="AE112" s="173"/>
      <c r="AF112" s="173"/>
      <c r="AG112" s="173"/>
      <c r="AH112" s="173"/>
    </row>
    <row r="113" spans="1:34">
      <c r="A113" s="172"/>
      <c r="B113" s="172"/>
      <c r="C113" s="172"/>
      <c r="D113" s="172"/>
      <c r="E113" s="172"/>
      <c r="F113" s="172"/>
      <c r="G113" s="172"/>
      <c r="H113" s="172"/>
      <c r="I113" s="172"/>
      <c r="J113" s="172"/>
      <c r="K113" s="172"/>
      <c r="L113" s="172"/>
      <c r="M113" s="172"/>
      <c r="N113" s="172"/>
      <c r="O113" s="172"/>
      <c r="P113" s="172"/>
      <c r="Q113" s="172"/>
      <c r="R113" s="173"/>
      <c r="S113" s="173"/>
      <c r="T113" s="173"/>
      <c r="U113" s="173"/>
      <c r="V113" s="173"/>
      <c r="W113" s="173"/>
      <c r="X113" s="173"/>
      <c r="Y113" s="173"/>
      <c r="Z113" s="173"/>
      <c r="AA113" s="173"/>
      <c r="AB113" s="173"/>
      <c r="AC113" s="173"/>
      <c r="AD113" s="173"/>
      <c r="AE113" s="173"/>
      <c r="AF113" s="173"/>
      <c r="AG113" s="173"/>
      <c r="AH113" s="173"/>
    </row>
    <row r="114" spans="1:34">
      <c r="A114" s="172"/>
      <c r="B114" s="172"/>
      <c r="C114" s="172"/>
      <c r="D114" s="172"/>
      <c r="E114" s="172"/>
      <c r="F114" s="172"/>
      <c r="G114" s="172"/>
      <c r="H114" s="172"/>
      <c r="I114" s="172"/>
      <c r="J114" s="172"/>
      <c r="K114" s="172"/>
      <c r="L114" s="172"/>
      <c r="M114" s="172"/>
      <c r="N114" s="172"/>
      <c r="O114" s="172"/>
      <c r="P114" s="172"/>
      <c r="Q114" s="172"/>
      <c r="R114" s="173"/>
      <c r="S114" s="173"/>
      <c r="T114" s="173"/>
      <c r="U114" s="173"/>
      <c r="V114" s="173"/>
      <c r="W114" s="173"/>
      <c r="X114" s="173"/>
      <c r="Y114" s="173"/>
      <c r="Z114" s="173"/>
      <c r="AA114" s="173"/>
      <c r="AB114" s="173"/>
      <c r="AC114" s="173"/>
      <c r="AD114" s="173"/>
      <c r="AE114" s="173"/>
      <c r="AF114" s="173"/>
      <c r="AG114" s="173"/>
      <c r="AH114" s="173"/>
    </row>
    <row r="115" spans="1:34">
      <c r="A115" s="172"/>
      <c r="B115" s="172"/>
      <c r="C115" s="172"/>
      <c r="D115" s="172"/>
      <c r="E115" s="172"/>
      <c r="F115" s="172"/>
      <c r="G115" s="172"/>
      <c r="H115" s="172"/>
      <c r="I115" s="172"/>
      <c r="J115" s="172"/>
      <c r="K115" s="172"/>
      <c r="L115" s="172"/>
      <c r="M115" s="172"/>
      <c r="N115" s="172"/>
      <c r="O115" s="172"/>
      <c r="P115" s="172"/>
      <c r="Q115" s="172"/>
      <c r="R115" s="173"/>
      <c r="S115" s="173"/>
      <c r="T115" s="173"/>
      <c r="U115" s="173"/>
      <c r="V115" s="173"/>
      <c r="W115" s="173"/>
      <c r="X115" s="173"/>
      <c r="Y115" s="173"/>
      <c r="Z115" s="173"/>
      <c r="AA115" s="173"/>
      <c r="AB115" s="173"/>
      <c r="AC115" s="173"/>
      <c r="AD115" s="173"/>
      <c r="AE115" s="173"/>
      <c r="AF115" s="173"/>
      <c r="AG115" s="173"/>
      <c r="AH115" s="173"/>
    </row>
    <row r="116" spans="1:34">
      <c r="A116" s="170">
        <f>Data!$B$45</f>
        <v>0</v>
      </c>
      <c r="B116" s="170"/>
      <c r="C116" s="170"/>
      <c r="D116" s="170"/>
      <c r="E116" s="170"/>
      <c r="F116" s="170"/>
      <c r="G116" s="170"/>
      <c r="H116" s="170"/>
      <c r="I116" s="17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row>
    <row r="117" spans="1:34">
      <c r="A117" s="172" t="str">
        <f>IFERROR(VLOOKUP(Data!$B$45,Table1[],15),"")</f>
        <v/>
      </c>
      <c r="B117" s="172"/>
      <c r="C117" s="172"/>
      <c r="D117" s="172"/>
      <c r="E117" s="172"/>
      <c r="F117" s="172"/>
      <c r="G117" s="172"/>
      <c r="H117" s="172"/>
      <c r="I117" s="172"/>
      <c r="J117" s="172"/>
      <c r="K117" s="172"/>
      <c r="L117" s="172"/>
      <c r="M117" s="172"/>
      <c r="N117" s="172"/>
      <c r="O117" s="172"/>
      <c r="P117" s="172"/>
      <c r="Q117" s="172"/>
      <c r="R117" s="173" t="str">
        <f>IFERROR(VLOOKUP(Data!$B$45,Table1[],16),"")</f>
        <v/>
      </c>
      <c r="S117" s="173"/>
      <c r="T117" s="173"/>
      <c r="U117" s="173"/>
      <c r="V117" s="173"/>
      <c r="W117" s="173"/>
      <c r="X117" s="173"/>
      <c r="Y117" s="173"/>
      <c r="Z117" s="173"/>
      <c r="AA117" s="173"/>
      <c r="AB117" s="173"/>
      <c r="AC117" s="173"/>
      <c r="AD117" s="173"/>
      <c r="AE117" s="173"/>
      <c r="AF117" s="173"/>
      <c r="AG117" s="173"/>
      <c r="AH117" s="173"/>
    </row>
    <row r="118" spans="1:34">
      <c r="A118" s="172"/>
      <c r="B118" s="172"/>
      <c r="C118" s="172"/>
      <c r="D118" s="172"/>
      <c r="E118" s="172"/>
      <c r="F118" s="172"/>
      <c r="G118" s="172"/>
      <c r="H118" s="172"/>
      <c r="I118" s="172"/>
      <c r="J118" s="172"/>
      <c r="K118" s="172"/>
      <c r="L118" s="172"/>
      <c r="M118" s="172"/>
      <c r="N118" s="172"/>
      <c r="O118" s="172"/>
      <c r="P118" s="172"/>
      <c r="Q118" s="172"/>
      <c r="R118" s="173"/>
      <c r="S118" s="173"/>
      <c r="T118" s="173"/>
      <c r="U118" s="173"/>
      <c r="V118" s="173"/>
      <c r="W118" s="173"/>
      <c r="X118" s="173"/>
      <c r="Y118" s="173"/>
      <c r="Z118" s="173"/>
      <c r="AA118" s="173"/>
      <c r="AB118" s="173"/>
      <c r="AC118" s="173"/>
      <c r="AD118" s="173"/>
      <c r="AE118" s="173"/>
      <c r="AF118" s="173"/>
      <c r="AG118" s="173"/>
      <c r="AH118" s="173"/>
    </row>
    <row r="119" spans="1:34">
      <c r="A119" s="172"/>
      <c r="B119" s="172"/>
      <c r="C119" s="172"/>
      <c r="D119" s="172"/>
      <c r="E119" s="172"/>
      <c r="F119" s="172"/>
      <c r="G119" s="172"/>
      <c r="H119" s="172"/>
      <c r="I119" s="172"/>
      <c r="J119" s="172"/>
      <c r="K119" s="172"/>
      <c r="L119" s="172"/>
      <c r="M119" s="172"/>
      <c r="N119" s="172"/>
      <c r="O119" s="172"/>
      <c r="P119" s="172"/>
      <c r="Q119" s="172"/>
      <c r="R119" s="173"/>
      <c r="S119" s="173"/>
      <c r="T119" s="173"/>
      <c r="U119" s="173"/>
      <c r="V119" s="173"/>
      <c r="W119" s="173"/>
      <c r="X119" s="173"/>
      <c r="Y119" s="173"/>
      <c r="Z119" s="173"/>
      <c r="AA119" s="173"/>
      <c r="AB119" s="173"/>
      <c r="AC119" s="173"/>
      <c r="AD119" s="173"/>
      <c r="AE119" s="173"/>
      <c r="AF119" s="173"/>
      <c r="AG119" s="173"/>
      <c r="AH119" s="173"/>
    </row>
    <row r="120" spans="1:34">
      <c r="A120" s="172"/>
      <c r="B120" s="172"/>
      <c r="C120" s="172"/>
      <c r="D120" s="172"/>
      <c r="E120" s="172"/>
      <c r="F120" s="172"/>
      <c r="G120" s="172"/>
      <c r="H120" s="172"/>
      <c r="I120" s="172"/>
      <c r="J120" s="172"/>
      <c r="K120" s="172"/>
      <c r="L120" s="172"/>
      <c r="M120" s="172"/>
      <c r="N120" s="172"/>
      <c r="O120" s="172"/>
      <c r="P120" s="172"/>
      <c r="Q120" s="172"/>
      <c r="R120" s="173"/>
      <c r="S120" s="173"/>
      <c r="T120" s="173"/>
      <c r="U120" s="173"/>
      <c r="V120" s="173"/>
      <c r="W120" s="173"/>
      <c r="X120" s="173"/>
      <c r="Y120" s="173"/>
      <c r="Z120" s="173"/>
      <c r="AA120" s="173"/>
      <c r="AB120" s="173"/>
      <c r="AC120" s="173"/>
      <c r="AD120" s="173"/>
      <c r="AE120" s="173"/>
      <c r="AF120" s="173"/>
      <c r="AG120" s="173"/>
      <c r="AH120" s="173"/>
    </row>
    <row r="121" spans="1:34">
      <c r="A121" s="170">
        <f>Data!$B$46</f>
        <v>0</v>
      </c>
      <c r="B121" s="170"/>
      <c r="C121" s="170"/>
      <c r="D121" s="170"/>
      <c r="E121" s="170"/>
      <c r="F121" s="170"/>
      <c r="G121" s="170"/>
      <c r="H121" s="170"/>
      <c r="I121" s="17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row>
    <row r="122" spans="1:34">
      <c r="A122" s="172" t="str">
        <f>IFERROR(VLOOKUP(Data!$B$46,Table1[],15),"")</f>
        <v/>
      </c>
      <c r="B122" s="172"/>
      <c r="C122" s="172"/>
      <c r="D122" s="172"/>
      <c r="E122" s="172"/>
      <c r="F122" s="172"/>
      <c r="G122" s="172"/>
      <c r="H122" s="172"/>
      <c r="I122" s="172"/>
      <c r="J122" s="172"/>
      <c r="K122" s="172"/>
      <c r="L122" s="172"/>
      <c r="M122" s="172"/>
      <c r="N122" s="172"/>
      <c r="O122" s="172"/>
      <c r="P122" s="172"/>
      <c r="Q122" s="172"/>
      <c r="R122" s="173" t="str">
        <f>IFERROR(VLOOKUP(Data!$B$47,Table1[],16),"")</f>
        <v/>
      </c>
      <c r="S122" s="173"/>
      <c r="T122" s="173"/>
      <c r="U122" s="173"/>
      <c r="V122" s="173"/>
      <c r="W122" s="173"/>
      <c r="X122" s="173"/>
      <c r="Y122" s="173"/>
      <c r="Z122" s="173"/>
      <c r="AA122" s="173"/>
      <c r="AB122" s="173"/>
      <c r="AC122" s="173"/>
      <c r="AD122" s="173"/>
      <c r="AE122" s="173"/>
      <c r="AF122" s="173"/>
      <c r="AG122" s="173"/>
      <c r="AH122" s="173"/>
    </row>
    <row r="123" spans="1:34">
      <c r="A123" s="172"/>
      <c r="B123" s="172"/>
      <c r="C123" s="172"/>
      <c r="D123" s="172"/>
      <c r="E123" s="172"/>
      <c r="F123" s="172"/>
      <c r="G123" s="172"/>
      <c r="H123" s="172"/>
      <c r="I123" s="172"/>
      <c r="J123" s="172"/>
      <c r="K123" s="172"/>
      <c r="L123" s="172"/>
      <c r="M123" s="172"/>
      <c r="N123" s="172"/>
      <c r="O123" s="172"/>
      <c r="P123" s="172"/>
      <c r="Q123" s="172"/>
      <c r="R123" s="173"/>
      <c r="S123" s="173"/>
      <c r="T123" s="173"/>
      <c r="U123" s="173"/>
      <c r="V123" s="173"/>
      <c r="W123" s="173"/>
      <c r="X123" s="173"/>
      <c r="Y123" s="173"/>
      <c r="Z123" s="173"/>
      <c r="AA123" s="173"/>
      <c r="AB123" s="173"/>
      <c r="AC123" s="173"/>
      <c r="AD123" s="173"/>
      <c r="AE123" s="173"/>
      <c r="AF123" s="173"/>
      <c r="AG123" s="173"/>
      <c r="AH123" s="173"/>
    </row>
    <row r="124" spans="1:34">
      <c r="A124" s="172"/>
      <c r="B124" s="172"/>
      <c r="C124" s="172"/>
      <c r="D124" s="172"/>
      <c r="E124" s="172"/>
      <c r="F124" s="172"/>
      <c r="G124" s="172"/>
      <c r="H124" s="172"/>
      <c r="I124" s="172"/>
      <c r="J124" s="172"/>
      <c r="K124" s="172"/>
      <c r="L124" s="172"/>
      <c r="M124" s="172"/>
      <c r="N124" s="172"/>
      <c r="O124" s="172"/>
      <c r="P124" s="172"/>
      <c r="Q124" s="172"/>
      <c r="R124" s="173"/>
      <c r="S124" s="173"/>
      <c r="T124" s="173"/>
      <c r="U124" s="173"/>
      <c r="V124" s="173"/>
      <c r="W124" s="173"/>
      <c r="X124" s="173"/>
      <c r="Y124" s="173"/>
      <c r="Z124" s="173"/>
      <c r="AA124" s="173"/>
      <c r="AB124" s="173"/>
      <c r="AC124" s="173"/>
      <c r="AD124" s="173"/>
      <c r="AE124" s="173"/>
      <c r="AF124" s="173"/>
      <c r="AG124" s="173"/>
      <c r="AH124" s="173"/>
    </row>
    <row r="125" spans="1:34">
      <c r="A125" s="172"/>
      <c r="B125" s="172"/>
      <c r="C125" s="172"/>
      <c r="D125" s="172"/>
      <c r="E125" s="172"/>
      <c r="F125" s="172"/>
      <c r="G125" s="172"/>
      <c r="H125" s="172"/>
      <c r="I125" s="172"/>
      <c r="J125" s="172"/>
      <c r="K125" s="172"/>
      <c r="L125" s="172"/>
      <c r="M125" s="172"/>
      <c r="N125" s="172"/>
      <c r="O125" s="172"/>
      <c r="P125" s="172"/>
      <c r="Q125" s="172"/>
      <c r="R125" s="173"/>
      <c r="S125" s="173"/>
      <c r="T125" s="173"/>
      <c r="U125" s="173"/>
      <c r="V125" s="173"/>
      <c r="W125" s="173"/>
      <c r="X125" s="173"/>
      <c r="Y125" s="173"/>
      <c r="Z125" s="173"/>
      <c r="AA125" s="173"/>
      <c r="AB125" s="173"/>
      <c r="AC125" s="173"/>
      <c r="AD125" s="173"/>
      <c r="AE125" s="173"/>
      <c r="AF125" s="173"/>
      <c r="AG125" s="173"/>
      <c r="AH125" s="173"/>
    </row>
    <row r="126" spans="1:34">
      <c r="A126" s="170">
        <f>Data!$B$47</f>
        <v>0</v>
      </c>
      <c r="B126" s="170"/>
      <c r="C126" s="170"/>
      <c r="D126" s="170"/>
      <c r="E126" s="170"/>
      <c r="F126" s="170"/>
      <c r="G126" s="170"/>
      <c r="H126" s="170"/>
      <c r="I126" s="17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row>
    <row r="127" spans="1:34">
      <c r="A127" s="172" t="str">
        <f>IFERROR(VLOOKUP(Data!$B$47,Table1[],15),"")</f>
        <v/>
      </c>
      <c r="B127" s="172"/>
      <c r="C127" s="172"/>
      <c r="D127" s="172"/>
      <c r="E127" s="172"/>
      <c r="F127" s="172"/>
      <c r="G127" s="172"/>
      <c r="H127" s="172"/>
      <c r="I127" s="172"/>
      <c r="J127" s="172"/>
      <c r="K127" s="172"/>
      <c r="L127" s="172"/>
      <c r="M127" s="172"/>
      <c r="N127" s="172"/>
      <c r="O127" s="172"/>
      <c r="P127" s="172"/>
      <c r="Q127" s="172"/>
      <c r="R127" s="173" t="str">
        <f>IFERROR(VLOOKUP(Data!$B$47,Table1[],16),"")</f>
        <v/>
      </c>
      <c r="S127" s="173"/>
      <c r="T127" s="173"/>
      <c r="U127" s="173"/>
      <c r="V127" s="173"/>
      <c r="W127" s="173"/>
      <c r="X127" s="173"/>
      <c r="Y127" s="173"/>
      <c r="Z127" s="173"/>
      <c r="AA127" s="173"/>
      <c r="AB127" s="173"/>
      <c r="AC127" s="173"/>
      <c r="AD127" s="173"/>
      <c r="AE127" s="173"/>
      <c r="AF127" s="173"/>
      <c r="AG127" s="173"/>
      <c r="AH127" s="173"/>
    </row>
    <row r="128" spans="1:34">
      <c r="A128" s="172"/>
      <c r="B128" s="172"/>
      <c r="C128" s="172"/>
      <c r="D128" s="172"/>
      <c r="E128" s="172"/>
      <c r="F128" s="172"/>
      <c r="G128" s="172"/>
      <c r="H128" s="172"/>
      <c r="I128" s="172"/>
      <c r="J128" s="172"/>
      <c r="K128" s="172"/>
      <c r="L128" s="172"/>
      <c r="M128" s="172"/>
      <c r="N128" s="172"/>
      <c r="O128" s="172"/>
      <c r="P128" s="172"/>
      <c r="Q128" s="172"/>
      <c r="R128" s="173"/>
      <c r="S128" s="173"/>
      <c r="T128" s="173"/>
      <c r="U128" s="173"/>
      <c r="V128" s="173"/>
      <c r="W128" s="173"/>
      <c r="X128" s="173"/>
      <c r="Y128" s="173"/>
      <c r="Z128" s="173"/>
      <c r="AA128" s="173"/>
      <c r="AB128" s="173"/>
      <c r="AC128" s="173"/>
      <c r="AD128" s="173"/>
      <c r="AE128" s="173"/>
      <c r="AF128" s="173"/>
      <c r="AG128" s="173"/>
      <c r="AH128" s="173"/>
    </row>
    <row r="129" spans="1:34">
      <c r="A129" s="172"/>
      <c r="B129" s="172"/>
      <c r="C129" s="172"/>
      <c r="D129" s="172"/>
      <c r="E129" s="172"/>
      <c r="F129" s="172"/>
      <c r="G129" s="172"/>
      <c r="H129" s="172"/>
      <c r="I129" s="172"/>
      <c r="J129" s="172"/>
      <c r="K129" s="172"/>
      <c r="L129" s="172"/>
      <c r="M129" s="172"/>
      <c r="N129" s="172"/>
      <c r="O129" s="172"/>
      <c r="P129" s="172"/>
      <c r="Q129" s="172"/>
      <c r="R129" s="173"/>
      <c r="S129" s="173"/>
      <c r="T129" s="173"/>
      <c r="U129" s="173"/>
      <c r="V129" s="173"/>
      <c r="W129" s="173"/>
      <c r="X129" s="173"/>
      <c r="Y129" s="173"/>
      <c r="Z129" s="173"/>
      <c r="AA129" s="173"/>
      <c r="AB129" s="173"/>
      <c r="AC129" s="173"/>
      <c r="AD129" s="173"/>
      <c r="AE129" s="173"/>
      <c r="AF129" s="173"/>
      <c r="AG129" s="173"/>
      <c r="AH129" s="173"/>
    </row>
    <row r="130" spans="1:34">
      <c r="A130" s="172"/>
      <c r="B130" s="172"/>
      <c r="C130" s="172"/>
      <c r="D130" s="172"/>
      <c r="E130" s="172"/>
      <c r="F130" s="172"/>
      <c r="G130" s="172"/>
      <c r="H130" s="172"/>
      <c r="I130" s="172"/>
      <c r="J130" s="172"/>
      <c r="K130" s="172"/>
      <c r="L130" s="172"/>
      <c r="M130" s="172"/>
      <c r="N130" s="172"/>
      <c r="O130" s="172"/>
      <c r="P130" s="172"/>
      <c r="Q130" s="172"/>
      <c r="R130" s="173"/>
      <c r="S130" s="173"/>
      <c r="T130" s="173"/>
      <c r="U130" s="173"/>
      <c r="V130" s="173"/>
      <c r="W130" s="173"/>
      <c r="X130" s="173"/>
      <c r="Y130" s="173"/>
      <c r="Z130" s="173"/>
      <c r="AA130" s="173"/>
      <c r="AB130" s="173"/>
      <c r="AC130" s="173"/>
      <c r="AD130" s="173"/>
      <c r="AE130" s="173"/>
      <c r="AF130" s="173"/>
      <c r="AG130" s="173"/>
      <c r="AH130" s="173"/>
    </row>
    <row r="131" spans="1:34">
      <c r="A131" s="170">
        <f>Data!$B$48</f>
        <v>0</v>
      </c>
      <c r="B131" s="170"/>
      <c r="C131" s="170"/>
      <c r="D131" s="170"/>
      <c r="E131" s="170"/>
      <c r="F131" s="170"/>
      <c r="G131" s="170"/>
      <c r="H131" s="170"/>
      <c r="I131" s="17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row>
    <row r="132" spans="1:34">
      <c r="A132" s="172" t="str">
        <f>IFERROR(VLOOKUP(Data!$B$48,Table1[],15),"")</f>
        <v/>
      </c>
      <c r="B132" s="172"/>
      <c r="C132" s="172"/>
      <c r="D132" s="172"/>
      <c r="E132" s="172"/>
      <c r="F132" s="172"/>
      <c r="G132" s="172"/>
      <c r="H132" s="172"/>
      <c r="I132" s="172"/>
      <c r="J132" s="172"/>
      <c r="K132" s="172"/>
      <c r="L132" s="172"/>
      <c r="M132" s="172"/>
      <c r="N132" s="172"/>
      <c r="O132" s="172"/>
      <c r="P132" s="172"/>
      <c r="Q132" s="172"/>
      <c r="R132" s="173" t="str">
        <f>IFERROR(VLOOKUP(Data!$B$48,Table1[],16),"")</f>
        <v/>
      </c>
      <c r="S132" s="173"/>
      <c r="T132" s="173"/>
      <c r="U132" s="173"/>
      <c r="V132" s="173"/>
      <c r="W132" s="173"/>
      <c r="X132" s="173"/>
      <c r="Y132" s="173"/>
      <c r="Z132" s="173"/>
      <c r="AA132" s="173"/>
      <c r="AB132" s="173"/>
      <c r="AC132" s="173"/>
      <c r="AD132" s="173"/>
      <c r="AE132" s="173"/>
      <c r="AF132" s="173"/>
      <c r="AG132" s="173"/>
      <c r="AH132" s="173"/>
    </row>
    <row r="133" spans="1:34">
      <c r="A133" s="172"/>
      <c r="B133" s="172"/>
      <c r="C133" s="172"/>
      <c r="D133" s="172"/>
      <c r="E133" s="172"/>
      <c r="F133" s="172"/>
      <c r="G133" s="172"/>
      <c r="H133" s="172"/>
      <c r="I133" s="172"/>
      <c r="J133" s="172"/>
      <c r="K133" s="172"/>
      <c r="L133" s="172"/>
      <c r="M133" s="172"/>
      <c r="N133" s="172"/>
      <c r="O133" s="172"/>
      <c r="P133" s="172"/>
      <c r="Q133" s="172"/>
      <c r="R133" s="173"/>
      <c r="S133" s="173"/>
      <c r="T133" s="173"/>
      <c r="U133" s="173"/>
      <c r="V133" s="173"/>
      <c r="W133" s="173"/>
      <c r="X133" s="173"/>
      <c r="Y133" s="173"/>
      <c r="Z133" s="173"/>
      <c r="AA133" s="173"/>
      <c r="AB133" s="173"/>
      <c r="AC133" s="173"/>
      <c r="AD133" s="173"/>
      <c r="AE133" s="173"/>
      <c r="AF133" s="173"/>
      <c r="AG133" s="173"/>
      <c r="AH133" s="173"/>
    </row>
    <row r="134" spans="1:34">
      <c r="A134" s="172"/>
      <c r="B134" s="172"/>
      <c r="C134" s="172"/>
      <c r="D134" s="172"/>
      <c r="E134" s="172"/>
      <c r="F134" s="172"/>
      <c r="G134" s="172"/>
      <c r="H134" s="172"/>
      <c r="I134" s="172"/>
      <c r="J134" s="172"/>
      <c r="K134" s="172"/>
      <c r="L134" s="172"/>
      <c r="M134" s="172"/>
      <c r="N134" s="172"/>
      <c r="O134" s="172"/>
      <c r="P134" s="172"/>
      <c r="Q134" s="172"/>
      <c r="R134" s="173"/>
      <c r="S134" s="173"/>
      <c r="T134" s="173"/>
      <c r="U134" s="173"/>
      <c r="V134" s="173"/>
      <c r="W134" s="173"/>
      <c r="X134" s="173"/>
      <c r="Y134" s="173"/>
      <c r="Z134" s="173"/>
      <c r="AA134" s="173"/>
      <c r="AB134" s="173"/>
      <c r="AC134" s="173"/>
      <c r="AD134" s="173"/>
      <c r="AE134" s="173"/>
      <c r="AF134" s="173"/>
      <c r="AG134" s="173"/>
      <c r="AH134" s="173"/>
    </row>
    <row r="135" spans="1:34">
      <c r="A135" s="172"/>
      <c r="B135" s="172"/>
      <c r="C135" s="172"/>
      <c r="D135" s="172"/>
      <c r="E135" s="172"/>
      <c r="F135" s="172"/>
      <c r="G135" s="172"/>
      <c r="H135" s="172"/>
      <c r="I135" s="172"/>
      <c r="J135" s="172"/>
      <c r="K135" s="172"/>
      <c r="L135" s="172"/>
      <c r="M135" s="172"/>
      <c r="N135" s="172"/>
      <c r="O135" s="172"/>
      <c r="P135" s="172"/>
      <c r="Q135" s="172"/>
      <c r="R135" s="173"/>
      <c r="S135" s="173"/>
      <c r="T135" s="173"/>
      <c r="U135" s="173"/>
      <c r="V135" s="173"/>
      <c r="W135" s="173"/>
      <c r="X135" s="173"/>
      <c r="Y135" s="173"/>
      <c r="Z135" s="173"/>
      <c r="AA135" s="173"/>
      <c r="AB135" s="173"/>
      <c r="AC135" s="173"/>
      <c r="AD135" s="173"/>
      <c r="AE135" s="173"/>
      <c r="AF135" s="173"/>
      <c r="AG135" s="173"/>
      <c r="AH135" s="173"/>
    </row>
    <row r="136" spans="1:34">
      <c r="A136" s="170">
        <f>Data!$B$49</f>
        <v>0</v>
      </c>
      <c r="B136" s="170"/>
      <c r="C136" s="170"/>
      <c r="D136" s="170"/>
      <c r="E136" s="170"/>
      <c r="F136" s="170"/>
      <c r="G136" s="170"/>
      <c r="H136" s="170"/>
      <c r="I136" s="17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row>
    <row r="137" spans="1:34">
      <c r="A137" s="172" t="str">
        <f>IFERROR(VLOOKUP(Data!$B$49,Table1[],15),"")</f>
        <v/>
      </c>
      <c r="B137" s="172"/>
      <c r="C137" s="172"/>
      <c r="D137" s="172"/>
      <c r="E137" s="172"/>
      <c r="F137" s="172"/>
      <c r="G137" s="172"/>
      <c r="H137" s="172"/>
      <c r="I137" s="172"/>
      <c r="J137" s="172"/>
      <c r="K137" s="172"/>
      <c r="L137" s="172"/>
      <c r="M137" s="172"/>
      <c r="N137" s="172"/>
      <c r="O137" s="172"/>
      <c r="P137" s="172"/>
      <c r="Q137" s="172"/>
      <c r="R137" s="173" t="str">
        <f>IFERROR(VLOOKUP(Data!$B$49,Table1[],16),"")</f>
        <v/>
      </c>
      <c r="S137" s="173"/>
      <c r="T137" s="173"/>
      <c r="U137" s="173"/>
      <c r="V137" s="173"/>
      <c r="W137" s="173"/>
      <c r="X137" s="173"/>
      <c r="Y137" s="173"/>
      <c r="Z137" s="173"/>
      <c r="AA137" s="173"/>
      <c r="AB137" s="173"/>
      <c r="AC137" s="173"/>
      <c r="AD137" s="173"/>
      <c r="AE137" s="173"/>
      <c r="AF137" s="173"/>
      <c r="AG137" s="173"/>
      <c r="AH137" s="173"/>
    </row>
    <row r="138" spans="1:34">
      <c r="A138" s="172"/>
      <c r="B138" s="172"/>
      <c r="C138" s="172"/>
      <c r="D138" s="172"/>
      <c r="E138" s="172"/>
      <c r="F138" s="172"/>
      <c r="G138" s="172"/>
      <c r="H138" s="172"/>
      <c r="I138" s="172"/>
      <c r="J138" s="172"/>
      <c r="K138" s="172"/>
      <c r="L138" s="172"/>
      <c r="M138" s="172"/>
      <c r="N138" s="172"/>
      <c r="O138" s="172"/>
      <c r="P138" s="172"/>
      <c r="Q138" s="172"/>
      <c r="R138" s="173"/>
      <c r="S138" s="173"/>
      <c r="T138" s="173"/>
      <c r="U138" s="173"/>
      <c r="V138" s="173"/>
      <c r="W138" s="173"/>
      <c r="X138" s="173"/>
      <c r="Y138" s="173"/>
      <c r="Z138" s="173"/>
      <c r="AA138" s="173"/>
      <c r="AB138" s="173"/>
      <c r="AC138" s="173"/>
      <c r="AD138" s="173"/>
      <c r="AE138" s="173"/>
      <c r="AF138" s="173"/>
      <c r="AG138" s="173"/>
      <c r="AH138" s="173"/>
    </row>
    <row r="139" spans="1:34">
      <c r="A139" s="172"/>
      <c r="B139" s="172"/>
      <c r="C139" s="172"/>
      <c r="D139" s="172"/>
      <c r="E139" s="172"/>
      <c r="F139" s="172"/>
      <c r="G139" s="172"/>
      <c r="H139" s="172"/>
      <c r="I139" s="172"/>
      <c r="J139" s="172"/>
      <c r="K139" s="172"/>
      <c r="L139" s="172"/>
      <c r="M139" s="172"/>
      <c r="N139" s="172"/>
      <c r="O139" s="172"/>
      <c r="P139" s="172"/>
      <c r="Q139" s="172"/>
      <c r="R139" s="173"/>
      <c r="S139" s="173"/>
      <c r="T139" s="173"/>
      <c r="U139" s="173"/>
      <c r="V139" s="173"/>
      <c r="W139" s="173"/>
      <c r="X139" s="173"/>
      <c r="Y139" s="173"/>
      <c r="Z139" s="173"/>
      <c r="AA139" s="173"/>
      <c r="AB139" s="173"/>
      <c r="AC139" s="173"/>
      <c r="AD139" s="173"/>
      <c r="AE139" s="173"/>
      <c r="AF139" s="173"/>
      <c r="AG139" s="173"/>
      <c r="AH139" s="173"/>
    </row>
    <row r="140" spans="1:34">
      <c r="A140" s="172"/>
      <c r="B140" s="172"/>
      <c r="C140" s="172"/>
      <c r="D140" s="172"/>
      <c r="E140" s="172"/>
      <c r="F140" s="172"/>
      <c r="G140" s="172"/>
      <c r="H140" s="172"/>
      <c r="I140" s="172"/>
      <c r="J140" s="172"/>
      <c r="K140" s="172"/>
      <c r="L140" s="172"/>
      <c r="M140" s="172"/>
      <c r="N140" s="172"/>
      <c r="O140" s="172"/>
      <c r="P140" s="172"/>
      <c r="Q140" s="172"/>
      <c r="R140" s="173"/>
      <c r="S140" s="173"/>
      <c r="T140" s="173"/>
      <c r="U140" s="173"/>
      <c r="V140" s="173"/>
      <c r="W140" s="173"/>
      <c r="X140" s="173"/>
      <c r="Y140" s="173"/>
      <c r="Z140" s="173"/>
      <c r="AA140" s="173"/>
      <c r="AB140" s="173"/>
      <c r="AC140" s="173"/>
      <c r="AD140" s="173"/>
      <c r="AE140" s="173"/>
      <c r="AF140" s="173"/>
      <c r="AG140" s="173"/>
      <c r="AH140" s="173"/>
    </row>
    <row r="142" spans="1:34">
      <c r="A142" s="159" t="s">
        <v>323</v>
      </c>
      <c r="B142" s="159"/>
      <c r="C142" s="159"/>
      <c r="D142" s="159"/>
      <c r="E142" s="159"/>
      <c r="F142" s="159"/>
      <c r="G142" s="159"/>
      <c r="H142" s="159"/>
      <c r="I142" s="159"/>
      <c r="J142" s="159" t="s">
        <v>66</v>
      </c>
      <c r="K142" s="159"/>
      <c r="L142" s="159"/>
      <c r="M142" s="159" t="s">
        <v>67</v>
      </c>
      <c r="N142" s="159"/>
      <c r="O142" s="159" t="s">
        <v>68</v>
      </c>
      <c r="P142" s="159"/>
      <c r="Q142" s="159"/>
      <c r="R142" s="161" t="s">
        <v>324</v>
      </c>
      <c r="S142" s="161"/>
      <c r="T142" s="161"/>
      <c r="U142" s="161"/>
      <c r="V142" s="161"/>
      <c r="W142" s="161"/>
      <c r="X142" s="161"/>
      <c r="Y142" s="161"/>
      <c r="Z142" s="161"/>
      <c r="AA142" s="161" t="s">
        <v>66</v>
      </c>
      <c r="AB142" s="161"/>
      <c r="AC142" s="161"/>
      <c r="AD142" s="161" t="s">
        <v>67</v>
      </c>
      <c r="AE142" s="161"/>
      <c r="AF142" s="161" t="s">
        <v>68</v>
      </c>
      <c r="AG142" s="161"/>
      <c r="AH142" s="161"/>
    </row>
    <row r="143" spans="1:34">
      <c r="A143" s="147" t="str">
        <f>Data!$B$50</f>
        <v>Implacable Stance</v>
      </c>
      <c r="B143" s="148"/>
      <c r="C143" s="148"/>
      <c r="D143" s="148"/>
      <c r="E143" s="148"/>
      <c r="F143" s="148"/>
      <c r="G143" s="148"/>
      <c r="H143" s="148"/>
      <c r="I143" s="149"/>
      <c r="J143" s="147" t="str">
        <f>IFERROR(VLOOKUP(Data!$B$50,Table1[],5),"")</f>
        <v>Passive</v>
      </c>
      <c r="K143" s="148"/>
      <c r="L143" s="149"/>
      <c r="M143" s="147">
        <f>IFERROR(VLOOKUP(Data!$B$50,Table1[],9),"")</f>
        <v>0</v>
      </c>
      <c r="N143" s="149"/>
      <c r="O143" s="23">
        <f>IFERROR(VLOOKUP(Data!$B$50,Table1[],11),"")</f>
        <v>0</v>
      </c>
      <c r="P143" s="24" t="s">
        <v>60</v>
      </c>
      <c r="Q143" s="25">
        <f>IFERROR(VLOOKUP(Data!$B$50,Table1[],11),"")</f>
        <v>0</v>
      </c>
      <c r="R143" s="147" t="str">
        <f>Data!$B$57</f>
        <v>Colossal Form</v>
      </c>
      <c r="S143" s="148"/>
      <c r="T143" s="148"/>
      <c r="U143" s="148"/>
      <c r="V143" s="148"/>
      <c r="W143" s="148"/>
      <c r="X143" s="148"/>
      <c r="Y143" s="148"/>
      <c r="Z143" s="149"/>
      <c r="AA143" s="147" t="str">
        <f>IFERROR(VLOOKUP(Data!$B$57,Table1[],5),"")</f>
        <v>Passive</v>
      </c>
      <c r="AB143" s="148"/>
      <c r="AC143" s="149"/>
      <c r="AD143" s="147">
        <f>IFERROR(VLOOKUP(Data!$B$57,Table1[],9),"")</f>
        <v>0</v>
      </c>
      <c r="AE143" s="149"/>
      <c r="AF143" s="26"/>
      <c r="AG143" s="25">
        <f>IFERROR(VLOOKUP(Data!$B$57,Table1[],11,TRUE),"")</f>
        <v>0</v>
      </c>
      <c r="AH143" s="26"/>
    </row>
    <row r="144" spans="1:34">
      <c r="A144" s="181" t="s">
        <v>191</v>
      </c>
      <c r="B144" s="182"/>
      <c r="C144" s="182"/>
      <c r="D144" s="182"/>
      <c r="E144" s="182"/>
      <c r="F144" s="182"/>
      <c r="G144" s="182"/>
      <c r="H144" s="182"/>
      <c r="I144" s="182"/>
      <c r="J144" s="182"/>
      <c r="K144" s="182"/>
      <c r="L144" s="182"/>
      <c r="M144" s="182"/>
      <c r="N144" s="182"/>
      <c r="O144" s="182"/>
      <c r="P144" s="182"/>
      <c r="Q144" s="183"/>
      <c r="R144" s="181" t="s">
        <v>191</v>
      </c>
      <c r="S144" s="182"/>
      <c r="T144" s="182"/>
      <c r="U144" s="182"/>
      <c r="V144" s="182"/>
      <c r="W144" s="182"/>
      <c r="X144" s="182"/>
      <c r="Y144" s="182"/>
      <c r="Z144" s="182"/>
      <c r="AA144" s="182"/>
      <c r="AB144" s="182"/>
      <c r="AC144" s="182"/>
      <c r="AD144" s="182"/>
      <c r="AE144" s="182"/>
      <c r="AF144" s="182"/>
      <c r="AG144" s="182"/>
      <c r="AH144" s="183"/>
    </row>
    <row r="145" spans="1:34">
      <c r="A145" s="160">
        <f>IFERROR(VLOOKUP(Data!$B$50,Table1[],8),"")</f>
        <v>0</v>
      </c>
      <c r="B145" s="160"/>
      <c r="C145" s="160"/>
      <c r="D145" s="160"/>
      <c r="E145" s="160"/>
      <c r="F145" s="160"/>
      <c r="G145" s="160"/>
      <c r="H145" s="160"/>
      <c r="I145" s="160"/>
      <c r="J145" s="160"/>
      <c r="K145" s="160"/>
      <c r="L145" s="160"/>
      <c r="M145" s="160"/>
      <c r="N145" s="160"/>
      <c r="O145" s="160"/>
      <c r="P145" s="160"/>
      <c r="Q145" s="160"/>
      <c r="R145" s="150">
        <f>IFERROR(VLOOKUP(Data!$B$57,Table1[],8),"")</f>
        <v>0</v>
      </c>
      <c r="S145" s="151"/>
      <c r="T145" s="151"/>
      <c r="U145" s="151"/>
      <c r="V145" s="151"/>
      <c r="W145" s="151"/>
      <c r="X145" s="151"/>
      <c r="Y145" s="151"/>
      <c r="Z145" s="151"/>
      <c r="AA145" s="151"/>
      <c r="AB145" s="151"/>
      <c r="AC145" s="151"/>
      <c r="AD145" s="151"/>
      <c r="AE145" s="151"/>
      <c r="AF145" s="151"/>
      <c r="AG145" s="151"/>
      <c r="AH145" s="152"/>
    </row>
    <row r="146" spans="1:34">
      <c r="A146" s="160"/>
      <c r="B146" s="160"/>
      <c r="C146" s="160"/>
      <c r="D146" s="160"/>
      <c r="E146" s="160"/>
      <c r="F146" s="160"/>
      <c r="G146" s="160"/>
      <c r="H146" s="160"/>
      <c r="I146" s="160"/>
      <c r="J146" s="160"/>
      <c r="K146" s="160"/>
      <c r="L146" s="160"/>
      <c r="M146" s="160"/>
      <c r="N146" s="160"/>
      <c r="O146" s="160"/>
      <c r="P146" s="160"/>
      <c r="Q146" s="160"/>
      <c r="R146" s="153"/>
      <c r="S146" s="154"/>
      <c r="T146" s="154"/>
      <c r="U146" s="154"/>
      <c r="V146" s="154"/>
      <c r="W146" s="154"/>
      <c r="X146" s="154"/>
      <c r="Y146" s="154"/>
      <c r="Z146" s="154"/>
      <c r="AA146" s="154"/>
      <c r="AB146" s="154"/>
      <c r="AC146" s="154"/>
      <c r="AD146" s="154"/>
      <c r="AE146" s="154"/>
      <c r="AF146" s="154"/>
      <c r="AG146" s="154"/>
      <c r="AH146" s="155"/>
    </row>
    <row r="147" spans="1:34">
      <c r="A147" s="160"/>
      <c r="B147" s="160"/>
      <c r="C147" s="160"/>
      <c r="D147" s="160"/>
      <c r="E147" s="160"/>
      <c r="F147" s="160"/>
      <c r="G147" s="160"/>
      <c r="H147" s="160"/>
      <c r="I147" s="160"/>
      <c r="J147" s="160"/>
      <c r="K147" s="160"/>
      <c r="L147" s="160"/>
      <c r="M147" s="160"/>
      <c r="N147" s="160"/>
      <c r="O147" s="160"/>
      <c r="P147" s="160"/>
      <c r="Q147" s="160"/>
      <c r="R147" s="153"/>
      <c r="S147" s="154"/>
      <c r="T147" s="154"/>
      <c r="U147" s="154"/>
      <c r="V147" s="154"/>
      <c r="W147" s="154"/>
      <c r="X147" s="154"/>
      <c r="Y147" s="154"/>
      <c r="Z147" s="154"/>
      <c r="AA147" s="154"/>
      <c r="AB147" s="154"/>
      <c r="AC147" s="154"/>
      <c r="AD147" s="154"/>
      <c r="AE147" s="154"/>
      <c r="AF147" s="154"/>
      <c r="AG147" s="154"/>
      <c r="AH147" s="155"/>
    </row>
    <row r="148" spans="1:34">
      <c r="A148" s="160"/>
      <c r="B148" s="160"/>
      <c r="C148" s="160"/>
      <c r="D148" s="160"/>
      <c r="E148" s="160"/>
      <c r="F148" s="160"/>
      <c r="G148" s="160"/>
      <c r="H148" s="160"/>
      <c r="I148" s="160"/>
      <c r="J148" s="160"/>
      <c r="K148" s="160"/>
      <c r="L148" s="160"/>
      <c r="M148" s="160"/>
      <c r="N148" s="160"/>
      <c r="O148" s="160"/>
      <c r="P148" s="160"/>
      <c r="Q148" s="160"/>
      <c r="R148" s="153"/>
      <c r="S148" s="154"/>
      <c r="T148" s="154"/>
      <c r="U148" s="154"/>
      <c r="V148" s="154"/>
      <c r="W148" s="154"/>
      <c r="X148" s="154"/>
      <c r="Y148" s="154"/>
      <c r="Z148" s="154"/>
      <c r="AA148" s="154"/>
      <c r="AB148" s="154"/>
      <c r="AC148" s="154"/>
      <c r="AD148" s="154"/>
      <c r="AE148" s="154"/>
      <c r="AF148" s="154"/>
      <c r="AG148" s="154"/>
      <c r="AH148" s="155"/>
    </row>
    <row r="149" spans="1:34">
      <c r="A149" s="160"/>
      <c r="B149" s="160"/>
      <c r="C149" s="160"/>
      <c r="D149" s="160"/>
      <c r="E149" s="160"/>
      <c r="F149" s="160"/>
      <c r="G149" s="160"/>
      <c r="H149" s="160"/>
      <c r="I149" s="160"/>
      <c r="J149" s="160"/>
      <c r="K149" s="160"/>
      <c r="L149" s="160"/>
      <c r="M149" s="160"/>
      <c r="N149" s="160"/>
      <c r="O149" s="160"/>
      <c r="P149" s="160"/>
      <c r="Q149" s="160"/>
      <c r="R149" s="153"/>
      <c r="S149" s="154"/>
      <c r="T149" s="154"/>
      <c r="U149" s="154"/>
      <c r="V149" s="154"/>
      <c r="W149" s="154"/>
      <c r="X149" s="154"/>
      <c r="Y149" s="154"/>
      <c r="Z149" s="154"/>
      <c r="AA149" s="154"/>
      <c r="AB149" s="154"/>
      <c r="AC149" s="154"/>
      <c r="AD149" s="154"/>
      <c r="AE149" s="154"/>
      <c r="AF149" s="154"/>
      <c r="AG149" s="154"/>
      <c r="AH149" s="155"/>
    </row>
    <row r="150" spans="1:34">
      <c r="A150" s="160"/>
      <c r="B150" s="160"/>
      <c r="C150" s="160"/>
      <c r="D150" s="160"/>
      <c r="E150" s="160"/>
      <c r="F150" s="160"/>
      <c r="G150" s="160"/>
      <c r="H150" s="160"/>
      <c r="I150" s="160"/>
      <c r="J150" s="160"/>
      <c r="K150" s="160"/>
      <c r="L150" s="160"/>
      <c r="M150" s="160"/>
      <c r="N150" s="160"/>
      <c r="O150" s="160"/>
      <c r="P150" s="160"/>
      <c r="Q150" s="160"/>
      <c r="R150" s="153"/>
      <c r="S150" s="154"/>
      <c r="T150" s="154"/>
      <c r="U150" s="154"/>
      <c r="V150" s="154"/>
      <c r="W150" s="154"/>
      <c r="X150" s="154"/>
      <c r="Y150" s="154"/>
      <c r="Z150" s="154"/>
      <c r="AA150" s="154"/>
      <c r="AB150" s="154"/>
      <c r="AC150" s="154"/>
      <c r="AD150" s="154"/>
      <c r="AE150" s="154"/>
      <c r="AF150" s="154"/>
      <c r="AG150" s="154"/>
      <c r="AH150" s="155"/>
    </row>
    <row r="151" spans="1:34">
      <c r="A151" s="160"/>
      <c r="B151" s="160"/>
      <c r="C151" s="160"/>
      <c r="D151" s="160"/>
      <c r="E151" s="160"/>
      <c r="F151" s="160"/>
      <c r="G151" s="160"/>
      <c r="H151" s="160"/>
      <c r="I151" s="160"/>
      <c r="J151" s="160"/>
      <c r="K151" s="160"/>
      <c r="L151" s="160"/>
      <c r="M151" s="160"/>
      <c r="N151" s="160"/>
      <c r="O151" s="160"/>
      <c r="P151" s="160"/>
      <c r="Q151" s="160"/>
      <c r="R151" s="153"/>
      <c r="S151" s="154"/>
      <c r="T151" s="154"/>
      <c r="U151" s="154"/>
      <c r="V151" s="154"/>
      <c r="W151" s="154"/>
      <c r="X151" s="154"/>
      <c r="Y151" s="154"/>
      <c r="Z151" s="154"/>
      <c r="AA151" s="154"/>
      <c r="AB151" s="154"/>
      <c r="AC151" s="154"/>
      <c r="AD151" s="154"/>
      <c r="AE151" s="154"/>
      <c r="AF151" s="154"/>
      <c r="AG151" s="154"/>
      <c r="AH151" s="155"/>
    </row>
    <row r="152" spans="1:34">
      <c r="A152" s="160"/>
      <c r="B152" s="160"/>
      <c r="C152" s="160"/>
      <c r="D152" s="160"/>
      <c r="E152" s="160"/>
      <c r="F152" s="160"/>
      <c r="G152" s="160"/>
      <c r="H152" s="160"/>
      <c r="I152" s="160"/>
      <c r="J152" s="160"/>
      <c r="K152" s="160"/>
      <c r="L152" s="160"/>
      <c r="M152" s="160"/>
      <c r="N152" s="160"/>
      <c r="O152" s="160"/>
      <c r="P152" s="160"/>
      <c r="Q152" s="160"/>
      <c r="R152" s="153"/>
      <c r="S152" s="154"/>
      <c r="T152" s="154"/>
      <c r="U152" s="154"/>
      <c r="V152" s="154"/>
      <c r="W152" s="154"/>
      <c r="X152" s="154"/>
      <c r="Y152" s="154"/>
      <c r="Z152" s="154"/>
      <c r="AA152" s="154"/>
      <c r="AB152" s="154"/>
      <c r="AC152" s="154"/>
      <c r="AD152" s="154"/>
      <c r="AE152" s="154"/>
      <c r="AF152" s="154"/>
      <c r="AG152" s="154"/>
      <c r="AH152" s="155"/>
    </row>
    <row r="153" spans="1:34">
      <c r="A153" s="160"/>
      <c r="B153" s="160"/>
      <c r="C153" s="160"/>
      <c r="D153" s="160"/>
      <c r="E153" s="160"/>
      <c r="F153" s="160"/>
      <c r="G153" s="160"/>
      <c r="H153" s="160"/>
      <c r="I153" s="160"/>
      <c r="J153" s="160"/>
      <c r="K153" s="160"/>
      <c r="L153" s="160"/>
      <c r="M153" s="160"/>
      <c r="N153" s="160"/>
      <c r="O153" s="160"/>
      <c r="P153" s="160"/>
      <c r="Q153" s="160"/>
      <c r="R153" s="153"/>
      <c r="S153" s="154"/>
      <c r="T153" s="154"/>
      <c r="U153" s="154"/>
      <c r="V153" s="154"/>
      <c r="W153" s="154"/>
      <c r="X153" s="154"/>
      <c r="Y153" s="154"/>
      <c r="Z153" s="154"/>
      <c r="AA153" s="154"/>
      <c r="AB153" s="154"/>
      <c r="AC153" s="154"/>
      <c r="AD153" s="154"/>
      <c r="AE153" s="154"/>
      <c r="AF153" s="154"/>
      <c r="AG153" s="154"/>
      <c r="AH153" s="155"/>
    </row>
    <row r="154" spans="1:34">
      <c r="A154" s="160"/>
      <c r="B154" s="160"/>
      <c r="C154" s="160"/>
      <c r="D154" s="160"/>
      <c r="E154" s="160"/>
      <c r="F154" s="160"/>
      <c r="G154" s="160"/>
      <c r="H154" s="160"/>
      <c r="I154" s="160"/>
      <c r="J154" s="160"/>
      <c r="K154" s="160"/>
      <c r="L154" s="160"/>
      <c r="M154" s="160"/>
      <c r="N154" s="160"/>
      <c r="O154" s="160"/>
      <c r="P154" s="160"/>
      <c r="Q154" s="160"/>
      <c r="R154" s="153"/>
      <c r="S154" s="154"/>
      <c r="T154" s="154"/>
      <c r="U154" s="154"/>
      <c r="V154" s="154"/>
      <c r="W154" s="154"/>
      <c r="X154" s="154"/>
      <c r="Y154" s="154"/>
      <c r="Z154" s="154"/>
      <c r="AA154" s="154"/>
      <c r="AB154" s="154"/>
      <c r="AC154" s="154"/>
      <c r="AD154" s="154"/>
      <c r="AE154" s="154"/>
      <c r="AF154" s="154"/>
      <c r="AG154" s="154"/>
      <c r="AH154" s="155"/>
    </row>
    <row r="155" spans="1:34">
      <c r="A155" s="160"/>
      <c r="B155" s="160"/>
      <c r="C155" s="160"/>
      <c r="D155" s="160"/>
      <c r="E155" s="160"/>
      <c r="F155" s="160"/>
      <c r="G155" s="160"/>
      <c r="H155" s="160"/>
      <c r="I155" s="160"/>
      <c r="J155" s="160"/>
      <c r="K155" s="160"/>
      <c r="L155" s="160"/>
      <c r="M155" s="160"/>
      <c r="N155" s="160"/>
      <c r="O155" s="160"/>
      <c r="P155" s="160"/>
      <c r="Q155" s="160"/>
      <c r="R155" s="153"/>
      <c r="S155" s="154"/>
      <c r="T155" s="154"/>
      <c r="U155" s="154"/>
      <c r="V155" s="154"/>
      <c r="W155" s="154"/>
      <c r="X155" s="154"/>
      <c r="Y155" s="154"/>
      <c r="Z155" s="154"/>
      <c r="AA155" s="154"/>
      <c r="AB155" s="154"/>
      <c r="AC155" s="154"/>
      <c r="AD155" s="154"/>
      <c r="AE155" s="154"/>
      <c r="AF155" s="154"/>
      <c r="AG155" s="154"/>
      <c r="AH155" s="155"/>
    </row>
    <row r="156" spans="1:34">
      <c r="A156" s="160"/>
      <c r="B156" s="160"/>
      <c r="C156" s="160"/>
      <c r="D156" s="160"/>
      <c r="E156" s="160"/>
      <c r="F156" s="160"/>
      <c r="G156" s="160"/>
      <c r="H156" s="160"/>
      <c r="I156" s="160"/>
      <c r="J156" s="160"/>
      <c r="K156" s="160"/>
      <c r="L156" s="160"/>
      <c r="M156" s="160"/>
      <c r="N156" s="160"/>
      <c r="O156" s="160"/>
      <c r="P156" s="160"/>
      <c r="Q156" s="160"/>
      <c r="R156" s="156"/>
      <c r="S156" s="157"/>
      <c r="T156" s="157"/>
      <c r="U156" s="157"/>
      <c r="V156" s="157"/>
      <c r="W156" s="157"/>
      <c r="X156" s="157"/>
      <c r="Y156" s="157"/>
      <c r="Z156" s="157"/>
      <c r="AA156" s="157"/>
      <c r="AB156" s="157"/>
      <c r="AC156" s="157"/>
      <c r="AD156" s="157"/>
      <c r="AE156" s="157"/>
      <c r="AF156" s="157"/>
      <c r="AG156" s="157"/>
      <c r="AH156" s="158"/>
    </row>
    <row r="157" spans="1:34">
      <c r="A157" s="119" t="s">
        <v>214</v>
      </c>
      <c r="B157" s="119"/>
      <c r="C157" s="119"/>
      <c r="D157" s="119"/>
      <c r="E157" s="119"/>
      <c r="F157" s="119"/>
      <c r="G157" s="119"/>
      <c r="H157" s="119"/>
      <c r="I157" s="119"/>
      <c r="J157" s="119" t="s">
        <v>215</v>
      </c>
      <c r="K157" s="119"/>
      <c r="L157" s="119"/>
      <c r="M157" s="119"/>
      <c r="N157" s="119"/>
      <c r="O157" s="119"/>
      <c r="P157" s="119"/>
      <c r="Q157" s="119"/>
      <c r="R157" s="119" t="s">
        <v>214</v>
      </c>
      <c r="S157" s="119"/>
      <c r="T157" s="119"/>
      <c r="U157" s="119"/>
      <c r="V157" s="119"/>
      <c r="W157" s="119"/>
      <c r="X157" s="119"/>
      <c r="Y157" s="119"/>
      <c r="Z157" s="119"/>
      <c r="AA157" s="119" t="s">
        <v>215</v>
      </c>
      <c r="AB157" s="119"/>
      <c r="AC157" s="119"/>
      <c r="AD157" s="119"/>
      <c r="AE157" s="119"/>
      <c r="AF157" s="119"/>
      <c r="AG157" s="119"/>
      <c r="AH157" s="119"/>
    </row>
    <row r="158" spans="1:34">
      <c r="A158" s="129">
        <f>IFERROR(VLOOKUP(Data!$B$50,Table1[],13),"")</f>
        <v>0</v>
      </c>
      <c r="B158" s="130"/>
      <c r="C158" s="130"/>
      <c r="D158" s="130"/>
      <c r="E158" s="130"/>
      <c r="F158" s="130"/>
      <c r="G158" s="130"/>
      <c r="H158" s="130"/>
      <c r="I158" s="131"/>
      <c r="J158" s="138">
        <f>IFERROR(VLOOKUP(Data!$B$50,Table1[],12),"")</f>
        <v>0</v>
      </c>
      <c r="K158" s="139"/>
      <c r="L158" s="139"/>
      <c r="M158" s="139"/>
      <c r="N158" s="139"/>
      <c r="O158" s="139"/>
      <c r="P158" s="139"/>
      <c r="Q158" s="140"/>
      <c r="R158" s="138">
        <f>IFERROR(VLOOKUP(Data!$B$57,Table1[],13),"")</f>
        <v>0</v>
      </c>
      <c r="S158" s="139"/>
      <c r="T158" s="139"/>
      <c r="U158" s="139"/>
      <c r="V158" s="139"/>
      <c r="W158" s="139"/>
      <c r="X158" s="139"/>
      <c r="Y158" s="139"/>
      <c r="Z158" s="140"/>
      <c r="AA158" s="138">
        <f>IFERROR(VLOOKUP(Data!$B$57,Table1[],12),"")</f>
        <v>0</v>
      </c>
      <c r="AB158" s="139"/>
      <c r="AC158" s="139"/>
      <c r="AD158" s="139"/>
      <c r="AE158" s="139"/>
      <c r="AF158" s="139"/>
      <c r="AG158" s="139"/>
      <c r="AH158" s="140"/>
    </row>
    <row r="159" spans="1:34">
      <c r="A159" s="132"/>
      <c r="B159" s="133"/>
      <c r="C159" s="133"/>
      <c r="D159" s="133"/>
      <c r="E159" s="133"/>
      <c r="F159" s="133"/>
      <c r="G159" s="133"/>
      <c r="H159" s="133"/>
      <c r="I159" s="134"/>
      <c r="J159" s="141"/>
      <c r="K159" s="142"/>
      <c r="L159" s="142"/>
      <c r="M159" s="142"/>
      <c r="N159" s="142"/>
      <c r="O159" s="142"/>
      <c r="P159" s="142"/>
      <c r="Q159" s="143"/>
      <c r="R159" s="141"/>
      <c r="S159" s="142"/>
      <c r="T159" s="142"/>
      <c r="U159" s="142"/>
      <c r="V159" s="142"/>
      <c r="W159" s="142"/>
      <c r="X159" s="142"/>
      <c r="Y159" s="142"/>
      <c r="Z159" s="143"/>
      <c r="AA159" s="141"/>
      <c r="AB159" s="142"/>
      <c r="AC159" s="142"/>
      <c r="AD159" s="142"/>
      <c r="AE159" s="142"/>
      <c r="AF159" s="142"/>
      <c r="AG159" s="142"/>
      <c r="AH159" s="143"/>
    </row>
    <row r="160" spans="1:34">
      <c r="A160" s="132"/>
      <c r="B160" s="133"/>
      <c r="C160" s="133"/>
      <c r="D160" s="133"/>
      <c r="E160" s="133"/>
      <c r="F160" s="133"/>
      <c r="G160" s="133"/>
      <c r="H160" s="133"/>
      <c r="I160" s="134"/>
      <c r="J160" s="141"/>
      <c r="K160" s="142"/>
      <c r="L160" s="142"/>
      <c r="M160" s="142"/>
      <c r="N160" s="142"/>
      <c r="O160" s="142"/>
      <c r="P160" s="142"/>
      <c r="Q160" s="143"/>
      <c r="R160" s="141"/>
      <c r="S160" s="142"/>
      <c r="T160" s="142"/>
      <c r="U160" s="142"/>
      <c r="V160" s="142"/>
      <c r="W160" s="142"/>
      <c r="X160" s="142"/>
      <c r="Y160" s="142"/>
      <c r="Z160" s="143"/>
      <c r="AA160" s="141"/>
      <c r="AB160" s="142"/>
      <c r="AC160" s="142"/>
      <c r="AD160" s="142"/>
      <c r="AE160" s="142"/>
      <c r="AF160" s="142"/>
      <c r="AG160" s="142"/>
      <c r="AH160" s="143"/>
    </row>
    <row r="161" spans="1:34">
      <c r="A161" s="132"/>
      <c r="B161" s="133"/>
      <c r="C161" s="133"/>
      <c r="D161" s="133"/>
      <c r="E161" s="133"/>
      <c r="F161" s="133"/>
      <c r="G161" s="133"/>
      <c r="H161" s="133"/>
      <c r="I161" s="134"/>
      <c r="J161" s="141"/>
      <c r="K161" s="142"/>
      <c r="L161" s="142"/>
      <c r="M161" s="142"/>
      <c r="N161" s="142"/>
      <c r="O161" s="142"/>
      <c r="P161" s="142"/>
      <c r="Q161" s="143"/>
      <c r="R161" s="141"/>
      <c r="S161" s="142"/>
      <c r="T161" s="142"/>
      <c r="U161" s="142"/>
      <c r="V161" s="142"/>
      <c r="W161" s="142"/>
      <c r="X161" s="142"/>
      <c r="Y161" s="142"/>
      <c r="Z161" s="143"/>
      <c r="AA161" s="141"/>
      <c r="AB161" s="142"/>
      <c r="AC161" s="142"/>
      <c r="AD161" s="142"/>
      <c r="AE161" s="142"/>
      <c r="AF161" s="142"/>
      <c r="AG161" s="142"/>
      <c r="AH161" s="143"/>
    </row>
    <row r="162" spans="1:34">
      <c r="A162" s="132"/>
      <c r="B162" s="133"/>
      <c r="C162" s="133"/>
      <c r="D162" s="133"/>
      <c r="E162" s="133"/>
      <c r="F162" s="133"/>
      <c r="G162" s="133"/>
      <c r="H162" s="133"/>
      <c r="I162" s="134"/>
      <c r="J162" s="141"/>
      <c r="K162" s="142"/>
      <c r="L162" s="142"/>
      <c r="M162" s="142"/>
      <c r="N162" s="142"/>
      <c r="O162" s="142"/>
      <c r="P162" s="142"/>
      <c r="Q162" s="143"/>
      <c r="R162" s="141"/>
      <c r="S162" s="142"/>
      <c r="T162" s="142"/>
      <c r="U162" s="142"/>
      <c r="V162" s="142"/>
      <c r="W162" s="142"/>
      <c r="X162" s="142"/>
      <c r="Y162" s="142"/>
      <c r="Z162" s="143"/>
      <c r="AA162" s="141"/>
      <c r="AB162" s="142"/>
      <c r="AC162" s="142"/>
      <c r="AD162" s="142"/>
      <c r="AE162" s="142"/>
      <c r="AF162" s="142"/>
      <c r="AG162" s="142"/>
      <c r="AH162" s="143"/>
    </row>
    <row r="163" spans="1:34">
      <c r="A163" s="132"/>
      <c r="B163" s="133"/>
      <c r="C163" s="133"/>
      <c r="D163" s="133"/>
      <c r="E163" s="133"/>
      <c r="F163" s="133"/>
      <c r="G163" s="133"/>
      <c r="H163" s="133"/>
      <c r="I163" s="134"/>
      <c r="J163" s="141"/>
      <c r="K163" s="142"/>
      <c r="L163" s="142"/>
      <c r="M163" s="142"/>
      <c r="N163" s="142"/>
      <c r="O163" s="142"/>
      <c r="P163" s="142"/>
      <c r="Q163" s="143"/>
      <c r="R163" s="141"/>
      <c r="S163" s="142"/>
      <c r="T163" s="142"/>
      <c r="U163" s="142"/>
      <c r="V163" s="142"/>
      <c r="W163" s="142"/>
      <c r="X163" s="142"/>
      <c r="Y163" s="142"/>
      <c r="Z163" s="143"/>
      <c r="AA163" s="141"/>
      <c r="AB163" s="142"/>
      <c r="AC163" s="142"/>
      <c r="AD163" s="142"/>
      <c r="AE163" s="142"/>
      <c r="AF163" s="142"/>
      <c r="AG163" s="142"/>
      <c r="AH163" s="143"/>
    </row>
    <row r="164" spans="1:34">
      <c r="A164" s="135"/>
      <c r="B164" s="136"/>
      <c r="C164" s="136"/>
      <c r="D164" s="136"/>
      <c r="E164" s="136"/>
      <c r="F164" s="136"/>
      <c r="G164" s="136"/>
      <c r="H164" s="136"/>
      <c r="I164" s="137"/>
      <c r="J164" s="144"/>
      <c r="K164" s="145"/>
      <c r="L164" s="145"/>
      <c r="M164" s="145"/>
      <c r="N164" s="145"/>
      <c r="O164" s="145"/>
      <c r="P164" s="145"/>
      <c r="Q164" s="146"/>
      <c r="R164" s="144"/>
      <c r="S164" s="145"/>
      <c r="T164" s="145"/>
      <c r="U164" s="145"/>
      <c r="V164" s="145"/>
      <c r="W164" s="145"/>
      <c r="X164" s="145"/>
      <c r="Y164" s="145"/>
      <c r="Z164" s="146"/>
      <c r="AA164" s="144"/>
      <c r="AB164" s="145"/>
      <c r="AC164" s="145"/>
      <c r="AD164" s="145"/>
      <c r="AE164" s="145"/>
      <c r="AF164" s="145"/>
      <c r="AG164" s="145"/>
      <c r="AH164" s="146"/>
    </row>
    <row r="166" spans="1:34">
      <c r="A166" s="159" t="s">
        <v>323</v>
      </c>
      <c r="B166" s="159"/>
      <c r="C166" s="159"/>
      <c r="D166" s="159"/>
      <c r="E166" s="159"/>
      <c r="F166" s="159"/>
      <c r="G166" s="159"/>
      <c r="H166" s="159"/>
      <c r="I166" s="159"/>
      <c r="J166" s="159" t="s">
        <v>66</v>
      </c>
      <c r="K166" s="159"/>
      <c r="L166" s="159"/>
      <c r="M166" s="159" t="s">
        <v>67</v>
      </c>
      <c r="N166" s="159"/>
      <c r="O166" s="159" t="s">
        <v>68</v>
      </c>
      <c r="P166" s="159"/>
      <c r="Q166" s="159"/>
      <c r="R166" s="161" t="s">
        <v>324</v>
      </c>
      <c r="S166" s="161"/>
      <c r="T166" s="161"/>
      <c r="U166" s="161"/>
      <c r="V166" s="161"/>
      <c r="W166" s="161"/>
      <c r="X166" s="161"/>
      <c r="Y166" s="161"/>
      <c r="Z166" s="161"/>
      <c r="AA166" s="161" t="s">
        <v>66</v>
      </c>
      <c r="AB166" s="161"/>
      <c r="AC166" s="161"/>
      <c r="AD166" s="161" t="s">
        <v>67</v>
      </c>
      <c r="AE166" s="161"/>
      <c r="AF166" s="161" t="s">
        <v>68</v>
      </c>
      <c r="AG166" s="161"/>
      <c r="AH166" s="161"/>
    </row>
    <row r="167" spans="1:34">
      <c r="A167" s="147" t="str">
        <f>Data!$B$51</f>
        <v>Frozen Artifice</v>
      </c>
      <c r="B167" s="148"/>
      <c r="C167" s="148"/>
      <c r="D167" s="148"/>
      <c r="E167" s="148"/>
      <c r="F167" s="148"/>
      <c r="G167" s="148"/>
      <c r="H167" s="148"/>
      <c r="I167" s="149"/>
      <c r="J167" s="147">
        <f>IFERROR(VLOOKUP(Data!$B$51,Table1[],5),"")</f>
        <v>0</v>
      </c>
      <c r="K167" s="148"/>
      <c r="L167" s="149"/>
      <c r="M167" s="147">
        <f>IFERROR(VLOOKUP(Data!$B$51,Table1[],9),"")</f>
        <v>0</v>
      </c>
      <c r="N167" s="149"/>
      <c r="O167" s="23">
        <f>IFERROR(VLOOKUP(Data!$B$51,Table1[],11),"")</f>
        <v>0</v>
      </c>
      <c r="P167" s="24" t="s">
        <v>60</v>
      </c>
      <c r="Q167" s="25">
        <f>IFERROR(VLOOKUP(Data!$B$51,Table1[],11),"")</f>
        <v>0</v>
      </c>
      <c r="R167" s="147" t="str">
        <f>Data!$B$58</f>
        <v>Flash Freeze</v>
      </c>
      <c r="S167" s="148"/>
      <c r="T167" s="148"/>
      <c r="U167" s="148"/>
      <c r="V167" s="148"/>
      <c r="W167" s="148"/>
      <c r="X167" s="148"/>
      <c r="Y167" s="148"/>
      <c r="Z167" s="149"/>
      <c r="AA167" s="147" t="str">
        <f>IFERROR(VLOOKUP(Data!$B$58,Table1[],5),"")</f>
        <v>Complex</v>
      </c>
      <c r="AB167" s="148"/>
      <c r="AC167" s="149"/>
      <c r="AD167" s="147">
        <f>IFERROR(VLOOKUP(Data!$B$58,Table1[],9),"")</f>
        <v>4</v>
      </c>
      <c r="AE167" s="149"/>
      <c r="AF167" s="26"/>
      <c r="AG167" s="25">
        <f>IFERROR(VLOOKUP(Data!$B$58,Table1[],11,TRUE),"")</f>
        <v>7</v>
      </c>
      <c r="AH167" s="26"/>
    </row>
    <row r="168" spans="1:34">
      <c r="A168" s="181" t="s">
        <v>191</v>
      </c>
      <c r="B168" s="182"/>
      <c r="C168" s="182"/>
      <c r="D168" s="182"/>
      <c r="E168" s="182"/>
      <c r="F168" s="182"/>
      <c r="G168" s="182"/>
      <c r="H168" s="182"/>
      <c r="I168" s="182"/>
      <c r="J168" s="182"/>
      <c r="K168" s="182"/>
      <c r="L168" s="182"/>
      <c r="M168" s="182"/>
      <c r="N168" s="182"/>
      <c r="O168" s="182"/>
      <c r="P168" s="182"/>
      <c r="Q168" s="183"/>
      <c r="R168" s="181" t="s">
        <v>191</v>
      </c>
      <c r="S168" s="182"/>
      <c r="T168" s="182"/>
      <c r="U168" s="182"/>
      <c r="V168" s="182"/>
      <c r="W168" s="182"/>
      <c r="X168" s="182"/>
      <c r="Y168" s="182"/>
      <c r="Z168" s="182"/>
      <c r="AA168" s="182"/>
      <c r="AB168" s="182"/>
      <c r="AC168" s="182"/>
      <c r="AD168" s="182"/>
      <c r="AE168" s="182"/>
      <c r="AF168" s="182"/>
      <c r="AG168" s="182"/>
      <c r="AH168" s="183"/>
    </row>
    <row r="169" spans="1:34">
      <c r="A169" s="160">
        <f>IFERROR(VLOOKUP(Data!$B$51,Table1[],8),"")</f>
        <v>0</v>
      </c>
      <c r="B169" s="160"/>
      <c r="C169" s="160"/>
      <c r="D169" s="160"/>
      <c r="E169" s="160"/>
      <c r="F169" s="160"/>
      <c r="G169" s="160"/>
      <c r="H169" s="160"/>
      <c r="I169" s="160"/>
      <c r="J169" s="160"/>
      <c r="K169" s="160"/>
      <c r="L169" s="160"/>
      <c r="M169" s="160"/>
      <c r="N169" s="160"/>
      <c r="O169" s="160"/>
      <c r="P169" s="160"/>
      <c r="Q169" s="160"/>
      <c r="R169" s="150">
        <f>IFERROR(VLOOKUP(Data!$B$58,Table1[],8),"")</f>
        <v>0</v>
      </c>
      <c r="S169" s="151"/>
      <c r="T169" s="151"/>
      <c r="U169" s="151"/>
      <c r="V169" s="151"/>
      <c r="W169" s="151"/>
      <c r="X169" s="151"/>
      <c r="Y169" s="151"/>
      <c r="Z169" s="151"/>
      <c r="AA169" s="151"/>
      <c r="AB169" s="151"/>
      <c r="AC169" s="151"/>
      <c r="AD169" s="151"/>
      <c r="AE169" s="151"/>
      <c r="AF169" s="151"/>
      <c r="AG169" s="151"/>
      <c r="AH169" s="152"/>
    </row>
    <row r="170" spans="1:34">
      <c r="A170" s="160"/>
      <c r="B170" s="160"/>
      <c r="C170" s="160"/>
      <c r="D170" s="160"/>
      <c r="E170" s="160"/>
      <c r="F170" s="160"/>
      <c r="G170" s="160"/>
      <c r="H170" s="160"/>
      <c r="I170" s="160"/>
      <c r="J170" s="160"/>
      <c r="K170" s="160"/>
      <c r="L170" s="160"/>
      <c r="M170" s="160"/>
      <c r="N170" s="160"/>
      <c r="O170" s="160"/>
      <c r="P170" s="160"/>
      <c r="Q170" s="160"/>
      <c r="R170" s="153"/>
      <c r="S170" s="154"/>
      <c r="T170" s="154"/>
      <c r="U170" s="154"/>
      <c r="V170" s="154"/>
      <c r="W170" s="154"/>
      <c r="X170" s="154"/>
      <c r="Y170" s="154"/>
      <c r="Z170" s="154"/>
      <c r="AA170" s="154"/>
      <c r="AB170" s="154"/>
      <c r="AC170" s="154"/>
      <c r="AD170" s="154"/>
      <c r="AE170" s="154"/>
      <c r="AF170" s="154"/>
      <c r="AG170" s="154"/>
      <c r="AH170" s="155"/>
    </row>
    <row r="171" spans="1:34">
      <c r="A171" s="160"/>
      <c r="B171" s="160"/>
      <c r="C171" s="160"/>
      <c r="D171" s="160"/>
      <c r="E171" s="160"/>
      <c r="F171" s="160"/>
      <c r="G171" s="160"/>
      <c r="H171" s="160"/>
      <c r="I171" s="160"/>
      <c r="J171" s="160"/>
      <c r="K171" s="160"/>
      <c r="L171" s="160"/>
      <c r="M171" s="160"/>
      <c r="N171" s="160"/>
      <c r="O171" s="160"/>
      <c r="P171" s="160"/>
      <c r="Q171" s="160"/>
      <c r="R171" s="153"/>
      <c r="S171" s="154"/>
      <c r="T171" s="154"/>
      <c r="U171" s="154"/>
      <c r="V171" s="154"/>
      <c r="W171" s="154"/>
      <c r="X171" s="154"/>
      <c r="Y171" s="154"/>
      <c r="Z171" s="154"/>
      <c r="AA171" s="154"/>
      <c r="AB171" s="154"/>
      <c r="AC171" s="154"/>
      <c r="AD171" s="154"/>
      <c r="AE171" s="154"/>
      <c r="AF171" s="154"/>
      <c r="AG171" s="154"/>
      <c r="AH171" s="155"/>
    </row>
    <row r="172" spans="1:34">
      <c r="A172" s="160"/>
      <c r="B172" s="160"/>
      <c r="C172" s="160"/>
      <c r="D172" s="160"/>
      <c r="E172" s="160"/>
      <c r="F172" s="160"/>
      <c r="G172" s="160"/>
      <c r="H172" s="160"/>
      <c r="I172" s="160"/>
      <c r="J172" s="160"/>
      <c r="K172" s="160"/>
      <c r="L172" s="160"/>
      <c r="M172" s="160"/>
      <c r="N172" s="160"/>
      <c r="O172" s="160"/>
      <c r="P172" s="160"/>
      <c r="Q172" s="160"/>
      <c r="R172" s="153"/>
      <c r="S172" s="154"/>
      <c r="T172" s="154"/>
      <c r="U172" s="154"/>
      <c r="V172" s="154"/>
      <c r="W172" s="154"/>
      <c r="X172" s="154"/>
      <c r="Y172" s="154"/>
      <c r="Z172" s="154"/>
      <c r="AA172" s="154"/>
      <c r="AB172" s="154"/>
      <c r="AC172" s="154"/>
      <c r="AD172" s="154"/>
      <c r="AE172" s="154"/>
      <c r="AF172" s="154"/>
      <c r="AG172" s="154"/>
      <c r="AH172" s="155"/>
    </row>
    <row r="173" spans="1:34">
      <c r="A173" s="160"/>
      <c r="B173" s="160"/>
      <c r="C173" s="160"/>
      <c r="D173" s="160"/>
      <c r="E173" s="160"/>
      <c r="F173" s="160"/>
      <c r="G173" s="160"/>
      <c r="H173" s="160"/>
      <c r="I173" s="160"/>
      <c r="J173" s="160"/>
      <c r="K173" s="160"/>
      <c r="L173" s="160"/>
      <c r="M173" s="160"/>
      <c r="N173" s="160"/>
      <c r="O173" s="160"/>
      <c r="P173" s="160"/>
      <c r="Q173" s="160"/>
      <c r="R173" s="153"/>
      <c r="S173" s="154"/>
      <c r="T173" s="154"/>
      <c r="U173" s="154"/>
      <c r="V173" s="154"/>
      <c r="W173" s="154"/>
      <c r="X173" s="154"/>
      <c r="Y173" s="154"/>
      <c r="Z173" s="154"/>
      <c r="AA173" s="154"/>
      <c r="AB173" s="154"/>
      <c r="AC173" s="154"/>
      <c r="AD173" s="154"/>
      <c r="AE173" s="154"/>
      <c r="AF173" s="154"/>
      <c r="AG173" s="154"/>
      <c r="AH173" s="155"/>
    </row>
    <row r="174" spans="1:34">
      <c r="A174" s="160"/>
      <c r="B174" s="160"/>
      <c r="C174" s="160"/>
      <c r="D174" s="160"/>
      <c r="E174" s="160"/>
      <c r="F174" s="160"/>
      <c r="G174" s="160"/>
      <c r="H174" s="160"/>
      <c r="I174" s="160"/>
      <c r="J174" s="160"/>
      <c r="K174" s="160"/>
      <c r="L174" s="160"/>
      <c r="M174" s="160"/>
      <c r="N174" s="160"/>
      <c r="O174" s="160"/>
      <c r="P174" s="160"/>
      <c r="Q174" s="160"/>
      <c r="R174" s="153"/>
      <c r="S174" s="154"/>
      <c r="T174" s="154"/>
      <c r="U174" s="154"/>
      <c r="V174" s="154"/>
      <c r="W174" s="154"/>
      <c r="X174" s="154"/>
      <c r="Y174" s="154"/>
      <c r="Z174" s="154"/>
      <c r="AA174" s="154"/>
      <c r="AB174" s="154"/>
      <c r="AC174" s="154"/>
      <c r="AD174" s="154"/>
      <c r="AE174" s="154"/>
      <c r="AF174" s="154"/>
      <c r="AG174" s="154"/>
      <c r="AH174" s="155"/>
    </row>
    <row r="175" spans="1:34">
      <c r="A175" s="160"/>
      <c r="B175" s="160"/>
      <c r="C175" s="160"/>
      <c r="D175" s="160"/>
      <c r="E175" s="160"/>
      <c r="F175" s="160"/>
      <c r="G175" s="160"/>
      <c r="H175" s="160"/>
      <c r="I175" s="160"/>
      <c r="J175" s="160"/>
      <c r="K175" s="160"/>
      <c r="L175" s="160"/>
      <c r="M175" s="160"/>
      <c r="N175" s="160"/>
      <c r="O175" s="160"/>
      <c r="P175" s="160"/>
      <c r="Q175" s="160"/>
      <c r="R175" s="153"/>
      <c r="S175" s="154"/>
      <c r="T175" s="154"/>
      <c r="U175" s="154"/>
      <c r="V175" s="154"/>
      <c r="W175" s="154"/>
      <c r="X175" s="154"/>
      <c r="Y175" s="154"/>
      <c r="Z175" s="154"/>
      <c r="AA175" s="154"/>
      <c r="AB175" s="154"/>
      <c r="AC175" s="154"/>
      <c r="AD175" s="154"/>
      <c r="AE175" s="154"/>
      <c r="AF175" s="154"/>
      <c r="AG175" s="154"/>
      <c r="AH175" s="155"/>
    </row>
    <row r="176" spans="1:34">
      <c r="A176" s="160"/>
      <c r="B176" s="160"/>
      <c r="C176" s="160"/>
      <c r="D176" s="160"/>
      <c r="E176" s="160"/>
      <c r="F176" s="160"/>
      <c r="G176" s="160"/>
      <c r="H176" s="160"/>
      <c r="I176" s="160"/>
      <c r="J176" s="160"/>
      <c r="K176" s="160"/>
      <c r="L176" s="160"/>
      <c r="M176" s="160"/>
      <c r="N176" s="160"/>
      <c r="O176" s="160"/>
      <c r="P176" s="160"/>
      <c r="Q176" s="160"/>
      <c r="R176" s="153"/>
      <c r="S176" s="154"/>
      <c r="T176" s="154"/>
      <c r="U176" s="154"/>
      <c r="V176" s="154"/>
      <c r="W176" s="154"/>
      <c r="X176" s="154"/>
      <c r="Y176" s="154"/>
      <c r="Z176" s="154"/>
      <c r="AA176" s="154"/>
      <c r="AB176" s="154"/>
      <c r="AC176" s="154"/>
      <c r="AD176" s="154"/>
      <c r="AE176" s="154"/>
      <c r="AF176" s="154"/>
      <c r="AG176" s="154"/>
      <c r="AH176" s="155"/>
    </row>
    <row r="177" spans="1:34">
      <c r="A177" s="160"/>
      <c r="B177" s="160"/>
      <c r="C177" s="160"/>
      <c r="D177" s="160"/>
      <c r="E177" s="160"/>
      <c r="F177" s="160"/>
      <c r="G177" s="160"/>
      <c r="H177" s="160"/>
      <c r="I177" s="160"/>
      <c r="J177" s="160"/>
      <c r="K177" s="160"/>
      <c r="L177" s="160"/>
      <c r="M177" s="160"/>
      <c r="N177" s="160"/>
      <c r="O177" s="160"/>
      <c r="P177" s="160"/>
      <c r="Q177" s="160"/>
      <c r="R177" s="153"/>
      <c r="S177" s="154"/>
      <c r="T177" s="154"/>
      <c r="U177" s="154"/>
      <c r="V177" s="154"/>
      <c r="W177" s="154"/>
      <c r="X177" s="154"/>
      <c r="Y177" s="154"/>
      <c r="Z177" s="154"/>
      <c r="AA177" s="154"/>
      <c r="AB177" s="154"/>
      <c r="AC177" s="154"/>
      <c r="AD177" s="154"/>
      <c r="AE177" s="154"/>
      <c r="AF177" s="154"/>
      <c r="AG177" s="154"/>
      <c r="AH177" s="155"/>
    </row>
    <row r="178" spans="1:34">
      <c r="A178" s="160"/>
      <c r="B178" s="160"/>
      <c r="C178" s="160"/>
      <c r="D178" s="160"/>
      <c r="E178" s="160"/>
      <c r="F178" s="160"/>
      <c r="G178" s="160"/>
      <c r="H178" s="160"/>
      <c r="I178" s="160"/>
      <c r="J178" s="160"/>
      <c r="K178" s="160"/>
      <c r="L178" s="160"/>
      <c r="M178" s="160"/>
      <c r="N178" s="160"/>
      <c r="O178" s="160"/>
      <c r="P178" s="160"/>
      <c r="Q178" s="160"/>
      <c r="R178" s="153"/>
      <c r="S178" s="154"/>
      <c r="T178" s="154"/>
      <c r="U178" s="154"/>
      <c r="V178" s="154"/>
      <c r="W178" s="154"/>
      <c r="X178" s="154"/>
      <c r="Y178" s="154"/>
      <c r="Z178" s="154"/>
      <c r="AA178" s="154"/>
      <c r="AB178" s="154"/>
      <c r="AC178" s="154"/>
      <c r="AD178" s="154"/>
      <c r="AE178" s="154"/>
      <c r="AF178" s="154"/>
      <c r="AG178" s="154"/>
      <c r="AH178" s="155"/>
    </row>
    <row r="179" spans="1:34">
      <c r="A179" s="160"/>
      <c r="B179" s="160"/>
      <c r="C179" s="160"/>
      <c r="D179" s="160"/>
      <c r="E179" s="160"/>
      <c r="F179" s="160"/>
      <c r="G179" s="160"/>
      <c r="H179" s="160"/>
      <c r="I179" s="160"/>
      <c r="J179" s="160"/>
      <c r="K179" s="160"/>
      <c r="L179" s="160"/>
      <c r="M179" s="160"/>
      <c r="N179" s="160"/>
      <c r="O179" s="160"/>
      <c r="P179" s="160"/>
      <c r="Q179" s="160"/>
      <c r="R179" s="153"/>
      <c r="S179" s="154"/>
      <c r="T179" s="154"/>
      <c r="U179" s="154"/>
      <c r="V179" s="154"/>
      <c r="W179" s="154"/>
      <c r="X179" s="154"/>
      <c r="Y179" s="154"/>
      <c r="Z179" s="154"/>
      <c r="AA179" s="154"/>
      <c r="AB179" s="154"/>
      <c r="AC179" s="154"/>
      <c r="AD179" s="154"/>
      <c r="AE179" s="154"/>
      <c r="AF179" s="154"/>
      <c r="AG179" s="154"/>
      <c r="AH179" s="155"/>
    </row>
    <row r="180" spans="1:34">
      <c r="A180" s="160"/>
      <c r="B180" s="160"/>
      <c r="C180" s="160"/>
      <c r="D180" s="160"/>
      <c r="E180" s="160"/>
      <c r="F180" s="160"/>
      <c r="G180" s="160"/>
      <c r="H180" s="160"/>
      <c r="I180" s="160"/>
      <c r="J180" s="160"/>
      <c r="K180" s="160"/>
      <c r="L180" s="160"/>
      <c r="M180" s="160"/>
      <c r="N180" s="160"/>
      <c r="O180" s="160"/>
      <c r="P180" s="160"/>
      <c r="Q180" s="160"/>
      <c r="R180" s="156"/>
      <c r="S180" s="157"/>
      <c r="T180" s="157"/>
      <c r="U180" s="157"/>
      <c r="V180" s="157"/>
      <c r="W180" s="157"/>
      <c r="X180" s="157"/>
      <c r="Y180" s="157"/>
      <c r="Z180" s="157"/>
      <c r="AA180" s="157"/>
      <c r="AB180" s="157"/>
      <c r="AC180" s="157"/>
      <c r="AD180" s="157"/>
      <c r="AE180" s="157"/>
      <c r="AF180" s="157"/>
      <c r="AG180" s="157"/>
      <c r="AH180" s="158"/>
    </row>
    <row r="181" spans="1:34">
      <c r="A181" s="119" t="s">
        <v>214</v>
      </c>
      <c r="B181" s="119"/>
      <c r="C181" s="119"/>
      <c r="D181" s="119"/>
      <c r="E181" s="119"/>
      <c r="F181" s="119"/>
      <c r="G181" s="119"/>
      <c r="H181" s="119"/>
      <c r="I181" s="119"/>
      <c r="J181" s="119" t="s">
        <v>215</v>
      </c>
      <c r="K181" s="119"/>
      <c r="L181" s="119"/>
      <c r="M181" s="119"/>
      <c r="N181" s="119"/>
      <c r="O181" s="119"/>
      <c r="P181" s="119"/>
      <c r="Q181" s="119"/>
      <c r="R181" s="119" t="s">
        <v>214</v>
      </c>
      <c r="S181" s="119"/>
      <c r="T181" s="119"/>
      <c r="U181" s="119"/>
      <c r="V181" s="119"/>
      <c r="W181" s="119"/>
      <c r="X181" s="119"/>
      <c r="Y181" s="119"/>
      <c r="Z181" s="119"/>
      <c r="AA181" s="119" t="s">
        <v>215</v>
      </c>
      <c r="AB181" s="119"/>
      <c r="AC181" s="119"/>
      <c r="AD181" s="119"/>
      <c r="AE181" s="119"/>
      <c r="AF181" s="119"/>
      <c r="AG181" s="119"/>
      <c r="AH181" s="119"/>
    </row>
    <row r="182" spans="1:34">
      <c r="A182" s="120">
        <f>IFERROR(VLOOKUP(Data!$B$51,Table1[],13),"")</f>
        <v>0</v>
      </c>
      <c r="B182" s="121"/>
      <c r="C182" s="121"/>
      <c r="D182" s="121"/>
      <c r="E182" s="121"/>
      <c r="F182" s="121"/>
      <c r="G182" s="121"/>
      <c r="H182" s="121"/>
      <c r="I182" s="122"/>
      <c r="J182" s="120">
        <f>IFERROR(VLOOKUP(Data!$B$51,Table1[],12),"")</f>
        <v>0</v>
      </c>
      <c r="K182" s="121"/>
      <c r="L182" s="121"/>
      <c r="M182" s="121"/>
      <c r="N182" s="121"/>
      <c r="O182" s="121"/>
      <c r="P182" s="121"/>
      <c r="Q182" s="122"/>
      <c r="R182" s="120">
        <f>IFERROR(VLOOKUP(Data!$B$58,Table1[],13),"")</f>
        <v>0</v>
      </c>
      <c r="S182" s="121"/>
      <c r="T182" s="121"/>
      <c r="U182" s="121"/>
      <c r="V182" s="121"/>
      <c r="W182" s="121"/>
      <c r="X182" s="121"/>
      <c r="Y182" s="121"/>
      <c r="Z182" s="122"/>
      <c r="AA182" s="120" t="str">
        <f>IFERROR(VLOOKUP(Data!$B$58,Table1[],12),"")</f>
        <v>Willpower: Until the End of Your Next Turn: The target is restrained and cannot use powers from Supernatural Aspects. If this power injures the target then the target gains the Black Iron Seal.</v>
      </c>
      <c r="AB182" s="121"/>
      <c r="AC182" s="121"/>
      <c r="AD182" s="121"/>
      <c r="AE182" s="121"/>
      <c r="AF182" s="121"/>
      <c r="AG182" s="121"/>
      <c r="AH182" s="122"/>
    </row>
    <row r="183" spans="1:34">
      <c r="A183" s="123"/>
      <c r="B183" s="124"/>
      <c r="C183" s="124"/>
      <c r="D183" s="124"/>
      <c r="E183" s="124"/>
      <c r="F183" s="124"/>
      <c r="G183" s="124"/>
      <c r="H183" s="124"/>
      <c r="I183" s="125"/>
      <c r="J183" s="123"/>
      <c r="K183" s="124"/>
      <c r="L183" s="124"/>
      <c r="M183" s="124"/>
      <c r="N183" s="124"/>
      <c r="O183" s="124"/>
      <c r="P183" s="124"/>
      <c r="Q183" s="125"/>
      <c r="R183" s="123"/>
      <c r="S183" s="124"/>
      <c r="T183" s="124"/>
      <c r="U183" s="124"/>
      <c r="V183" s="124"/>
      <c r="W183" s="124"/>
      <c r="X183" s="124"/>
      <c r="Y183" s="124"/>
      <c r="Z183" s="125"/>
      <c r="AA183" s="123"/>
      <c r="AB183" s="124"/>
      <c r="AC183" s="124"/>
      <c r="AD183" s="124"/>
      <c r="AE183" s="124"/>
      <c r="AF183" s="124"/>
      <c r="AG183" s="124"/>
      <c r="AH183" s="125"/>
    </row>
    <row r="184" spans="1:34">
      <c r="A184" s="123"/>
      <c r="B184" s="124"/>
      <c r="C184" s="124"/>
      <c r="D184" s="124"/>
      <c r="E184" s="124"/>
      <c r="F184" s="124"/>
      <c r="G184" s="124"/>
      <c r="H184" s="124"/>
      <c r="I184" s="125"/>
      <c r="J184" s="123"/>
      <c r="K184" s="124"/>
      <c r="L184" s="124"/>
      <c r="M184" s="124"/>
      <c r="N184" s="124"/>
      <c r="O184" s="124"/>
      <c r="P184" s="124"/>
      <c r="Q184" s="125"/>
      <c r="R184" s="123"/>
      <c r="S184" s="124"/>
      <c r="T184" s="124"/>
      <c r="U184" s="124"/>
      <c r="V184" s="124"/>
      <c r="W184" s="124"/>
      <c r="X184" s="124"/>
      <c r="Y184" s="124"/>
      <c r="Z184" s="125"/>
      <c r="AA184" s="123"/>
      <c r="AB184" s="124"/>
      <c r="AC184" s="124"/>
      <c r="AD184" s="124"/>
      <c r="AE184" s="124"/>
      <c r="AF184" s="124"/>
      <c r="AG184" s="124"/>
      <c r="AH184" s="125"/>
    </row>
    <row r="185" spans="1:34">
      <c r="A185" s="123"/>
      <c r="B185" s="124"/>
      <c r="C185" s="124"/>
      <c r="D185" s="124"/>
      <c r="E185" s="124"/>
      <c r="F185" s="124"/>
      <c r="G185" s="124"/>
      <c r="H185" s="124"/>
      <c r="I185" s="125"/>
      <c r="J185" s="123"/>
      <c r="K185" s="124"/>
      <c r="L185" s="124"/>
      <c r="M185" s="124"/>
      <c r="N185" s="124"/>
      <c r="O185" s="124"/>
      <c r="P185" s="124"/>
      <c r="Q185" s="125"/>
      <c r="R185" s="123"/>
      <c r="S185" s="124"/>
      <c r="T185" s="124"/>
      <c r="U185" s="124"/>
      <c r="V185" s="124"/>
      <c r="W185" s="124"/>
      <c r="X185" s="124"/>
      <c r="Y185" s="124"/>
      <c r="Z185" s="125"/>
      <c r="AA185" s="123"/>
      <c r="AB185" s="124"/>
      <c r="AC185" s="124"/>
      <c r="AD185" s="124"/>
      <c r="AE185" s="124"/>
      <c r="AF185" s="124"/>
      <c r="AG185" s="124"/>
      <c r="AH185" s="125"/>
    </row>
    <row r="186" spans="1:34">
      <c r="A186" s="123"/>
      <c r="B186" s="124"/>
      <c r="C186" s="124"/>
      <c r="D186" s="124"/>
      <c r="E186" s="124"/>
      <c r="F186" s="124"/>
      <c r="G186" s="124"/>
      <c r="H186" s="124"/>
      <c r="I186" s="125"/>
      <c r="J186" s="123"/>
      <c r="K186" s="124"/>
      <c r="L186" s="124"/>
      <c r="M186" s="124"/>
      <c r="N186" s="124"/>
      <c r="O186" s="124"/>
      <c r="P186" s="124"/>
      <c r="Q186" s="125"/>
      <c r="R186" s="123"/>
      <c r="S186" s="124"/>
      <c r="T186" s="124"/>
      <c r="U186" s="124"/>
      <c r="V186" s="124"/>
      <c r="W186" s="124"/>
      <c r="X186" s="124"/>
      <c r="Y186" s="124"/>
      <c r="Z186" s="125"/>
      <c r="AA186" s="123"/>
      <c r="AB186" s="124"/>
      <c r="AC186" s="124"/>
      <c r="AD186" s="124"/>
      <c r="AE186" s="124"/>
      <c r="AF186" s="124"/>
      <c r="AG186" s="124"/>
      <c r="AH186" s="125"/>
    </row>
    <row r="187" spans="1:34">
      <c r="A187" s="123"/>
      <c r="B187" s="124"/>
      <c r="C187" s="124"/>
      <c r="D187" s="124"/>
      <c r="E187" s="124"/>
      <c r="F187" s="124"/>
      <c r="G187" s="124"/>
      <c r="H187" s="124"/>
      <c r="I187" s="125"/>
      <c r="J187" s="123"/>
      <c r="K187" s="124"/>
      <c r="L187" s="124"/>
      <c r="M187" s="124"/>
      <c r="N187" s="124"/>
      <c r="O187" s="124"/>
      <c r="P187" s="124"/>
      <c r="Q187" s="125"/>
      <c r="R187" s="123"/>
      <c r="S187" s="124"/>
      <c r="T187" s="124"/>
      <c r="U187" s="124"/>
      <c r="V187" s="124"/>
      <c r="W187" s="124"/>
      <c r="X187" s="124"/>
      <c r="Y187" s="124"/>
      <c r="Z187" s="125"/>
      <c r="AA187" s="123"/>
      <c r="AB187" s="124"/>
      <c r="AC187" s="124"/>
      <c r="AD187" s="124"/>
      <c r="AE187" s="124"/>
      <c r="AF187" s="124"/>
      <c r="AG187" s="124"/>
      <c r="AH187" s="125"/>
    </row>
    <row r="188" spans="1:34">
      <c r="A188" s="126"/>
      <c r="B188" s="127"/>
      <c r="C188" s="127"/>
      <c r="D188" s="127"/>
      <c r="E188" s="127"/>
      <c r="F188" s="127"/>
      <c r="G188" s="127"/>
      <c r="H188" s="127"/>
      <c r="I188" s="128"/>
      <c r="J188" s="126"/>
      <c r="K188" s="127"/>
      <c r="L188" s="127"/>
      <c r="M188" s="127"/>
      <c r="N188" s="127"/>
      <c r="O188" s="127"/>
      <c r="P188" s="127"/>
      <c r="Q188" s="128"/>
      <c r="R188" s="126"/>
      <c r="S188" s="127"/>
      <c r="T188" s="127"/>
      <c r="U188" s="127"/>
      <c r="V188" s="127"/>
      <c r="W188" s="127"/>
      <c r="X188" s="127"/>
      <c r="Y188" s="127"/>
      <c r="Z188" s="128"/>
      <c r="AA188" s="126"/>
      <c r="AB188" s="127"/>
      <c r="AC188" s="127"/>
      <c r="AD188" s="127"/>
      <c r="AE188" s="127"/>
      <c r="AF188" s="127"/>
      <c r="AG188" s="127"/>
      <c r="AH188" s="128"/>
    </row>
    <row r="189" spans="1:34">
      <c r="A189" s="159" t="s">
        <v>323</v>
      </c>
      <c r="B189" s="159"/>
      <c r="C189" s="159"/>
      <c r="D189" s="159"/>
      <c r="E189" s="159"/>
      <c r="F189" s="159"/>
      <c r="G189" s="159"/>
      <c r="H189" s="159"/>
      <c r="I189" s="159"/>
      <c r="J189" s="159" t="s">
        <v>66</v>
      </c>
      <c r="K189" s="159"/>
      <c r="L189" s="159"/>
      <c r="M189" s="159" t="s">
        <v>67</v>
      </c>
      <c r="N189" s="159"/>
      <c r="O189" s="159" t="s">
        <v>68</v>
      </c>
      <c r="P189" s="159"/>
      <c r="Q189" s="159"/>
      <c r="R189" s="161" t="s">
        <v>324</v>
      </c>
      <c r="S189" s="161"/>
      <c r="T189" s="161"/>
      <c r="U189" s="161"/>
      <c r="V189" s="161"/>
      <c r="W189" s="161"/>
      <c r="X189" s="161"/>
      <c r="Y189" s="161"/>
      <c r="Z189" s="161"/>
      <c r="AA189" s="161" t="s">
        <v>66</v>
      </c>
      <c r="AB189" s="161"/>
      <c r="AC189" s="161"/>
      <c r="AD189" s="161" t="s">
        <v>67</v>
      </c>
      <c r="AE189" s="161"/>
      <c r="AF189" s="161" t="s">
        <v>68</v>
      </c>
      <c r="AG189" s="161"/>
      <c r="AH189" s="161"/>
    </row>
    <row r="190" spans="1:34">
      <c r="A190" s="147">
        <f>Data!$B$52</f>
        <v>0</v>
      </c>
      <c r="B190" s="148"/>
      <c r="C190" s="148"/>
      <c r="D190" s="148"/>
      <c r="E190" s="148"/>
      <c r="F190" s="148"/>
      <c r="G190" s="148"/>
      <c r="H190" s="148"/>
      <c r="I190" s="149"/>
      <c r="J190" s="147" t="str">
        <f>IFERROR(VLOOKUP(Data!$B$52,Table1[],5),"")</f>
        <v/>
      </c>
      <c r="K190" s="148"/>
      <c r="L190" s="149"/>
      <c r="M190" s="147" t="str">
        <f>IFERROR(VLOOKUP(Data!$B$52,Table1[],9),"")</f>
        <v/>
      </c>
      <c r="N190" s="149"/>
      <c r="O190" s="23" t="str">
        <f>IFERROR(VLOOKUP(Data!$B$52,Table1[],11),"")</f>
        <v/>
      </c>
      <c r="P190" s="33" t="s">
        <v>60</v>
      </c>
      <c r="Q190" s="25" t="str">
        <f>IFERROR(VLOOKUP(Data!$B$52,Table1[],11),"")</f>
        <v/>
      </c>
      <c r="R190" s="147">
        <f>Data!$B$59</f>
        <v>0</v>
      </c>
      <c r="S190" s="148"/>
      <c r="T190" s="148"/>
      <c r="U190" s="148"/>
      <c r="V190" s="148"/>
      <c r="W190" s="148"/>
      <c r="X190" s="148"/>
      <c r="Y190" s="148"/>
      <c r="Z190" s="149"/>
      <c r="AA190" s="147" t="str">
        <f>IFERROR(VLOOKUP(Data!$B$59,Table1[],5),"")</f>
        <v/>
      </c>
      <c r="AB190" s="148"/>
      <c r="AC190" s="149"/>
      <c r="AD190" s="147" t="str">
        <f>IFERROR(VLOOKUP(Data!$B$59,Table1[],9),"")</f>
        <v/>
      </c>
      <c r="AE190" s="149"/>
      <c r="AF190" s="26"/>
      <c r="AG190" s="25" t="str">
        <f>IFERROR(VLOOKUP(Data!$B$59,Table1[],11,TRUE),"")</f>
        <v/>
      </c>
      <c r="AH190" s="26"/>
    </row>
    <row r="191" spans="1:34">
      <c r="A191" s="181" t="s">
        <v>191</v>
      </c>
      <c r="B191" s="182"/>
      <c r="C191" s="182"/>
      <c r="D191" s="182"/>
      <c r="E191" s="182"/>
      <c r="F191" s="182"/>
      <c r="G191" s="182"/>
      <c r="H191" s="182"/>
      <c r="I191" s="182"/>
      <c r="J191" s="182"/>
      <c r="K191" s="182"/>
      <c r="L191" s="182"/>
      <c r="M191" s="182"/>
      <c r="N191" s="182"/>
      <c r="O191" s="182"/>
      <c r="P191" s="182"/>
      <c r="Q191" s="183"/>
      <c r="R191" s="181" t="s">
        <v>191</v>
      </c>
      <c r="S191" s="182"/>
      <c r="T191" s="182"/>
      <c r="U191" s="182"/>
      <c r="V191" s="182"/>
      <c r="W191" s="182"/>
      <c r="X191" s="182"/>
      <c r="Y191" s="182"/>
      <c r="Z191" s="182"/>
      <c r="AA191" s="182"/>
      <c r="AB191" s="182"/>
      <c r="AC191" s="182"/>
      <c r="AD191" s="182"/>
      <c r="AE191" s="182"/>
      <c r="AF191" s="182"/>
      <c r="AG191" s="182"/>
      <c r="AH191" s="183"/>
    </row>
    <row r="192" spans="1:34">
      <c r="A192" s="160" t="str">
        <f>IFERROR(VLOOKUP(Data!$B$52,Table1[],8),"")</f>
        <v/>
      </c>
      <c r="B192" s="160"/>
      <c r="C192" s="160"/>
      <c r="D192" s="160"/>
      <c r="E192" s="160"/>
      <c r="F192" s="160"/>
      <c r="G192" s="160"/>
      <c r="H192" s="160"/>
      <c r="I192" s="160"/>
      <c r="J192" s="160"/>
      <c r="K192" s="160"/>
      <c r="L192" s="160"/>
      <c r="M192" s="160"/>
      <c r="N192" s="160"/>
      <c r="O192" s="160"/>
      <c r="P192" s="160"/>
      <c r="Q192" s="160"/>
      <c r="R192" s="150" t="str">
        <f>IFERROR(VLOOKUP(Data!$B$59,Table1[],8),"")</f>
        <v/>
      </c>
      <c r="S192" s="151"/>
      <c r="T192" s="151"/>
      <c r="U192" s="151"/>
      <c r="V192" s="151"/>
      <c r="W192" s="151"/>
      <c r="X192" s="151"/>
      <c r="Y192" s="151"/>
      <c r="Z192" s="151"/>
      <c r="AA192" s="151"/>
      <c r="AB192" s="151"/>
      <c r="AC192" s="151"/>
      <c r="AD192" s="151"/>
      <c r="AE192" s="151"/>
      <c r="AF192" s="151"/>
      <c r="AG192" s="151"/>
      <c r="AH192" s="152"/>
    </row>
    <row r="193" spans="1:34">
      <c r="A193" s="160"/>
      <c r="B193" s="160"/>
      <c r="C193" s="160"/>
      <c r="D193" s="160"/>
      <c r="E193" s="160"/>
      <c r="F193" s="160"/>
      <c r="G193" s="160"/>
      <c r="H193" s="160"/>
      <c r="I193" s="160"/>
      <c r="J193" s="160"/>
      <c r="K193" s="160"/>
      <c r="L193" s="160"/>
      <c r="M193" s="160"/>
      <c r="N193" s="160"/>
      <c r="O193" s="160"/>
      <c r="P193" s="160"/>
      <c r="Q193" s="160"/>
      <c r="R193" s="153"/>
      <c r="S193" s="154"/>
      <c r="T193" s="154"/>
      <c r="U193" s="154"/>
      <c r="V193" s="154"/>
      <c r="W193" s="154"/>
      <c r="X193" s="154"/>
      <c r="Y193" s="154"/>
      <c r="Z193" s="154"/>
      <c r="AA193" s="154"/>
      <c r="AB193" s="154"/>
      <c r="AC193" s="154"/>
      <c r="AD193" s="154"/>
      <c r="AE193" s="154"/>
      <c r="AF193" s="154"/>
      <c r="AG193" s="154"/>
      <c r="AH193" s="155"/>
    </row>
    <row r="194" spans="1:34">
      <c r="A194" s="160"/>
      <c r="B194" s="160"/>
      <c r="C194" s="160"/>
      <c r="D194" s="160"/>
      <c r="E194" s="160"/>
      <c r="F194" s="160"/>
      <c r="G194" s="160"/>
      <c r="H194" s="160"/>
      <c r="I194" s="160"/>
      <c r="J194" s="160"/>
      <c r="K194" s="160"/>
      <c r="L194" s="160"/>
      <c r="M194" s="160"/>
      <c r="N194" s="160"/>
      <c r="O194" s="160"/>
      <c r="P194" s="160"/>
      <c r="Q194" s="160"/>
      <c r="R194" s="153"/>
      <c r="S194" s="154"/>
      <c r="T194" s="154"/>
      <c r="U194" s="154"/>
      <c r="V194" s="154"/>
      <c r="W194" s="154"/>
      <c r="X194" s="154"/>
      <c r="Y194" s="154"/>
      <c r="Z194" s="154"/>
      <c r="AA194" s="154"/>
      <c r="AB194" s="154"/>
      <c r="AC194" s="154"/>
      <c r="AD194" s="154"/>
      <c r="AE194" s="154"/>
      <c r="AF194" s="154"/>
      <c r="AG194" s="154"/>
      <c r="AH194" s="155"/>
    </row>
    <row r="195" spans="1:34">
      <c r="A195" s="160"/>
      <c r="B195" s="160"/>
      <c r="C195" s="160"/>
      <c r="D195" s="160"/>
      <c r="E195" s="160"/>
      <c r="F195" s="160"/>
      <c r="G195" s="160"/>
      <c r="H195" s="160"/>
      <c r="I195" s="160"/>
      <c r="J195" s="160"/>
      <c r="K195" s="160"/>
      <c r="L195" s="160"/>
      <c r="M195" s="160"/>
      <c r="N195" s="160"/>
      <c r="O195" s="160"/>
      <c r="P195" s="160"/>
      <c r="Q195" s="160"/>
      <c r="R195" s="153"/>
      <c r="S195" s="154"/>
      <c r="T195" s="154"/>
      <c r="U195" s="154"/>
      <c r="V195" s="154"/>
      <c r="W195" s="154"/>
      <c r="X195" s="154"/>
      <c r="Y195" s="154"/>
      <c r="Z195" s="154"/>
      <c r="AA195" s="154"/>
      <c r="AB195" s="154"/>
      <c r="AC195" s="154"/>
      <c r="AD195" s="154"/>
      <c r="AE195" s="154"/>
      <c r="AF195" s="154"/>
      <c r="AG195" s="154"/>
      <c r="AH195" s="155"/>
    </row>
    <row r="196" spans="1:34">
      <c r="A196" s="160"/>
      <c r="B196" s="160"/>
      <c r="C196" s="160"/>
      <c r="D196" s="160"/>
      <c r="E196" s="160"/>
      <c r="F196" s="160"/>
      <c r="G196" s="160"/>
      <c r="H196" s="160"/>
      <c r="I196" s="160"/>
      <c r="J196" s="160"/>
      <c r="K196" s="160"/>
      <c r="L196" s="160"/>
      <c r="M196" s="160"/>
      <c r="N196" s="160"/>
      <c r="O196" s="160"/>
      <c r="P196" s="160"/>
      <c r="Q196" s="160"/>
      <c r="R196" s="153"/>
      <c r="S196" s="154"/>
      <c r="T196" s="154"/>
      <c r="U196" s="154"/>
      <c r="V196" s="154"/>
      <c r="W196" s="154"/>
      <c r="X196" s="154"/>
      <c r="Y196" s="154"/>
      <c r="Z196" s="154"/>
      <c r="AA196" s="154"/>
      <c r="AB196" s="154"/>
      <c r="AC196" s="154"/>
      <c r="AD196" s="154"/>
      <c r="AE196" s="154"/>
      <c r="AF196" s="154"/>
      <c r="AG196" s="154"/>
      <c r="AH196" s="155"/>
    </row>
    <row r="197" spans="1:34">
      <c r="A197" s="160"/>
      <c r="B197" s="160"/>
      <c r="C197" s="160"/>
      <c r="D197" s="160"/>
      <c r="E197" s="160"/>
      <c r="F197" s="160"/>
      <c r="G197" s="160"/>
      <c r="H197" s="160"/>
      <c r="I197" s="160"/>
      <c r="J197" s="160"/>
      <c r="K197" s="160"/>
      <c r="L197" s="160"/>
      <c r="M197" s="160"/>
      <c r="N197" s="160"/>
      <c r="O197" s="160"/>
      <c r="P197" s="160"/>
      <c r="Q197" s="160"/>
      <c r="R197" s="153"/>
      <c r="S197" s="154"/>
      <c r="T197" s="154"/>
      <c r="U197" s="154"/>
      <c r="V197" s="154"/>
      <c r="W197" s="154"/>
      <c r="X197" s="154"/>
      <c r="Y197" s="154"/>
      <c r="Z197" s="154"/>
      <c r="AA197" s="154"/>
      <c r="AB197" s="154"/>
      <c r="AC197" s="154"/>
      <c r="AD197" s="154"/>
      <c r="AE197" s="154"/>
      <c r="AF197" s="154"/>
      <c r="AG197" s="154"/>
      <c r="AH197" s="155"/>
    </row>
    <row r="198" spans="1:34">
      <c r="A198" s="160"/>
      <c r="B198" s="160"/>
      <c r="C198" s="160"/>
      <c r="D198" s="160"/>
      <c r="E198" s="160"/>
      <c r="F198" s="160"/>
      <c r="G198" s="160"/>
      <c r="H198" s="160"/>
      <c r="I198" s="160"/>
      <c r="J198" s="160"/>
      <c r="K198" s="160"/>
      <c r="L198" s="160"/>
      <c r="M198" s="160"/>
      <c r="N198" s="160"/>
      <c r="O198" s="160"/>
      <c r="P198" s="160"/>
      <c r="Q198" s="160"/>
      <c r="R198" s="153"/>
      <c r="S198" s="154"/>
      <c r="T198" s="154"/>
      <c r="U198" s="154"/>
      <c r="V198" s="154"/>
      <c r="W198" s="154"/>
      <c r="X198" s="154"/>
      <c r="Y198" s="154"/>
      <c r="Z198" s="154"/>
      <c r="AA198" s="154"/>
      <c r="AB198" s="154"/>
      <c r="AC198" s="154"/>
      <c r="AD198" s="154"/>
      <c r="AE198" s="154"/>
      <c r="AF198" s="154"/>
      <c r="AG198" s="154"/>
      <c r="AH198" s="155"/>
    </row>
    <row r="199" spans="1:34">
      <c r="A199" s="160"/>
      <c r="B199" s="160"/>
      <c r="C199" s="160"/>
      <c r="D199" s="160"/>
      <c r="E199" s="160"/>
      <c r="F199" s="160"/>
      <c r="G199" s="160"/>
      <c r="H199" s="160"/>
      <c r="I199" s="160"/>
      <c r="J199" s="160"/>
      <c r="K199" s="160"/>
      <c r="L199" s="160"/>
      <c r="M199" s="160"/>
      <c r="N199" s="160"/>
      <c r="O199" s="160"/>
      <c r="P199" s="160"/>
      <c r="Q199" s="160"/>
      <c r="R199" s="153"/>
      <c r="S199" s="154"/>
      <c r="T199" s="154"/>
      <c r="U199" s="154"/>
      <c r="V199" s="154"/>
      <c r="W199" s="154"/>
      <c r="X199" s="154"/>
      <c r="Y199" s="154"/>
      <c r="Z199" s="154"/>
      <c r="AA199" s="154"/>
      <c r="AB199" s="154"/>
      <c r="AC199" s="154"/>
      <c r="AD199" s="154"/>
      <c r="AE199" s="154"/>
      <c r="AF199" s="154"/>
      <c r="AG199" s="154"/>
      <c r="AH199" s="155"/>
    </row>
    <row r="200" spans="1:34">
      <c r="A200" s="160"/>
      <c r="B200" s="160"/>
      <c r="C200" s="160"/>
      <c r="D200" s="160"/>
      <c r="E200" s="160"/>
      <c r="F200" s="160"/>
      <c r="G200" s="160"/>
      <c r="H200" s="160"/>
      <c r="I200" s="160"/>
      <c r="J200" s="160"/>
      <c r="K200" s="160"/>
      <c r="L200" s="160"/>
      <c r="M200" s="160"/>
      <c r="N200" s="160"/>
      <c r="O200" s="160"/>
      <c r="P200" s="160"/>
      <c r="Q200" s="160"/>
      <c r="R200" s="153"/>
      <c r="S200" s="154"/>
      <c r="T200" s="154"/>
      <c r="U200" s="154"/>
      <c r="V200" s="154"/>
      <c r="W200" s="154"/>
      <c r="X200" s="154"/>
      <c r="Y200" s="154"/>
      <c r="Z200" s="154"/>
      <c r="AA200" s="154"/>
      <c r="AB200" s="154"/>
      <c r="AC200" s="154"/>
      <c r="AD200" s="154"/>
      <c r="AE200" s="154"/>
      <c r="AF200" s="154"/>
      <c r="AG200" s="154"/>
      <c r="AH200" s="155"/>
    </row>
    <row r="201" spans="1:34">
      <c r="A201" s="160"/>
      <c r="B201" s="160"/>
      <c r="C201" s="160"/>
      <c r="D201" s="160"/>
      <c r="E201" s="160"/>
      <c r="F201" s="160"/>
      <c r="G201" s="160"/>
      <c r="H201" s="160"/>
      <c r="I201" s="160"/>
      <c r="J201" s="160"/>
      <c r="K201" s="160"/>
      <c r="L201" s="160"/>
      <c r="M201" s="160"/>
      <c r="N201" s="160"/>
      <c r="O201" s="160"/>
      <c r="P201" s="160"/>
      <c r="Q201" s="160"/>
      <c r="R201" s="153"/>
      <c r="S201" s="154"/>
      <c r="T201" s="154"/>
      <c r="U201" s="154"/>
      <c r="V201" s="154"/>
      <c r="W201" s="154"/>
      <c r="X201" s="154"/>
      <c r="Y201" s="154"/>
      <c r="Z201" s="154"/>
      <c r="AA201" s="154"/>
      <c r="AB201" s="154"/>
      <c r="AC201" s="154"/>
      <c r="AD201" s="154"/>
      <c r="AE201" s="154"/>
      <c r="AF201" s="154"/>
      <c r="AG201" s="154"/>
      <c r="AH201" s="155"/>
    </row>
    <row r="202" spans="1:34">
      <c r="A202" s="160"/>
      <c r="B202" s="160"/>
      <c r="C202" s="160"/>
      <c r="D202" s="160"/>
      <c r="E202" s="160"/>
      <c r="F202" s="160"/>
      <c r="G202" s="160"/>
      <c r="H202" s="160"/>
      <c r="I202" s="160"/>
      <c r="J202" s="160"/>
      <c r="K202" s="160"/>
      <c r="L202" s="160"/>
      <c r="M202" s="160"/>
      <c r="N202" s="160"/>
      <c r="O202" s="160"/>
      <c r="P202" s="160"/>
      <c r="Q202" s="160"/>
      <c r="R202" s="153"/>
      <c r="S202" s="154"/>
      <c r="T202" s="154"/>
      <c r="U202" s="154"/>
      <c r="V202" s="154"/>
      <c r="W202" s="154"/>
      <c r="X202" s="154"/>
      <c r="Y202" s="154"/>
      <c r="Z202" s="154"/>
      <c r="AA202" s="154"/>
      <c r="AB202" s="154"/>
      <c r="AC202" s="154"/>
      <c r="AD202" s="154"/>
      <c r="AE202" s="154"/>
      <c r="AF202" s="154"/>
      <c r="AG202" s="154"/>
      <c r="AH202" s="155"/>
    </row>
    <row r="203" spans="1:34">
      <c r="A203" s="160"/>
      <c r="B203" s="160"/>
      <c r="C203" s="160"/>
      <c r="D203" s="160"/>
      <c r="E203" s="160"/>
      <c r="F203" s="160"/>
      <c r="G203" s="160"/>
      <c r="H203" s="160"/>
      <c r="I203" s="160"/>
      <c r="J203" s="160"/>
      <c r="K203" s="160"/>
      <c r="L203" s="160"/>
      <c r="M203" s="160"/>
      <c r="N203" s="160"/>
      <c r="O203" s="160"/>
      <c r="P203" s="160"/>
      <c r="Q203" s="160"/>
      <c r="R203" s="156"/>
      <c r="S203" s="157"/>
      <c r="T203" s="157"/>
      <c r="U203" s="157"/>
      <c r="V203" s="157"/>
      <c r="W203" s="157"/>
      <c r="X203" s="157"/>
      <c r="Y203" s="157"/>
      <c r="Z203" s="157"/>
      <c r="AA203" s="157"/>
      <c r="AB203" s="157"/>
      <c r="AC203" s="157"/>
      <c r="AD203" s="157"/>
      <c r="AE203" s="157"/>
      <c r="AF203" s="157"/>
      <c r="AG203" s="157"/>
      <c r="AH203" s="158"/>
    </row>
    <row r="204" spans="1:34">
      <c r="A204" s="119" t="s">
        <v>214</v>
      </c>
      <c r="B204" s="119"/>
      <c r="C204" s="119"/>
      <c r="D204" s="119"/>
      <c r="E204" s="119"/>
      <c r="F204" s="119"/>
      <c r="G204" s="119"/>
      <c r="H204" s="119"/>
      <c r="I204" s="119"/>
      <c r="J204" s="119" t="s">
        <v>215</v>
      </c>
      <c r="K204" s="119"/>
      <c r="L204" s="119"/>
      <c r="M204" s="119"/>
      <c r="N204" s="119"/>
      <c r="O204" s="119"/>
      <c r="P204" s="119"/>
      <c r="Q204" s="119"/>
      <c r="R204" s="119" t="s">
        <v>214</v>
      </c>
      <c r="S204" s="119"/>
      <c r="T204" s="119"/>
      <c r="U204" s="119"/>
      <c r="V204" s="119"/>
      <c r="W204" s="119"/>
      <c r="X204" s="119"/>
      <c r="Y204" s="119"/>
      <c r="Z204" s="119"/>
      <c r="AA204" s="119" t="s">
        <v>215</v>
      </c>
      <c r="AB204" s="119"/>
      <c r="AC204" s="119"/>
      <c r="AD204" s="119"/>
      <c r="AE204" s="119"/>
      <c r="AF204" s="119"/>
      <c r="AG204" s="119"/>
      <c r="AH204" s="119"/>
    </row>
    <row r="205" spans="1:34">
      <c r="A205" s="129" t="str">
        <f>IFERROR(VLOOKUP(Data!$B$52,Table1[],13),"")</f>
        <v/>
      </c>
      <c r="B205" s="130"/>
      <c r="C205" s="130"/>
      <c r="D205" s="130"/>
      <c r="E205" s="130"/>
      <c r="F205" s="130"/>
      <c r="G205" s="130"/>
      <c r="H205" s="130"/>
      <c r="I205" s="131"/>
      <c r="J205" s="138" t="str">
        <f>IFERROR(VLOOKUP(Data!$B$52,Table1[],12),"")</f>
        <v/>
      </c>
      <c r="K205" s="139"/>
      <c r="L205" s="139"/>
      <c r="M205" s="139"/>
      <c r="N205" s="139"/>
      <c r="O205" s="139"/>
      <c r="P205" s="139"/>
      <c r="Q205" s="140"/>
      <c r="R205" s="138" t="str">
        <f>IFERROR(VLOOKUP(Data!$B$59,Table1[],13),"")</f>
        <v/>
      </c>
      <c r="S205" s="139"/>
      <c r="T205" s="139"/>
      <c r="U205" s="139"/>
      <c r="V205" s="139"/>
      <c r="W205" s="139"/>
      <c r="X205" s="139"/>
      <c r="Y205" s="139"/>
      <c r="Z205" s="140"/>
      <c r="AA205" s="138" t="str">
        <f>IFERROR(VLOOKUP(Data!$B$59,Table1[],12),"")</f>
        <v/>
      </c>
      <c r="AB205" s="139"/>
      <c r="AC205" s="139"/>
      <c r="AD205" s="139"/>
      <c r="AE205" s="139"/>
      <c r="AF205" s="139"/>
      <c r="AG205" s="139"/>
      <c r="AH205" s="140"/>
    </row>
    <row r="206" spans="1:34">
      <c r="A206" s="132"/>
      <c r="B206" s="133"/>
      <c r="C206" s="133"/>
      <c r="D206" s="133"/>
      <c r="E206" s="133"/>
      <c r="F206" s="133"/>
      <c r="G206" s="133"/>
      <c r="H206" s="133"/>
      <c r="I206" s="134"/>
      <c r="J206" s="141"/>
      <c r="K206" s="142"/>
      <c r="L206" s="142"/>
      <c r="M206" s="142"/>
      <c r="N206" s="142"/>
      <c r="O206" s="142"/>
      <c r="P206" s="142"/>
      <c r="Q206" s="143"/>
      <c r="R206" s="141"/>
      <c r="S206" s="142"/>
      <c r="T206" s="142"/>
      <c r="U206" s="142"/>
      <c r="V206" s="142"/>
      <c r="W206" s="142"/>
      <c r="X206" s="142"/>
      <c r="Y206" s="142"/>
      <c r="Z206" s="143"/>
      <c r="AA206" s="141"/>
      <c r="AB206" s="142"/>
      <c r="AC206" s="142"/>
      <c r="AD206" s="142"/>
      <c r="AE206" s="142"/>
      <c r="AF206" s="142"/>
      <c r="AG206" s="142"/>
      <c r="AH206" s="143"/>
    </row>
    <row r="207" spans="1:34">
      <c r="A207" s="132"/>
      <c r="B207" s="133"/>
      <c r="C207" s="133"/>
      <c r="D207" s="133"/>
      <c r="E207" s="133"/>
      <c r="F207" s="133"/>
      <c r="G207" s="133"/>
      <c r="H207" s="133"/>
      <c r="I207" s="134"/>
      <c r="J207" s="141"/>
      <c r="K207" s="142"/>
      <c r="L207" s="142"/>
      <c r="M207" s="142"/>
      <c r="N207" s="142"/>
      <c r="O207" s="142"/>
      <c r="P207" s="142"/>
      <c r="Q207" s="143"/>
      <c r="R207" s="141"/>
      <c r="S207" s="142"/>
      <c r="T207" s="142"/>
      <c r="U207" s="142"/>
      <c r="V207" s="142"/>
      <c r="W207" s="142"/>
      <c r="X207" s="142"/>
      <c r="Y207" s="142"/>
      <c r="Z207" s="143"/>
      <c r="AA207" s="141"/>
      <c r="AB207" s="142"/>
      <c r="AC207" s="142"/>
      <c r="AD207" s="142"/>
      <c r="AE207" s="142"/>
      <c r="AF207" s="142"/>
      <c r="AG207" s="142"/>
      <c r="AH207" s="143"/>
    </row>
    <row r="208" spans="1:34">
      <c r="A208" s="132"/>
      <c r="B208" s="133"/>
      <c r="C208" s="133"/>
      <c r="D208" s="133"/>
      <c r="E208" s="133"/>
      <c r="F208" s="133"/>
      <c r="G208" s="133"/>
      <c r="H208" s="133"/>
      <c r="I208" s="134"/>
      <c r="J208" s="141"/>
      <c r="K208" s="142"/>
      <c r="L208" s="142"/>
      <c r="M208" s="142"/>
      <c r="N208" s="142"/>
      <c r="O208" s="142"/>
      <c r="P208" s="142"/>
      <c r="Q208" s="143"/>
      <c r="R208" s="141"/>
      <c r="S208" s="142"/>
      <c r="T208" s="142"/>
      <c r="U208" s="142"/>
      <c r="V208" s="142"/>
      <c r="W208" s="142"/>
      <c r="X208" s="142"/>
      <c r="Y208" s="142"/>
      <c r="Z208" s="143"/>
      <c r="AA208" s="141"/>
      <c r="AB208" s="142"/>
      <c r="AC208" s="142"/>
      <c r="AD208" s="142"/>
      <c r="AE208" s="142"/>
      <c r="AF208" s="142"/>
      <c r="AG208" s="142"/>
      <c r="AH208" s="143"/>
    </row>
    <row r="209" spans="1:34">
      <c r="A209" s="132"/>
      <c r="B209" s="133"/>
      <c r="C209" s="133"/>
      <c r="D209" s="133"/>
      <c r="E209" s="133"/>
      <c r="F209" s="133"/>
      <c r="G209" s="133"/>
      <c r="H209" s="133"/>
      <c r="I209" s="134"/>
      <c r="J209" s="141"/>
      <c r="K209" s="142"/>
      <c r="L209" s="142"/>
      <c r="M209" s="142"/>
      <c r="N209" s="142"/>
      <c r="O209" s="142"/>
      <c r="P209" s="142"/>
      <c r="Q209" s="143"/>
      <c r="R209" s="141"/>
      <c r="S209" s="142"/>
      <c r="T209" s="142"/>
      <c r="U209" s="142"/>
      <c r="V209" s="142"/>
      <c r="W209" s="142"/>
      <c r="X209" s="142"/>
      <c r="Y209" s="142"/>
      <c r="Z209" s="143"/>
      <c r="AA209" s="141"/>
      <c r="AB209" s="142"/>
      <c r="AC209" s="142"/>
      <c r="AD209" s="142"/>
      <c r="AE209" s="142"/>
      <c r="AF209" s="142"/>
      <c r="AG209" s="142"/>
      <c r="AH209" s="143"/>
    </row>
    <row r="210" spans="1:34">
      <c r="A210" s="132"/>
      <c r="B210" s="133"/>
      <c r="C210" s="133"/>
      <c r="D210" s="133"/>
      <c r="E210" s="133"/>
      <c r="F210" s="133"/>
      <c r="G210" s="133"/>
      <c r="H210" s="133"/>
      <c r="I210" s="134"/>
      <c r="J210" s="141"/>
      <c r="K210" s="142"/>
      <c r="L210" s="142"/>
      <c r="M210" s="142"/>
      <c r="N210" s="142"/>
      <c r="O210" s="142"/>
      <c r="P210" s="142"/>
      <c r="Q210" s="143"/>
      <c r="R210" s="141"/>
      <c r="S210" s="142"/>
      <c r="T210" s="142"/>
      <c r="U210" s="142"/>
      <c r="V210" s="142"/>
      <c r="W210" s="142"/>
      <c r="X210" s="142"/>
      <c r="Y210" s="142"/>
      <c r="Z210" s="143"/>
      <c r="AA210" s="141"/>
      <c r="AB210" s="142"/>
      <c r="AC210" s="142"/>
      <c r="AD210" s="142"/>
      <c r="AE210" s="142"/>
      <c r="AF210" s="142"/>
      <c r="AG210" s="142"/>
      <c r="AH210" s="143"/>
    </row>
    <row r="211" spans="1:34">
      <c r="A211" s="135"/>
      <c r="B211" s="136"/>
      <c r="C211" s="136"/>
      <c r="D211" s="136"/>
      <c r="E211" s="136"/>
      <c r="F211" s="136"/>
      <c r="G211" s="136"/>
      <c r="H211" s="136"/>
      <c r="I211" s="137"/>
      <c r="J211" s="144"/>
      <c r="K211" s="145"/>
      <c r="L211" s="145"/>
      <c r="M211" s="145"/>
      <c r="N211" s="145"/>
      <c r="O211" s="145"/>
      <c r="P211" s="145"/>
      <c r="Q211" s="146"/>
      <c r="R211" s="144"/>
      <c r="S211" s="145"/>
      <c r="T211" s="145"/>
      <c r="U211" s="145"/>
      <c r="V211" s="145"/>
      <c r="W211" s="145"/>
      <c r="X211" s="145"/>
      <c r="Y211" s="145"/>
      <c r="Z211" s="146"/>
      <c r="AA211" s="144"/>
      <c r="AB211" s="145"/>
      <c r="AC211" s="145"/>
      <c r="AD211" s="145"/>
      <c r="AE211" s="145"/>
      <c r="AF211" s="145"/>
      <c r="AG211" s="145"/>
      <c r="AH211" s="146"/>
    </row>
    <row r="213" spans="1:34">
      <c r="A213" s="159" t="s">
        <v>323</v>
      </c>
      <c r="B213" s="159"/>
      <c r="C213" s="159"/>
      <c r="D213" s="159"/>
      <c r="E213" s="159"/>
      <c r="F213" s="159"/>
      <c r="G213" s="159"/>
      <c r="H213" s="159"/>
      <c r="I213" s="159"/>
      <c r="J213" s="159" t="s">
        <v>66</v>
      </c>
      <c r="K213" s="159"/>
      <c r="L213" s="159"/>
      <c r="M213" s="159" t="s">
        <v>67</v>
      </c>
      <c r="N213" s="159"/>
      <c r="O213" s="159" t="s">
        <v>68</v>
      </c>
      <c r="P213" s="159"/>
      <c r="Q213" s="159"/>
      <c r="R213" s="161" t="s">
        <v>324</v>
      </c>
      <c r="S213" s="161"/>
      <c r="T213" s="161"/>
      <c r="U213" s="161"/>
      <c r="V213" s="161"/>
      <c r="W213" s="161"/>
      <c r="X213" s="161"/>
      <c r="Y213" s="161"/>
      <c r="Z213" s="161"/>
      <c r="AA213" s="161" t="s">
        <v>66</v>
      </c>
      <c r="AB213" s="161"/>
      <c r="AC213" s="161"/>
      <c r="AD213" s="161" t="s">
        <v>67</v>
      </c>
      <c r="AE213" s="161"/>
      <c r="AF213" s="161" t="s">
        <v>68</v>
      </c>
      <c r="AG213" s="161"/>
      <c r="AH213" s="161"/>
    </row>
    <row r="214" spans="1:34">
      <c r="A214" s="147">
        <f>Data!$B$53</f>
        <v>0</v>
      </c>
      <c r="B214" s="148"/>
      <c r="C214" s="148"/>
      <c r="D214" s="148"/>
      <c r="E214" s="148"/>
      <c r="F214" s="148"/>
      <c r="G214" s="148"/>
      <c r="H214" s="148"/>
      <c r="I214" s="149"/>
      <c r="J214" s="147" t="str">
        <f>IFERROR(VLOOKUP(Data!$B$53,Table1[],5),"")</f>
        <v/>
      </c>
      <c r="K214" s="148"/>
      <c r="L214" s="149"/>
      <c r="M214" s="147" t="str">
        <f>IFERROR(VLOOKUP(Data!$B$53,Table1[],9),"")</f>
        <v/>
      </c>
      <c r="N214" s="149"/>
      <c r="O214" s="23" t="str">
        <f>IFERROR(VLOOKUP(Data!$B$53,Table1[],11),"")</f>
        <v/>
      </c>
      <c r="P214" s="33" t="s">
        <v>60</v>
      </c>
      <c r="Q214" s="25" t="str">
        <f>IFERROR(VLOOKUP(Data!$B$53,Table1[],11),"")</f>
        <v/>
      </c>
      <c r="R214" s="147">
        <f>Data!$B$60</f>
        <v>0</v>
      </c>
      <c r="S214" s="148"/>
      <c r="T214" s="148"/>
      <c r="U214" s="148"/>
      <c r="V214" s="148"/>
      <c r="W214" s="148"/>
      <c r="X214" s="148"/>
      <c r="Y214" s="148"/>
      <c r="Z214" s="149"/>
      <c r="AA214" s="147" t="str">
        <f>IFERROR(VLOOKUP(Data!$B$60,Table1[],5),"")</f>
        <v/>
      </c>
      <c r="AB214" s="148"/>
      <c r="AC214" s="149"/>
      <c r="AD214" s="147" t="str">
        <f>IFERROR(VLOOKUP(Data!$B$60,Table1[],9),"")</f>
        <v/>
      </c>
      <c r="AE214" s="149"/>
      <c r="AF214" s="26"/>
      <c r="AG214" s="25" t="str">
        <f>IFERROR(VLOOKUP(Data!$B$60,Table1[],11,TRUE),"")</f>
        <v/>
      </c>
      <c r="AH214" s="26"/>
    </row>
    <row r="215" spans="1:34">
      <c r="A215" s="181" t="s">
        <v>191</v>
      </c>
      <c r="B215" s="182"/>
      <c r="C215" s="182"/>
      <c r="D215" s="182"/>
      <c r="E215" s="182"/>
      <c r="F215" s="182"/>
      <c r="G215" s="182"/>
      <c r="H215" s="182"/>
      <c r="I215" s="182"/>
      <c r="J215" s="182"/>
      <c r="K215" s="182"/>
      <c r="L215" s="182"/>
      <c r="M215" s="182"/>
      <c r="N215" s="182"/>
      <c r="O215" s="182"/>
      <c r="P215" s="182"/>
      <c r="Q215" s="183"/>
      <c r="R215" s="181" t="s">
        <v>191</v>
      </c>
      <c r="S215" s="182"/>
      <c r="T215" s="182"/>
      <c r="U215" s="182"/>
      <c r="V215" s="182"/>
      <c r="W215" s="182"/>
      <c r="X215" s="182"/>
      <c r="Y215" s="182"/>
      <c r="Z215" s="182"/>
      <c r="AA215" s="182"/>
      <c r="AB215" s="182"/>
      <c r="AC215" s="182"/>
      <c r="AD215" s="182"/>
      <c r="AE215" s="182"/>
      <c r="AF215" s="182"/>
      <c r="AG215" s="182"/>
      <c r="AH215" s="183"/>
    </row>
    <row r="216" spans="1:34">
      <c r="A216" s="160" t="str">
        <f>IFERROR(VLOOKUP(Data!$B$53,Table1[],8),"")</f>
        <v/>
      </c>
      <c r="B216" s="160"/>
      <c r="C216" s="160"/>
      <c r="D216" s="160"/>
      <c r="E216" s="160"/>
      <c r="F216" s="160"/>
      <c r="G216" s="160"/>
      <c r="H216" s="160"/>
      <c r="I216" s="160"/>
      <c r="J216" s="160"/>
      <c r="K216" s="160"/>
      <c r="L216" s="160"/>
      <c r="M216" s="160"/>
      <c r="N216" s="160"/>
      <c r="O216" s="160"/>
      <c r="P216" s="160"/>
      <c r="Q216" s="160"/>
      <c r="R216" s="150" t="str">
        <f>IFERROR(VLOOKUP(Data!$B$60,Table1[],8),"")</f>
        <v/>
      </c>
      <c r="S216" s="151"/>
      <c r="T216" s="151"/>
      <c r="U216" s="151"/>
      <c r="V216" s="151"/>
      <c r="W216" s="151"/>
      <c r="X216" s="151"/>
      <c r="Y216" s="151"/>
      <c r="Z216" s="151"/>
      <c r="AA216" s="151"/>
      <c r="AB216" s="151"/>
      <c r="AC216" s="151"/>
      <c r="AD216" s="151"/>
      <c r="AE216" s="151"/>
      <c r="AF216" s="151"/>
      <c r="AG216" s="151"/>
      <c r="AH216" s="152"/>
    </row>
    <row r="217" spans="1:34">
      <c r="A217" s="160"/>
      <c r="B217" s="160"/>
      <c r="C217" s="160"/>
      <c r="D217" s="160"/>
      <c r="E217" s="160"/>
      <c r="F217" s="160"/>
      <c r="G217" s="160"/>
      <c r="H217" s="160"/>
      <c r="I217" s="160"/>
      <c r="J217" s="160"/>
      <c r="K217" s="160"/>
      <c r="L217" s="160"/>
      <c r="M217" s="160"/>
      <c r="N217" s="160"/>
      <c r="O217" s="160"/>
      <c r="P217" s="160"/>
      <c r="Q217" s="160"/>
      <c r="R217" s="153"/>
      <c r="S217" s="154"/>
      <c r="T217" s="154"/>
      <c r="U217" s="154"/>
      <c r="V217" s="154"/>
      <c r="W217" s="154"/>
      <c r="X217" s="154"/>
      <c r="Y217" s="154"/>
      <c r="Z217" s="154"/>
      <c r="AA217" s="154"/>
      <c r="AB217" s="154"/>
      <c r="AC217" s="154"/>
      <c r="AD217" s="154"/>
      <c r="AE217" s="154"/>
      <c r="AF217" s="154"/>
      <c r="AG217" s="154"/>
      <c r="AH217" s="155"/>
    </row>
    <row r="218" spans="1:34">
      <c r="A218" s="160"/>
      <c r="B218" s="160"/>
      <c r="C218" s="160"/>
      <c r="D218" s="160"/>
      <c r="E218" s="160"/>
      <c r="F218" s="160"/>
      <c r="G218" s="160"/>
      <c r="H218" s="160"/>
      <c r="I218" s="160"/>
      <c r="J218" s="160"/>
      <c r="K218" s="160"/>
      <c r="L218" s="160"/>
      <c r="M218" s="160"/>
      <c r="N218" s="160"/>
      <c r="O218" s="160"/>
      <c r="P218" s="160"/>
      <c r="Q218" s="160"/>
      <c r="R218" s="153"/>
      <c r="S218" s="154"/>
      <c r="T218" s="154"/>
      <c r="U218" s="154"/>
      <c r="V218" s="154"/>
      <c r="W218" s="154"/>
      <c r="X218" s="154"/>
      <c r="Y218" s="154"/>
      <c r="Z218" s="154"/>
      <c r="AA218" s="154"/>
      <c r="AB218" s="154"/>
      <c r="AC218" s="154"/>
      <c r="AD218" s="154"/>
      <c r="AE218" s="154"/>
      <c r="AF218" s="154"/>
      <c r="AG218" s="154"/>
      <c r="AH218" s="155"/>
    </row>
    <row r="219" spans="1:34">
      <c r="A219" s="160"/>
      <c r="B219" s="160"/>
      <c r="C219" s="160"/>
      <c r="D219" s="160"/>
      <c r="E219" s="160"/>
      <c r="F219" s="160"/>
      <c r="G219" s="160"/>
      <c r="H219" s="160"/>
      <c r="I219" s="160"/>
      <c r="J219" s="160"/>
      <c r="K219" s="160"/>
      <c r="L219" s="160"/>
      <c r="M219" s="160"/>
      <c r="N219" s="160"/>
      <c r="O219" s="160"/>
      <c r="P219" s="160"/>
      <c r="Q219" s="160"/>
      <c r="R219" s="153"/>
      <c r="S219" s="154"/>
      <c r="T219" s="154"/>
      <c r="U219" s="154"/>
      <c r="V219" s="154"/>
      <c r="W219" s="154"/>
      <c r="X219" s="154"/>
      <c r="Y219" s="154"/>
      <c r="Z219" s="154"/>
      <c r="AA219" s="154"/>
      <c r="AB219" s="154"/>
      <c r="AC219" s="154"/>
      <c r="AD219" s="154"/>
      <c r="AE219" s="154"/>
      <c r="AF219" s="154"/>
      <c r="AG219" s="154"/>
      <c r="AH219" s="155"/>
    </row>
    <row r="220" spans="1:34">
      <c r="A220" s="160"/>
      <c r="B220" s="160"/>
      <c r="C220" s="160"/>
      <c r="D220" s="160"/>
      <c r="E220" s="160"/>
      <c r="F220" s="160"/>
      <c r="G220" s="160"/>
      <c r="H220" s="160"/>
      <c r="I220" s="160"/>
      <c r="J220" s="160"/>
      <c r="K220" s="160"/>
      <c r="L220" s="160"/>
      <c r="M220" s="160"/>
      <c r="N220" s="160"/>
      <c r="O220" s="160"/>
      <c r="P220" s="160"/>
      <c r="Q220" s="160"/>
      <c r="R220" s="153"/>
      <c r="S220" s="154"/>
      <c r="T220" s="154"/>
      <c r="U220" s="154"/>
      <c r="V220" s="154"/>
      <c r="W220" s="154"/>
      <c r="X220" s="154"/>
      <c r="Y220" s="154"/>
      <c r="Z220" s="154"/>
      <c r="AA220" s="154"/>
      <c r="AB220" s="154"/>
      <c r="AC220" s="154"/>
      <c r="AD220" s="154"/>
      <c r="AE220" s="154"/>
      <c r="AF220" s="154"/>
      <c r="AG220" s="154"/>
      <c r="AH220" s="155"/>
    </row>
    <row r="221" spans="1:34">
      <c r="A221" s="160"/>
      <c r="B221" s="160"/>
      <c r="C221" s="160"/>
      <c r="D221" s="160"/>
      <c r="E221" s="160"/>
      <c r="F221" s="160"/>
      <c r="G221" s="160"/>
      <c r="H221" s="160"/>
      <c r="I221" s="160"/>
      <c r="J221" s="160"/>
      <c r="K221" s="160"/>
      <c r="L221" s="160"/>
      <c r="M221" s="160"/>
      <c r="N221" s="160"/>
      <c r="O221" s="160"/>
      <c r="P221" s="160"/>
      <c r="Q221" s="160"/>
      <c r="R221" s="153"/>
      <c r="S221" s="154"/>
      <c r="T221" s="154"/>
      <c r="U221" s="154"/>
      <c r="V221" s="154"/>
      <c r="W221" s="154"/>
      <c r="X221" s="154"/>
      <c r="Y221" s="154"/>
      <c r="Z221" s="154"/>
      <c r="AA221" s="154"/>
      <c r="AB221" s="154"/>
      <c r="AC221" s="154"/>
      <c r="AD221" s="154"/>
      <c r="AE221" s="154"/>
      <c r="AF221" s="154"/>
      <c r="AG221" s="154"/>
      <c r="AH221" s="155"/>
    </row>
    <row r="222" spans="1:34">
      <c r="A222" s="160"/>
      <c r="B222" s="160"/>
      <c r="C222" s="160"/>
      <c r="D222" s="160"/>
      <c r="E222" s="160"/>
      <c r="F222" s="160"/>
      <c r="G222" s="160"/>
      <c r="H222" s="160"/>
      <c r="I222" s="160"/>
      <c r="J222" s="160"/>
      <c r="K222" s="160"/>
      <c r="L222" s="160"/>
      <c r="M222" s="160"/>
      <c r="N222" s="160"/>
      <c r="O222" s="160"/>
      <c r="P222" s="160"/>
      <c r="Q222" s="160"/>
      <c r="R222" s="153"/>
      <c r="S222" s="154"/>
      <c r="T222" s="154"/>
      <c r="U222" s="154"/>
      <c r="V222" s="154"/>
      <c r="W222" s="154"/>
      <c r="X222" s="154"/>
      <c r="Y222" s="154"/>
      <c r="Z222" s="154"/>
      <c r="AA222" s="154"/>
      <c r="AB222" s="154"/>
      <c r="AC222" s="154"/>
      <c r="AD222" s="154"/>
      <c r="AE222" s="154"/>
      <c r="AF222" s="154"/>
      <c r="AG222" s="154"/>
      <c r="AH222" s="155"/>
    </row>
    <row r="223" spans="1:34">
      <c r="A223" s="160"/>
      <c r="B223" s="160"/>
      <c r="C223" s="160"/>
      <c r="D223" s="160"/>
      <c r="E223" s="160"/>
      <c r="F223" s="160"/>
      <c r="G223" s="160"/>
      <c r="H223" s="160"/>
      <c r="I223" s="160"/>
      <c r="J223" s="160"/>
      <c r="K223" s="160"/>
      <c r="L223" s="160"/>
      <c r="M223" s="160"/>
      <c r="N223" s="160"/>
      <c r="O223" s="160"/>
      <c r="P223" s="160"/>
      <c r="Q223" s="160"/>
      <c r="R223" s="153"/>
      <c r="S223" s="154"/>
      <c r="T223" s="154"/>
      <c r="U223" s="154"/>
      <c r="V223" s="154"/>
      <c r="W223" s="154"/>
      <c r="X223" s="154"/>
      <c r="Y223" s="154"/>
      <c r="Z223" s="154"/>
      <c r="AA223" s="154"/>
      <c r="AB223" s="154"/>
      <c r="AC223" s="154"/>
      <c r="AD223" s="154"/>
      <c r="AE223" s="154"/>
      <c r="AF223" s="154"/>
      <c r="AG223" s="154"/>
      <c r="AH223" s="155"/>
    </row>
    <row r="224" spans="1:34">
      <c r="A224" s="160"/>
      <c r="B224" s="160"/>
      <c r="C224" s="160"/>
      <c r="D224" s="160"/>
      <c r="E224" s="160"/>
      <c r="F224" s="160"/>
      <c r="G224" s="160"/>
      <c r="H224" s="160"/>
      <c r="I224" s="160"/>
      <c r="J224" s="160"/>
      <c r="K224" s="160"/>
      <c r="L224" s="160"/>
      <c r="M224" s="160"/>
      <c r="N224" s="160"/>
      <c r="O224" s="160"/>
      <c r="P224" s="160"/>
      <c r="Q224" s="160"/>
      <c r="R224" s="153"/>
      <c r="S224" s="154"/>
      <c r="T224" s="154"/>
      <c r="U224" s="154"/>
      <c r="V224" s="154"/>
      <c r="W224" s="154"/>
      <c r="X224" s="154"/>
      <c r="Y224" s="154"/>
      <c r="Z224" s="154"/>
      <c r="AA224" s="154"/>
      <c r="AB224" s="154"/>
      <c r="AC224" s="154"/>
      <c r="AD224" s="154"/>
      <c r="AE224" s="154"/>
      <c r="AF224" s="154"/>
      <c r="AG224" s="154"/>
      <c r="AH224" s="155"/>
    </row>
    <row r="225" spans="1:34">
      <c r="A225" s="160"/>
      <c r="B225" s="160"/>
      <c r="C225" s="160"/>
      <c r="D225" s="160"/>
      <c r="E225" s="160"/>
      <c r="F225" s="160"/>
      <c r="G225" s="160"/>
      <c r="H225" s="160"/>
      <c r="I225" s="160"/>
      <c r="J225" s="160"/>
      <c r="K225" s="160"/>
      <c r="L225" s="160"/>
      <c r="M225" s="160"/>
      <c r="N225" s="160"/>
      <c r="O225" s="160"/>
      <c r="P225" s="160"/>
      <c r="Q225" s="160"/>
      <c r="R225" s="153"/>
      <c r="S225" s="154"/>
      <c r="T225" s="154"/>
      <c r="U225" s="154"/>
      <c r="V225" s="154"/>
      <c r="W225" s="154"/>
      <c r="X225" s="154"/>
      <c r="Y225" s="154"/>
      <c r="Z225" s="154"/>
      <c r="AA225" s="154"/>
      <c r="AB225" s="154"/>
      <c r="AC225" s="154"/>
      <c r="AD225" s="154"/>
      <c r="AE225" s="154"/>
      <c r="AF225" s="154"/>
      <c r="AG225" s="154"/>
      <c r="AH225" s="155"/>
    </row>
    <row r="226" spans="1:34">
      <c r="A226" s="160"/>
      <c r="B226" s="160"/>
      <c r="C226" s="160"/>
      <c r="D226" s="160"/>
      <c r="E226" s="160"/>
      <c r="F226" s="160"/>
      <c r="G226" s="160"/>
      <c r="H226" s="160"/>
      <c r="I226" s="160"/>
      <c r="J226" s="160"/>
      <c r="K226" s="160"/>
      <c r="L226" s="160"/>
      <c r="M226" s="160"/>
      <c r="N226" s="160"/>
      <c r="O226" s="160"/>
      <c r="P226" s="160"/>
      <c r="Q226" s="160"/>
      <c r="R226" s="153"/>
      <c r="S226" s="154"/>
      <c r="T226" s="154"/>
      <c r="U226" s="154"/>
      <c r="V226" s="154"/>
      <c r="W226" s="154"/>
      <c r="X226" s="154"/>
      <c r="Y226" s="154"/>
      <c r="Z226" s="154"/>
      <c r="AA226" s="154"/>
      <c r="AB226" s="154"/>
      <c r="AC226" s="154"/>
      <c r="AD226" s="154"/>
      <c r="AE226" s="154"/>
      <c r="AF226" s="154"/>
      <c r="AG226" s="154"/>
      <c r="AH226" s="155"/>
    </row>
    <row r="227" spans="1:34">
      <c r="A227" s="160"/>
      <c r="B227" s="160"/>
      <c r="C227" s="160"/>
      <c r="D227" s="160"/>
      <c r="E227" s="160"/>
      <c r="F227" s="160"/>
      <c r="G227" s="160"/>
      <c r="H227" s="160"/>
      <c r="I227" s="160"/>
      <c r="J227" s="160"/>
      <c r="K227" s="160"/>
      <c r="L227" s="160"/>
      <c r="M227" s="160"/>
      <c r="N227" s="160"/>
      <c r="O227" s="160"/>
      <c r="P227" s="160"/>
      <c r="Q227" s="160"/>
      <c r="R227" s="156"/>
      <c r="S227" s="157"/>
      <c r="T227" s="157"/>
      <c r="U227" s="157"/>
      <c r="V227" s="157"/>
      <c r="W227" s="157"/>
      <c r="X227" s="157"/>
      <c r="Y227" s="157"/>
      <c r="Z227" s="157"/>
      <c r="AA227" s="157"/>
      <c r="AB227" s="157"/>
      <c r="AC227" s="157"/>
      <c r="AD227" s="157"/>
      <c r="AE227" s="157"/>
      <c r="AF227" s="157"/>
      <c r="AG227" s="157"/>
      <c r="AH227" s="158"/>
    </row>
    <row r="228" spans="1:34">
      <c r="A228" s="119" t="s">
        <v>214</v>
      </c>
      <c r="B228" s="119"/>
      <c r="C228" s="119"/>
      <c r="D228" s="119"/>
      <c r="E228" s="119"/>
      <c r="F228" s="119"/>
      <c r="G228" s="119"/>
      <c r="H228" s="119"/>
      <c r="I228" s="119"/>
      <c r="J228" s="119" t="s">
        <v>215</v>
      </c>
      <c r="K228" s="119"/>
      <c r="L228" s="119"/>
      <c r="M228" s="119"/>
      <c r="N228" s="119"/>
      <c r="O228" s="119"/>
      <c r="P228" s="119"/>
      <c r="Q228" s="119"/>
      <c r="R228" s="119" t="s">
        <v>214</v>
      </c>
      <c r="S228" s="119"/>
      <c r="T228" s="119"/>
      <c r="U228" s="119"/>
      <c r="V228" s="119"/>
      <c r="W228" s="119"/>
      <c r="X228" s="119"/>
      <c r="Y228" s="119"/>
      <c r="Z228" s="119"/>
      <c r="AA228" s="119" t="s">
        <v>215</v>
      </c>
      <c r="AB228" s="119"/>
      <c r="AC228" s="119"/>
      <c r="AD228" s="119"/>
      <c r="AE228" s="119"/>
      <c r="AF228" s="119"/>
      <c r="AG228" s="119"/>
      <c r="AH228" s="119"/>
    </row>
    <row r="229" spans="1:34">
      <c r="A229" s="120" t="str">
        <f>IFERROR(VLOOKUP(Data!$B$53,Table1[],13),"")</f>
        <v/>
      </c>
      <c r="B229" s="121"/>
      <c r="C229" s="121"/>
      <c r="D229" s="121"/>
      <c r="E229" s="121"/>
      <c r="F229" s="121"/>
      <c r="G229" s="121"/>
      <c r="H229" s="121"/>
      <c r="I229" s="122"/>
      <c r="J229" s="120" t="str">
        <f>IFERROR(VLOOKUP(Data!$B$53,Table1[],12),"")</f>
        <v/>
      </c>
      <c r="K229" s="121"/>
      <c r="L229" s="121"/>
      <c r="M229" s="121"/>
      <c r="N229" s="121"/>
      <c r="O229" s="121"/>
      <c r="P229" s="121"/>
      <c r="Q229" s="122"/>
      <c r="R229" s="120" t="str">
        <f>IFERROR(VLOOKUP(Data!$B$60,Table1[],13),"")</f>
        <v/>
      </c>
      <c r="S229" s="121"/>
      <c r="T229" s="121"/>
      <c r="U229" s="121"/>
      <c r="V229" s="121"/>
      <c r="W229" s="121"/>
      <c r="X229" s="121"/>
      <c r="Y229" s="121"/>
      <c r="Z229" s="122"/>
      <c r="AA229" s="120" t="str">
        <f>IFERROR(VLOOKUP(Data!$B$60,Table1[],12),"")</f>
        <v/>
      </c>
      <c r="AB229" s="121"/>
      <c r="AC229" s="121"/>
      <c r="AD229" s="121"/>
      <c r="AE229" s="121"/>
      <c r="AF229" s="121"/>
      <c r="AG229" s="121"/>
      <c r="AH229" s="122"/>
    </row>
    <row r="230" spans="1:34">
      <c r="A230" s="123"/>
      <c r="B230" s="124"/>
      <c r="C230" s="124"/>
      <c r="D230" s="124"/>
      <c r="E230" s="124"/>
      <c r="F230" s="124"/>
      <c r="G230" s="124"/>
      <c r="H230" s="124"/>
      <c r="I230" s="125"/>
      <c r="J230" s="123"/>
      <c r="K230" s="124"/>
      <c r="L230" s="124"/>
      <c r="M230" s="124"/>
      <c r="N230" s="124"/>
      <c r="O230" s="124"/>
      <c r="P230" s="124"/>
      <c r="Q230" s="125"/>
      <c r="R230" s="123"/>
      <c r="S230" s="124"/>
      <c r="T230" s="124"/>
      <c r="U230" s="124"/>
      <c r="V230" s="124"/>
      <c r="W230" s="124"/>
      <c r="X230" s="124"/>
      <c r="Y230" s="124"/>
      <c r="Z230" s="125"/>
      <c r="AA230" s="123"/>
      <c r="AB230" s="124"/>
      <c r="AC230" s="124"/>
      <c r="AD230" s="124"/>
      <c r="AE230" s="124"/>
      <c r="AF230" s="124"/>
      <c r="AG230" s="124"/>
      <c r="AH230" s="125"/>
    </row>
    <row r="231" spans="1:34">
      <c r="A231" s="123"/>
      <c r="B231" s="124"/>
      <c r="C231" s="124"/>
      <c r="D231" s="124"/>
      <c r="E231" s="124"/>
      <c r="F231" s="124"/>
      <c r="G231" s="124"/>
      <c r="H231" s="124"/>
      <c r="I231" s="125"/>
      <c r="J231" s="123"/>
      <c r="K231" s="124"/>
      <c r="L231" s="124"/>
      <c r="M231" s="124"/>
      <c r="N231" s="124"/>
      <c r="O231" s="124"/>
      <c r="P231" s="124"/>
      <c r="Q231" s="125"/>
      <c r="R231" s="123"/>
      <c r="S231" s="124"/>
      <c r="T231" s="124"/>
      <c r="U231" s="124"/>
      <c r="V231" s="124"/>
      <c r="W231" s="124"/>
      <c r="X231" s="124"/>
      <c r="Y231" s="124"/>
      <c r="Z231" s="125"/>
      <c r="AA231" s="123"/>
      <c r="AB231" s="124"/>
      <c r="AC231" s="124"/>
      <c r="AD231" s="124"/>
      <c r="AE231" s="124"/>
      <c r="AF231" s="124"/>
      <c r="AG231" s="124"/>
      <c r="AH231" s="125"/>
    </row>
    <row r="232" spans="1:34">
      <c r="A232" s="123"/>
      <c r="B232" s="124"/>
      <c r="C232" s="124"/>
      <c r="D232" s="124"/>
      <c r="E232" s="124"/>
      <c r="F232" s="124"/>
      <c r="G232" s="124"/>
      <c r="H232" s="124"/>
      <c r="I232" s="125"/>
      <c r="J232" s="123"/>
      <c r="K232" s="124"/>
      <c r="L232" s="124"/>
      <c r="M232" s="124"/>
      <c r="N232" s="124"/>
      <c r="O232" s="124"/>
      <c r="P232" s="124"/>
      <c r="Q232" s="125"/>
      <c r="R232" s="123"/>
      <c r="S232" s="124"/>
      <c r="T232" s="124"/>
      <c r="U232" s="124"/>
      <c r="V232" s="124"/>
      <c r="W232" s="124"/>
      <c r="X232" s="124"/>
      <c r="Y232" s="124"/>
      <c r="Z232" s="125"/>
      <c r="AA232" s="123"/>
      <c r="AB232" s="124"/>
      <c r="AC232" s="124"/>
      <c r="AD232" s="124"/>
      <c r="AE232" s="124"/>
      <c r="AF232" s="124"/>
      <c r="AG232" s="124"/>
      <c r="AH232" s="125"/>
    </row>
    <row r="233" spans="1:34">
      <c r="A233" s="123"/>
      <c r="B233" s="124"/>
      <c r="C233" s="124"/>
      <c r="D233" s="124"/>
      <c r="E233" s="124"/>
      <c r="F233" s="124"/>
      <c r="G233" s="124"/>
      <c r="H233" s="124"/>
      <c r="I233" s="125"/>
      <c r="J233" s="123"/>
      <c r="K233" s="124"/>
      <c r="L233" s="124"/>
      <c r="M233" s="124"/>
      <c r="N233" s="124"/>
      <c r="O233" s="124"/>
      <c r="P233" s="124"/>
      <c r="Q233" s="125"/>
      <c r="R233" s="123"/>
      <c r="S233" s="124"/>
      <c r="T233" s="124"/>
      <c r="U233" s="124"/>
      <c r="V233" s="124"/>
      <c r="W233" s="124"/>
      <c r="X233" s="124"/>
      <c r="Y233" s="124"/>
      <c r="Z233" s="125"/>
      <c r="AA233" s="123"/>
      <c r="AB233" s="124"/>
      <c r="AC233" s="124"/>
      <c r="AD233" s="124"/>
      <c r="AE233" s="124"/>
      <c r="AF233" s="124"/>
      <c r="AG233" s="124"/>
      <c r="AH233" s="125"/>
    </row>
    <row r="234" spans="1:34">
      <c r="A234" s="123"/>
      <c r="B234" s="124"/>
      <c r="C234" s="124"/>
      <c r="D234" s="124"/>
      <c r="E234" s="124"/>
      <c r="F234" s="124"/>
      <c r="G234" s="124"/>
      <c r="H234" s="124"/>
      <c r="I234" s="125"/>
      <c r="J234" s="123"/>
      <c r="K234" s="124"/>
      <c r="L234" s="124"/>
      <c r="M234" s="124"/>
      <c r="N234" s="124"/>
      <c r="O234" s="124"/>
      <c r="P234" s="124"/>
      <c r="Q234" s="125"/>
      <c r="R234" s="123"/>
      <c r="S234" s="124"/>
      <c r="T234" s="124"/>
      <c r="U234" s="124"/>
      <c r="V234" s="124"/>
      <c r="W234" s="124"/>
      <c r="X234" s="124"/>
      <c r="Y234" s="124"/>
      <c r="Z234" s="125"/>
      <c r="AA234" s="123"/>
      <c r="AB234" s="124"/>
      <c r="AC234" s="124"/>
      <c r="AD234" s="124"/>
      <c r="AE234" s="124"/>
      <c r="AF234" s="124"/>
      <c r="AG234" s="124"/>
      <c r="AH234" s="125"/>
    </row>
    <row r="235" spans="1:34">
      <c r="A235" s="126"/>
      <c r="B235" s="127"/>
      <c r="C235" s="127"/>
      <c r="D235" s="127"/>
      <c r="E235" s="127"/>
      <c r="F235" s="127"/>
      <c r="G235" s="127"/>
      <c r="H235" s="127"/>
      <c r="I235" s="128"/>
      <c r="J235" s="126"/>
      <c r="K235" s="127"/>
      <c r="L235" s="127"/>
      <c r="M235" s="127"/>
      <c r="N235" s="127"/>
      <c r="O235" s="127"/>
      <c r="P235" s="127"/>
      <c r="Q235" s="128"/>
      <c r="R235" s="126"/>
      <c r="S235" s="127"/>
      <c r="T235" s="127"/>
      <c r="U235" s="127"/>
      <c r="V235" s="127"/>
      <c r="W235" s="127"/>
      <c r="X235" s="127"/>
      <c r="Y235" s="127"/>
      <c r="Z235" s="128"/>
      <c r="AA235" s="126"/>
      <c r="AB235" s="127"/>
      <c r="AC235" s="127"/>
      <c r="AD235" s="127"/>
      <c r="AE235" s="127"/>
      <c r="AF235" s="127"/>
      <c r="AG235" s="127"/>
      <c r="AH235" s="128"/>
    </row>
  </sheetData>
  <mergeCells count="398">
    <mergeCell ref="A215:Q215"/>
    <mergeCell ref="R215:AH215"/>
    <mergeCell ref="A216:Q227"/>
    <mergeCell ref="R216:AH227"/>
    <mergeCell ref="A228:I228"/>
    <mergeCell ref="J228:Q228"/>
    <mergeCell ref="R228:Z228"/>
    <mergeCell ref="AA228:AH228"/>
    <mergeCell ref="A229:I235"/>
    <mergeCell ref="J229:Q235"/>
    <mergeCell ref="R229:Z235"/>
    <mergeCell ref="AA229:AH235"/>
    <mergeCell ref="A213:I213"/>
    <mergeCell ref="J213:L213"/>
    <mergeCell ref="M213:N213"/>
    <mergeCell ref="O213:Q213"/>
    <mergeCell ref="R213:Z213"/>
    <mergeCell ref="AA213:AC213"/>
    <mergeCell ref="AD213:AE213"/>
    <mergeCell ref="AF213:AH213"/>
    <mergeCell ref="A214:I214"/>
    <mergeCell ref="J214:L214"/>
    <mergeCell ref="M214:N214"/>
    <mergeCell ref="R214:Z214"/>
    <mergeCell ref="AA214:AC214"/>
    <mergeCell ref="AD214:AE214"/>
    <mergeCell ref="A191:Q191"/>
    <mergeCell ref="R191:AH191"/>
    <mergeCell ref="A192:Q203"/>
    <mergeCell ref="R192:AH203"/>
    <mergeCell ref="A204:I204"/>
    <mergeCell ref="J204:Q204"/>
    <mergeCell ref="R204:Z204"/>
    <mergeCell ref="AA204:AH204"/>
    <mergeCell ref="A205:I211"/>
    <mergeCell ref="J205:Q211"/>
    <mergeCell ref="R205:Z211"/>
    <mergeCell ref="AA205:AH211"/>
    <mergeCell ref="A189:I189"/>
    <mergeCell ref="J189:L189"/>
    <mergeCell ref="M189:N189"/>
    <mergeCell ref="O189:Q189"/>
    <mergeCell ref="R189:Z189"/>
    <mergeCell ref="AA189:AC189"/>
    <mergeCell ref="AD189:AE189"/>
    <mergeCell ref="AF189:AH189"/>
    <mergeCell ref="A190:I190"/>
    <mergeCell ref="J190:L190"/>
    <mergeCell ref="M190:N190"/>
    <mergeCell ref="R190:Z190"/>
    <mergeCell ref="AA190:AC190"/>
    <mergeCell ref="AD190:AE190"/>
    <mergeCell ref="A144:Q144"/>
    <mergeCell ref="R144:AH144"/>
    <mergeCell ref="A168:Q168"/>
    <mergeCell ref="R168:AH168"/>
    <mergeCell ref="P19:Q19"/>
    <mergeCell ref="R20:S20"/>
    <mergeCell ref="P20:Q20"/>
    <mergeCell ref="R19:S19"/>
    <mergeCell ref="P22:Q22"/>
    <mergeCell ref="R22:S22"/>
    <mergeCell ref="R23:S23"/>
    <mergeCell ref="P23:Q23"/>
    <mergeCell ref="A64:AH87"/>
    <mergeCell ref="A88:AH88"/>
    <mergeCell ref="A89:AH94"/>
    <mergeCell ref="Y21:AD21"/>
    <mergeCell ref="T22:V22"/>
    <mergeCell ref="W22:X22"/>
    <mergeCell ref="Y22:AA22"/>
    <mergeCell ref="Z37:AA37"/>
    <mergeCell ref="A33:AH33"/>
    <mergeCell ref="C34:G34"/>
    <mergeCell ref="A34:B34"/>
    <mergeCell ref="A26:I26"/>
    <mergeCell ref="C40:G40"/>
    <mergeCell ref="A38:B38"/>
    <mergeCell ref="A23:G23"/>
    <mergeCell ref="H23:O23"/>
    <mergeCell ref="T23:Z23"/>
    <mergeCell ref="AA23:AH23"/>
    <mergeCell ref="A97:Q100"/>
    <mergeCell ref="R97:AH100"/>
    <mergeCell ref="A102:Q105"/>
    <mergeCell ref="R102:AH105"/>
    <mergeCell ref="Z38:AA38"/>
    <mergeCell ref="A37:B37"/>
    <mergeCell ref="H37:K37"/>
    <mergeCell ref="L37:W37"/>
    <mergeCell ref="M32:N32"/>
    <mergeCell ref="M27:N27"/>
    <mergeCell ref="M28:N28"/>
    <mergeCell ref="AA27:AC27"/>
    <mergeCell ref="AA28:AC28"/>
    <mergeCell ref="X35:Y35"/>
    <mergeCell ref="Z35:AA35"/>
    <mergeCell ref="AB35:AE35"/>
    <mergeCell ref="H36:K36"/>
    <mergeCell ref="L36:W36"/>
    <mergeCell ref="AA26:AC26"/>
    <mergeCell ref="AD26:AE26"/>
    <mergeCell ref="AF26:AH26"/>
    <mergeCell ref="A32:I32"/>
    <mergeCell ref="A27:I27"/>
    <mergeCell ref="A28:I28"/>
    <mergeCell ref="A29:I29"/>
    <mergeCell ref="A30:I30"/>
    <mergeCell ref="A31:I31"/>
    <mergeCell ref="AA32:AC32"/>
    <mergeCell ref="J27:L27"/>
    <mergeCell ref="J28:L28"/>
    <mergeCell ref="J29:L29"/>
    <mergeCell ref="J30:L30"/>
    <mergeCell ref="J31:L31"/>
    <mergeCell ref="J32:L32"/>
    <mergeCell ref="I22:K22"/>
    <mergeCell ref="A22:C22"/>
    <mergeCell ref="AE21:AH21"/>
    <mergeCell ref="AB22:AD22"/>
    <mergeCell ref="D22:E22"/>
    <mergeCell ref="F22:H22"/>
    <mergeCell ref="T21:V21"/>
    <mergeCell ref="W21:X21"/>
    <mergeCell ref="P21:S21"/>
    <mergeCell ref="F21:K21"/>
    <mergeCell ref="L22:O22"/>
    <mergeCell ref="AE22:AH22"/>
    <mergeCell ref="A19:C19"/>
    <mergeCell ref="A20:C20"/>
    <mergeCell ref="A21:C21"/>
    <mergeCell ref="D21:E21"/>
    <mergeCell ref="L21:O21"/>
    <mergeCell ref="T19:V19"/>
    <mergeCell ref="M29:N29"/>
    <mergeCell ref="M30:N30"/>
    <mergeCell ref="M31:N31"/>
    <mergeCell ref="R27:Z27"/>
    <mergeCell ref="R28:Z28"/>
    <mergeCell ref="R29:Z29"/>
    <mergeCell ref="R30:Z30"/>
    <mergeCell ref="R31:Z31"/>
    <mergeCell ref="W19:X19"/>
    <mergeCell ref="R26:Z26"/>
    <mergeCell ref="D19:E19"/>
    <mergeCell ref="D20:E20"/>
    <mergeCell ref="T20:V20"/>
    <mergeCell ref="W20:X20"/>
    <mergeCell ref="Y20:AD20"/>
    <mergeCell ref="AA29:AC29"/>
    <mergeCell ref="AA30:AC30"/>
    <mergeCell ref="AA31:AC31"/>
    <mergeCell ref="AE20:AH20"/>
    <mergeCell ref="AG19:AH19"/>
    <mergeCell ref="AD19:AE19"/>
    <mergeCell ref="Y19:AC19"/>
    <mergeCell ref="N19:O19"/>
    <mergeCell ref="K19:L19"/>
    <mergeCell ref="F19:J19"/>
    <mergeCell ref="F20:K20"/>
    <mergeCell ref="L20:O20"/>
    <mergeCell ref="F8:AH9"/>
    <mergeCell ref="F10:AH11"/>
    <mergeCell ref="F12:AH13"/>
    <mergeCell ref="F14:AH15"/>
    <mergeCell ref="A17:Q17"/>
    <mergeCell ref="R17:AH17"/>
    <mergeCell ref="D14:E15"/>
    <mergeCell ref="A16:AH16"/>
    <mergeCell ref="A18:C18"/>
    <mergeCell ref="A6:C15"/>
    <mergeCell ref="D18:E18"/>
    <mergeCell ref="P18:S18"/>
    <mergeCell ref="F18:H18"/>
    <mergeCell ref="L18:O18"/>
    <mergeCell ref="AE18:AH18"/>
    <mergeCell ref="A1:I2"/>
    <mergeCell ref="J1:AF2"/>
    <mergeCell ref="W3:Y3"/>
    <mergeCell ref="Z3:AF3"/>
    <mergeCell ref="A4:C4"/>
    <mergeCell ref="D4:K4"/>
    <mergeCell ref="L4:N4"/>
    <mergeCell ref="Q3:V3"/>
    <mergeCell ref="N3:P3"/>
    <mergeCell ref="D3:M3"/>
    <mergeCell ref="AB4:AH4"/>
    <mergeCell ref="Y4:AA4"/>
    <mergeCell ref="O4:X4"/>
    <mergeCell ref="A3:C3"/>
    <mergeCell ref="AG1:AH3"/>
    <mergeCell ref="A5:AH5"/>
    <mergeCell ref="D6:E7"/>
    <mergeCell ref="D8:E9"/>
    <mergeCell ref="D10:E11"/>
    <mergeCell ref="R32:Z32"/>
    <mergeCell ref="AD27:AE27"/>
    <mergeCell ref="AD28:AE28"/>
    <mergeCell ref="AD29:AE29"/>
    <mergeCell ref="AD30:AE30"/>
    <mergeCell ref="AD31:AE31"/>
    <mergeCell ref="AD32:AE32"/>
    <mergeCell ref="AB18:AD18"/>
    <mergeCell ref="I18:K18"/>
    <mergeCell ref="T18:V18"/>
    <mergeCell ref="W18:X18"/>
    <mergeCell ref="Y18:AA18"/>
    <mergeCell ref="A24:AH24"/>
    <mergeCell ref="A25:Q25"/>
    <mergeCell ref="R25:AH25"/>
    <mergeCell ref="O26:Q26"/>
    <mergeCell ref="M26:N26"/>
    <mergeCell ref="J26:L26"/>
    <mergeCell ref="D12:E13"/>
    <mergeCell ref="F6:AH7"/>
    <mergeCell ref="X36:Y36"/>
    <mergeCell ref="Z36:AA36"/>
    <mergeCell ref="AB36:AE36"/>
    <mergeCell ref="X34:Y34"/>
    <mergeCell ref="Z34:AA34"/>
    <mergeCell ref="AB34:AE34"/>
    <mergeCell ref="H34:K34"/>
    <mergeCell ref="L34:W34"/>
    <mergeCell ref="X37:Y37"/>
    <mergeCell ref="AB37:AE37"/>
    <mergeCell ref="X38:Y38"/>
    <mergeCell ref="AB38:AE38"/>
    <mergeCell ref="C41:G41"/>
    <mergeCell ref="C42:G42"/>
    <mergeCell ref="A43:B43"/>
    <mergeCell ref="H44:K44"/>
    <mergeCell ref="C43:G43"/>
    <mergeCell ref="H35:K35"/>
    <mergeCell ref="L35:W35"/>
    <mergeCell ref="A41:B41"/>
    <mergeCell ref="A42:B42"/>
    <mergeCell ref="H39:K39"/>
    <mergeCell ref="L39:W39"/>
    <mergeCell ref="H41:K41"/>
    <mergeCell ref="L41:W41"/>
    <mergeCell ref="H38:K38"/>
    <mergeCell ref="L38:W38"/>
    <mergeCell ref="C37:G37"/>
    <mergeCell ref="C38:G38"/>
    <mergeCell ref="A35:B35"/>
    <mergeCell ref="C35:G35"/>
    <mergeCell ref="A36:B36"/>
    <mergeCell ref="C36:G36"/>
    <mergeCell ref="A39:B39"/>
    <mergeCell ref="C39:G39"/>
    <mergeCell ref="A40:B40"/>
    <mergeCell ref="H47:K47"/>
    <mergeCell ref="Z47:AA47"/>
    <mergeCell ref="AB47:AE47"/>
    <mergeCell ref="A142:I142"/>
    <mergeCell ref="J142:L142"/>
    <mergeCell ref="A143:I143"/>
    <mergeCell ref="L49:P49"/>
    <mergeCell ref="Q49:R49"/>
    <mergeCell ref="S49:AH49"/>
    <mergeCell ref="A50:K50"/>
    <mergeCell ref="L50:P50"/>
    <mergeCell ref="A131:AH131"/>
    <mergeCell ref="A136:AH136"/>
    <mergeCell ref="A101:AH101"/>
    <mergeCell ref="L47:W47"/>
    <mergeCell ref="X47:Y47"/>
    <mergeCell ref="A111:AH111"/>
    <mergeCell ref="A116:AH116"/>
    <mergeCell ref="A127:Q130"/>
    <mergeCell ref="R127:AH130"/>
    <mergeCell ref="A132:Q135"/>
    <mergeCell ref="R132:AH135"/>
    <mergeCell ref="AB39:AE39"/>
    <mergeCell ref="H40:K40"/>
    <mergeCell ref="L40:W40"/>
    <mergeCell ref="X40:Y40"/>
    <mergeCell ref="Z40:AA40"/>
    <mergeCell ref="AB40:AE40"/>
    <mergeCell ref="X39:Y39"/>
    <mergeCell ref="Z39:AA39"/>
    <mergeCell ref="AB45:AE45"/>
    <mergeCell ref="X41:Y41"/>
    <mergeCell ref="AB41:AE41"/>
    <mergeCell ref="H42:K42"/>
    <mergeCell ref="L42:W42"/>
    <mergeCell ref="X42:Y42"/>
    <mergeCell ref="AB42:AE42"/>
    <mergeCell ref="H43:K43"/>
    <mergeCell ref="L43:W43"/>
    <mergeCell ref="X43:Y43"/>
    <mergeCell ref="Z43:AA43"/>
    <mergeCell ref="AB43:AE43"/>
    <mergeCell ref="Z42:AA42"/>
    <mergeCell ref="Z41:AA41"/>
    <mergeCell ref="R143:Z143"/>
    <mergeCell ref="AA143:AC143"/>
    <mergeCell ref="AD143:AE143"/>
    <mergeCell ref="L44:W44"/>
    <mergeCell ref="X44:Y44"/>
    <mergeCell ref="Z44:AA44"/>
    <mergeCell ref="AB44:AE44"/>
    <mergeCell ref="H45:K45"/>
    <mergeCell ref="L45:W45"/>
    <mergeCell ref="X45:Y45"/>
    <mergeCell ref="Z45:AA45"/>
    <mergeCell ref="J143:L143"/>
    <mergeCell ref="M143:N143"/>
    <mergeCell ref="A95:AH95"/>
    <mergeCell ref="A96:AH96"/>
    <mergeCell ref="A46:B46"/>
    <mergeCell ref="C46:G46"/>
    <mergeCell ref="A47:B47"/>
    <mergeCell ref="C47:G47"/>
    <mergeCell ref="H46:K46"/>
    <mergeCell ref="L46:W46"/>
    <mergeCell ref="X46:Y46"/>
    <mergeCell ref="Z46:AA46"/>
    <mergeCell ref="AB46:AE46"/>
    <mergeCell ref="A53:K53"/>
    <mergeCell ref="L53:P53"/>
    <mergeCell ref="Q53:R53"/>
    <mergeCell ref="S53:AH53"/>
    <mergeCell ref="Q50:R50"/>
    <mergeCell ref="S50:AH50"/>
    <mergeCell ref="R142:Z142"/>
    <mergeCell ref="AA142:AC142"/>
    <mergeCell ref="AD142:AE142"/>
    <mergeCell ref="AF142:AH142"/>
    <mergeCell ref="A121:AH121"/>
    <mergeCell ref="A126:AH126"/>
    <mergeCell ref="A137:Q140"/>
    <mergeCell ref="R137:AH140"/>
    <mergeCell ref="A122:Q125"/>
    <mergeCell ref="R122:AH125"/>
    <mergeCell ref="A112:Q115"/>
    <mergeCell ref="R112:AH115"/>
    <mergeCell ref="A117:Q120"/>
    <mergeCell ref="R117:AH120"/>
    <mergeCell ref="A107:Q110"/>
    <mergeCell ref="R107:AH110"/>
    <mergeCell ref="A44:B44"/>
    <mergeCell ref="C44:G44"/>
    <mergeCell ref="A45:B45"/>
    <mergeCell ref="C45:G45"/>
    <mergeCell ref="A59:AH60"/>
    <mergeCell ref="A61:AH62"/>
    <mergeCell ref="A48:AH48"/>
    <mergeCell ref="A49:K49"/>
    <mergeCell ref="O166:Q166"/>
    <mergeCell ref="A63:AH63"/>
    <mergeCell ref="O142:Q142"/>
    <mergeCell ref="M142:N142"/>
    <mergeCell ref="A106:AH106"/>
    <mergeCell ref="A55:AH56"/>
    <mergeCell ref="A57:AH58"/>
    <mergeCell ref="A54:AH54"/>
    <mergeCell ref="A51:K51"/>
    <mergeCell ref="L51:P51"/>
    <mergeCell ref="Q51:R51"/>
    <mergeCell ref="S51:AH51"/>
    <mergeCell ref="A52:K52"/>
    <mergeCell ref="L52:P52"/>
    <mergeCell ref="Q52:R52"/>
    <mergeCell ref="S52:AH52"/>
    <mergeCell ref="A145:Q156"/>
    <mergeCell ref="R145:AH156"/>
    <mergeCell ref="A167:I167"/>
    <mergeCell ref="J167:L167"/>
    <mergeCell ref="M167:N167"/>
    <mergeCell ref="R166:Z166"/>
    <mergeCell ref="AA166:AC166"/>
    <mergeCell ref="AD166:AE166"/>
    <mergeCell ref="AF166:AH166"/>
    <mergeCell ref="J157:Q157"/>
    <mergeCell ref="R157:Z157"/>
    <mergeCell ref="AA157:AH157"/>
    <mergeCell ref="R158:Z164"/>
    <mergeCell ref="AA158:AH164"/>
    <mergeCell ref="A157:I157"/>
    <mergeCell ref="R181:Z181"/>
    <mergeCell ref="AA181:AH181"/>
    <mergeCell ref="R182:Z188"/>
    <mergeCell ref="AA182:AH188"/>
    <mergeCell ref="A158:I164"/>
    <mergeCell ref="J158:Q164"/>
    <mergeCell ref="A181:I181"/>
    <mergeCell ref="J181:Q181"/>
    <mergeCell ref="A182:I188"/>
    <mergeCell ref="J182:Q188"/>
    <mergeCell ref="R167:Z167"/>
    <mergeCell ref="AA167:AC167"/>
    <mergeCell ref="AD167:AE167"/>
    <mergeCell ref="R169:AH180"/>
    <mergeCell ref="A166:I166"/>
    <mergeCell ref="J166:L166"/>
    <mergeCell ref="M166:N166"/>
    <mergeCell ref="A169:Q180"/>
  </mergeCells>
  <pageMargins left="0.60833333333333328" right="0.625" top="0.75" bottom="0.75" header="0.3" footer="0.3"/>
  <pageSetup orientation="portrait" verticalDpi="4294967293" r:id="rId1"/>
  <drawing r:id="rId2"/>
</worksheet>
</file>

<file path=xl/worksheets/sheet10.xml><?xml version="1.0" encoding="utf-8"?>
<worksheet xmlns="http://schemas.openxmlformats.org/spreadsheetml/2006/main" xmlns:r="http://schemas.openxmlformats.org/officeDocument/2006/relationships">
  <dimension ref="A1:I113"/>
  <sheetViews>
    <sheetView topLeftCell="A42" workbookViewId="0">
      <selection activeCell="B114" sqref="B114"/>
    </sheetView>
  </sheetViews>
  <sheetFormatPr defaultRowHeight="15"/>
  <cols>
    <col min="1" max="1" width="23.85546875" bestFit="1" customWidth="1"/>
    <col min="2" max="2" width="9.140625" customWidth="1"/>
  </cols>
  <sheetData>
    <row r="1" spans="1:2">
      <c r="A1" t="s">
        <v>0</v>
      </c>
      <c r="B1" t="s">
        <v>278</v>
      </c>
    </row>
    <row r="2" spans="1:2">
      <c r="A2" t="s">
        <v>1</v>
      </c>
    </row>
    <row r="3" spans="1:2">
      <c r="A3" t="s">
        <v>2</v>
      </c>
      <c r="B3" t="s">
        <v>221</v>
      </c>
    </row>
    <row r="4" spans="1:2">
      <c r="A4" t="s">
        <v>3</v>
      </c>
      <c r="B4" t="s">
        <v>279</v>
      </c>
    </row>
    <row r="5" spans="1:2">
      <c r="A5" t="s">
        <v>154</v>
      </c>
      <c r="B5" t="s">
        <v>223</v>
      </c>
    </row>
    <row r="6" spans="1:2">
      <c r="A6" t="s">
        <v>4</v>
      </c>
      <c r="B6" t="s">
        <v>280</v>
      </c>
    </row>
    <row r="7" spans="1:2">
      <c r="A7" t="s">
        <v>5</v>
      </c>
    </row>
    <row r="8" spans="1:2">
      <c r="A8" t="s">
        <v>6</v>
      </c>
      <c r="B8">
        <v>4</v>
      </c>
    </row>
    <row r="9" spans="1:2">
      <c r="A9" t="s">
        <v>7</v>
      </c>
      <c r="B9" t="s">
        <v>281</v>
      </c>
    </row>
    <row r="10" spans="1:2">
      <c r="A10" t="s">
        <v>8</v>
      </c>
      <c r="B10" t="s">
        <v>282</v>
      </c>
    </row>
    <row r="11" spans="1:2">
      <c r="A11" t="s">
        <v>9</v>
      </c>
      <c r="B11" t="s">
        <v>283</v>
      </c>
    </row>
    <row r="12" spans="1:2">
      <c r="A12" t="s">
        <v>10</v>
      </c>
      <c r="B12" t="s">
        <v>284</v>
      </c>
    </row>
    <row r="13" spans="1:2">
      <c r="A13" t="s">
        <v>11</v>
      </c>
      <c r="B13" t="s">
        <v>285</v>
      </c>
    </row>
    <row r="14" spans="1:2">
      <c r="A14" t="s">
        <v>12</v>
      </c>
      <c r="B14">
        <v>1</v>
      </c>
    </row>
    <row r="15" spans="1:2">
      <c r="A15" t="s">
        <v>13</v>
      </c>
      <c r="B15">
        <v>2</v>
      </c>
    </row>
    <row r="16" spans="1:2">
      <c r="A16" t="s">
        <v>14</v>
      </c>
      <c r="B16">
        <v>4</v>
      </c>
    </row>
    <row r="17" spans="1:9">
      <c r="A17" t="s">
        <v>15</v>
      </c>
      <c r="B17">
        <v>3</v>
      </c>
    </row>
    <row r="18" spans="1:9">
      <c r="A18" t="s">
        <v>16</v>
      </c>
      <c r="B18">
        <v>5</v>
      </c>
    </row>
    <row r="19" spans="1:9">
      <c r="A19" t="s">
        <v>17</v>
      </c>
      <c r="B19">
        <f>20 + (2 * B14)</f>
        <v>22</v>
      </c>
    </row>
    <row r="20" spans="1:9">
      <c r="A20" t="s">
        <v>18</v>
      </c>
      <c r="B20">
        <f>MAX(5 + B18,5 + B16)</f>
        <v>10</v>
      </c>
    </row>
    <row r="21" spans="1:9">
      <c r="A21" t="s">
        <v>19</v>
      </c>
      <c r="B21">
        <f>B15 + B16</f>
        <v>6</v>
      </c>
    </row>
    <row r="22" spans="1:9">
      <c r="A22" t="s">
        <v>20</v>
      </c>
      <c r="B22">
        <v>4</v>
      </c>
    </row>
    <row r="23" spans="1:9">
      <c r="A23" t="s">
        <v>21</v>
      </c>
      <c r="B23">
        <f>B22 + B15 + B14</f>
        <v>7</v>
      </c>
      <c r="H23" t="s">
        <v>266</v>
      </c>
      <c r="I23">
        <v>3</v>
      </c>
    </row>
    <row r="24" spans="1:9">
      <c r="A24" t="s">
        <v>22</v>
      </c>
      <c r="B24">
        <f>5 + B15</f>
        <v>7</v>
      </c>
      <c r="H24" t="s">
        <v>267</v>
      </c>
      <c r="I24">
        <v>5</v>
      </c>
    </row>
    <row r="25" spans="1:9">
      <c r="A25" t="s">
        <v>23</v>
      </c>
      <c r="B25">
        <f>MAX(5 + B17,5 + B18)</f>
        <v>10</v>
      </c>
      <c r="H25" t="s">
        <v>268</v>
      </c>
      <c r="I25">
        <v>6</v>
      </c>
    </row>
    <row r="26" spans="1:9">
      <c r="A26" t="s">
        <v>24</v>
      </c>
    </row>
    <row r="27" spans="1:9">
      <c r="A27" t="s">
        <v>25</v>
      </c>
      <c r="B27" s="28">
        <f>IF(C27="u",ROUNDDOWN(($B$14/2),0),VLOOKUP(C27,$H$23:$I$25,2,FALSE))</f>
        <v>0</v>
      </c>
      <c r="C27" s="28" t="s">
        <v>265</v>
      </c>
    </row>
    <row r="28" spans="1:9">
      <c r="A28" t="s">
        <v>26</v>
      </c>
      <c r="B28" s="28">
        <f t="shared" ref="B28" si="0">IF(C28="u",ROUNDDOWN(($B$14/2),0),VLOOKUP(C28,$H$23:$I$25,2,FALSE))</f>
        <v>0</v>
      </c>
      <c r="C28" s="28" t="s">
        <v>265</v>
      </c>
    </row>
    <row r="29" spans="1:9">
      <c r="A29" t="s">
        <v>27</v>
      </c>
      <c r="B29" s="28">
        <f>IF(C29="u",ROUNDDOWN(($B$15/2),0),VLOOKUP(C29,$H$23:$I$25,2,FALSE))</f>
        <v>1</v>
      </c>
      <c r="C29" s="28" t="s">
        <v>265</v>
      </c>
    </row>
    <row r="30" spans="1:9">
      <c r="A30" t="s">
        <v>28</v>
      </c>
      <c r="B30" s="28">
        <f>IF(C30="u",ROUNDDOWN(($B$15/2),0),VLOOKUP(C30,$H$23:$I$25,2,FALSE))</f>
        <v>1</v>
      </c>
      <c r="C30" s="28" t="s">
        <v>265</v>
      </c>
    </row>
    <row r="31" spans="1:9">
      <c r="A31" t="s">
        <v>29</v>
      </c>
      <c r="B31" s="28">
        <f>IF(C31="u",ROUNDDOWN(($B$16/2),0),VLOOKUP(C31,$H$23:$I$25,2,FALSE))</f>
        <v>5</v>
      </c>
      <c r="C31" s="28" t="s">
        <v>267</v>
      </c>
    </row>
    <row r="32" spans="1:9">
      <c r="A32" t="s">
        <v>30</v>
      </c>
      <c r="B32" s="28">
        <f t="shared" ref="B32:B33" si="1">IF(C32="u",ROUNDDOWN(($B$16/2),0),VLOOKUP(C32,$H$23:$I$25,2,FALSE))</f>
        <v>3</v>
      </c>
      <c r="C32" s="28" t="s">
        <v>266</v>
      </c>
    </row>
    <row r="33" spans="1:3">
      <c r="A33" t="s">
        <v>31</v>
      </c>
      <c r="B33" s="28">
        <f t="shared" si="1"/>
        <v>2</v>
      </c>
      <c r="C33" s="28" t="s">
        <v>265</v>
      </c>
    </row>
    <row r="34" spans="1:3">
      <c r="A34" t="s">
        <v>32</v>
      </c>
      <c r="B34" s="28">
        <f>IF(C34="u",ROUNDDOWN(($B$17/2),0),VLOOKUP(C34,$H$23:$I$25,2,FALSE))</f>
        <v>1</v>
      </c>
      <c r="C34" s="28" t="s">
        <v>265</v>
      </c>
    </row>
    <row r="35" spans="1:3">
      <c r="A35" t="s">
        <v>33</v>
      </c>
      <c r="B35" s="28">
        <f t="shared" ref="B35:B38" si="2">IF(C35="u",ROUNDDOWN(($B$17/2),0),VLOOKUP(C35,$H$23:$I$25,2,FALSE))</f>
        <v>1</v>
      </c>
      <c r="C35" s="28" t="s">
        <v>265</v>
      </c>
    </row>
    <row r="36" spans="1:3">
      <c r="A36" t="s">
        <v>34</v>
      </c>
      <c r="B36" s="28">
        <f t="shared" si="2"/>
        <v>1</v>
      </c>
      <c r="C36" s="28" t="s">
        <v>265</v>
      </c>
    </row>
    <row r="37" spans="1:3">
      <c r="A37" t="s">
        <v>35</v>
      </c>
      <c r="B37" s="28">
        <f t="shared" si="2"/>
        <v>6</v>
      </c>
      <c r="C37" s="28" t="s">
        <v>268</v>
      </c>
    </row>
    <row r="38" spans="1:3">
      <c r="A38" t="s">
        <v>36</v>
      </c>
      <c r="B38" s="28">
        <f t="shared" si="2"/>
        <v>1</v>
      </c>
      <c r="C38" s="28" t="s">
        <v>265</v>
      </c>
    </row>
    <row r="39" spans="1:3">
      <c r="A39" t="s">
        <v>37</v>
      </c>
      <c r="B39" s="28">
        <f>IF(C39="u",ROUNDDOWN(($B$18/2),0),VLOOKUP(C39,$H$23:$I$25,2,FALSE))</f>
        <v>3</v>
      </c>
      <c r="C39" s="28" t="s">
        <v>266</v>
      </c>
    </row>
    <row r="40" spans="1:3">
      <c r="A40" t="s">
        <v>38</v>
      </c>
      <c r="B40" s="28">
        <f>IF(C40="u",ROUNDDOWN(($B$18/2),0),VLOOKUP(C40,$H$23:$I$25,2,FALSE))</f>
        <v>6</v>
      </c>
      <c r="C40" s="28" t="s">
        <v>268</v>
      </c>
    </row>
    <row r="41" spans="1:3" ht="15.75">
      <c r="A41" t="s">
        <v>161</v>
      </c>
      <c r="B41" s="29" t="s">
        <v>286</v>
      </c>
    </row>
    <row r="42" spans="1:3" ht="15.75">
      <c r="A42" t="s">
        <v>162</v>
      </c>
      <c r="B42" s="5" t="s">
        <v>287</v>
      </c>
    </row>
    <row r="43" spans="1:3">
      <c r="A43" t="s">
        <v>163</v>
      </c>
      <c r="B43" t="s">
        <v>288</v>
      </c>
    </row>
    <row r="44" spans="1:3" ht="15.75">
      <c r="A44" t="s">
        <v>164</v>
      </c>
      <c r="B44" s="5"/>
    </row>
    <row r="45" spans="1:3" ht="15.75">
      <c r="A45" t="s">
        <v>165</v>
      </c>
      <c r="B45" s="5"/>
    </row>
    <row r="46" spans="1:3">
      <c r="A46" t="s">
        <v>166</v>
      </c>
    </row>
    <row r="47" spans="1:3">
      <c r="A47" t="s">
        <v>167</v>
      </c>
    </row>
    <row r="48" spans="1:3">
      <c r="A48" t="s">
        <v>238</v>
      </c>
    </row>
    <row r="49" spans="1:2">
      <c r="A49" t="s">
        <v>239</v>
      </c>
    </row>
    <row r="50" spans="1:2" ht="15.75">
      <c r="A50" t="s">
        <v>70</v>
      </c>
      <c r="B50" s="5" t="s">
        <v>289</v>
      </c>
    </row>
    <row r="51" spans="1:2" ht="15.75">
      <c r="A51" t="s">
        <v>71</v>
      </c>
      <c r="B51" s="5" t="s">
        <v>290</v>
      </c>
    </row>
    <row r="52" spans="1:2" ht="15.75">
      <c r="A52" t="s">
        <v>72</v>
      </c>
      <c r="B52" s="5" t="s">
        <v>291</v>
      </c>
    </row>
    <row r="53" spans="1:2" ht="15.75">
      <c r="A53" t="s">
        <v>73</v>
      </c>
      <c r="B53" s="5" t="s">
        <v>292</v>
      </c>
    </row>
    <row r="54" spans="1:2" ht="15.75">
      <c r="A54" t="s">
        <v>74</v>
      </c>
      <c r="B54" s="5" t="s">
        <v>293</v>
      </c>
    </row>
    <row r="55" spans="1:2">
      <c r="A55" t="s">
        <v>75</v>
      </c>
    </row>
    <row r="56" spans="1:2">
      <c r="A56" t="s">
        <v>76</v>
      </c>
    </row>
    <row r="57" spans="1:2" ht="15.75">
      <c r="A57" t="s">
        <v>77</v>
      </c>
      <c r="B57" s="5" t="s">
        <v>294</v>
      </c>
    </row>
    <row r="58" spans="1:2" ht="15.75">
      <c r="A58" t="s">
        <v>78</v>
      </c>
      <c r="B58" s="5"/>
    </row>
    <row r="59" spans="1:2">
      <c r="A59" t="s">
        <v>79</v>
      </c>
    </row>
    <row r="60" spans="1:2">
      <c r="A60" t="s">
        <v>80</v>
      </c>
    </row>
    <row r="61" spans="1:2">
      <c r="A61" t="s">
        <v>81</v>
      </c>
    </row>
    <row r="62" spans="1:2">
      <c r="A62" t="s">
        <v>82</v>
      </c>
    </row>
    <row r="63" spans="1:2">
      <c r="A63" t="s">
        <v>83</v>
      </c>
    </row>
    <row r="64" spans="1:2">
      <c r="A64" t="s">
        <v>84</v>
      </c>
    </row>
    <row r="65" spans="1:2">
      <c r="A65" s="1" t="s">
        <v>85</v>
      </c>
    </row>
    <row r="66" spans="1:2">
      <c r="A66" s="2" t="s">
        <v>97</v>
      </c>
    </row>
    <row r="67" spans="1:2">
      <c r="A67" s="3" t="s">
        <v>96</v>
      </c>
    </row>
    <row r="68" spans="1:2">
      <c r="A68" s="3" t="s">
        <v>95</v>
      </c>
    </row>
    <row r="69" spans="1:2">
      <c r="A69" s="4" t="s">
        <v>94</v>
      </c>
    </row>
    <row r="70" spans="1:2">
      <c r="A70" s="4" t="s">
        <v>93</v>
      </c>
    </row>
    <row r="71" spans="1:2">
      <c r="A71" s="2" t="s">
        <v>92</v>
      </c>
    </row>
    <row r="72" spans="1:2">
      <c r="A72" s="2" t="s">
        <v>91</v>
      </c>
    </row>
    <row r="73" spans="1:2">
      <c r="A73" t="s">
        <v>86</v>
      </c>
    </row>
    <row r="74" spans="1:2">
      <c r="A74" t="s">
        <v>87</v>
      </c>
    </row>
    <row r="75" spans="1:2">
      <c r="A75" t="s">
        <v>88</v>
      </c>
    </row>
    <row r="76" spans="1:2">
      <c r="A76" t="s">
        <v>89</v>
      </c>
    </row>
    <row r="77" spans="1:2">
      <c r="A77" t="s">
        <v>90</v>
      </c>
    </row>
    <row r="78" spans="1:2">
      <c r="A78" t="s">
        <v>98</v>
      </c>
      <c r="B78" t="s">
        <v>295</v>
      </c>
    </row>
    <row r="79" spans="1:2">
      <c r="A79" t="s">
        <v>99</v>
      </c>
      <c r="B79" t="s">
        <v>296</v>
      </c>
    </row>
    <row r="80" spans="1:2">
      <c r="A80" t="s">
        <v>100</v>
      </c>
      <c r="B80" t="s">
        <v>297</v>
      </c>
    </row>
    <row r="81" spans="1:6">
      <c r="A81" t="s">
        <v>101</v>
      </c>
    </row>
    <row r="82" spans="1:6">
      <c r="A82" t="s">
        <v>210</v>
      </c>
    </row>
    <row r="83" spans="1:6">
      <c r="A83" t="s">
        <v>196</v>
      </c>
    </row>
    <row r="84" spans="1:6">
      <c r="A84" t="s">
        <v>197</v>
      </c>
    </row>
    <row r="85" spans="1:6">
      <c r="A85" t="s">
        <v>198</v>
      </c>
    </row>
    <row r="86" spans="1:6">
      <c r="A86" t="s">
        <v>199</v>
      </c>
    </row>
    <row r="87" spans="1:6">
      <c r="A87" t="s">
        <v>200</v>
      </c>
      <c r="B87">
        <v>2</v>
      </c>
    </row>
    <row r="88" spans="1:6">
      <c r="A88" t="s">
        <v>211</v>
      </c>
    </row>
    <row r="89" spans="1:6">
      <c r="A89" t="s">
        <v>102</v>
      </c>
    </row>
    <row r="90" spans="1:6">
      <c r="A90" t="s">
        <v>103</v>
      </c>
    </row>
    <row r="91" spans="1:6">
      <c r="A91" t="s">
        <v>104</v>
      </c>
    </row>
    <row r="92" spans="1:6">
      <c r="A92" t="s">
        <v>105</v>
      </c>
    </row>
    <row r="93" spans="1:6">
      <c r="A93" t="s">
        <v>106</v>
      </c>
      <c r="B93">
        <v>3</v>
      </c>
    </row>
    <row r="94" spans="1:6">
      <c r="A94" t="s">
        <v>107</v>
      </c>
      <c r="B94" s="15"/>
      <c r="C94" s="16"/>
      <c r="D94" s="17"/>
      <c r="E94" s="18"/>
      <c r="F94" s="19"/>
    </row>
    <row r="95" spans="1:6">
      <c r="A95" t="s">
        <v>108</v>
      </c>
      <c r="B95" s="15"/>
      <c r="C95" s="16"/>
      <c r="D95" s="17"/>
      <c r="E95" s="18"/>
      <c r="F95" s="19"/>
    </row>
    <row r="96" spans="1:6">
      <c r="A96" t="s">
        <v>109</v>
      </c>
      <c r="B96" s="15"/>
      <c r="C96" s="16"/>
      <c r="D96" s="17"/>
      <c r="E96" s="18"/>
      <c r="F96" s="19"/>
    </row>
    <row r="97" spans="1:6">
      <c r="A97" t="s">
        <v>110</v>
      </c>
      <c r="B97" s="15"/>
      <c r="C97" s="16"/>
      <c r="D97" s="17"/>
      <c r="E97" s="18"/>
      <c r="F97" s="19"/>
    </row>
    <row r="98" spans="1:6">
      <c r="A98" t="s">
        <v>111</v>
      </c>
    </row>
    <row r="99" spans="1:6">
      <c r="A99" t="s">
        <v>207</v>
      </c>
    </row>
    <row r="100" spans="1:6">
      <c r="A100" t="s">
        <v>208</v>
      </c>
    </row>
    <row r="101" spans="1:6">
      <c r="A101" t="s">
        <v>112</v>
      </c>
    </row>
    <row r="102" spans="1:6">
      <c r="A102" t="s">
        <v>113</v>
      </c>
    </row>
    <row r="103" spans="1:6">
      <c r="A103" t="s">
        <v>212</v>
      </c>
    </row>
    <row r="104" spans="1:6">
      <c r="A104" t="s">
        <v>274</v>
      </c>
    </row>
    <row r="105" spans="1:6">
      <c r="A105" t="s">
        <v>206</v>
      </c>
      <c r="B105" t="s">
        <v>636</v>
      </c>
    </row>
    <row r="106" spans="1:6">
      <c r="A106" t="s">
        <v>39</v>
      </c>
      <c r="B106" t="s">
        <v>298</v>
      </c>
    </row>
    <row r="107" spans="1:6">
      <c r="A107" t="s">
        <v>40</v>
      </c>
    </row>
    <row r="108" spans="1:6">
      <c r="A108" t="s">
        <v>217</v>
      </c>
    </row>
    <row r="109" spans="1:6">
      <c r="A109" t="s">
        <v>218</v>
      </c>
    </row>
    <row r="110" spans="1:6">
      <c r="A110" t="s">
        <v>219</v>
      </c>
    </row>
    <row r="111" spans="1:6">
      <c r="A111" t="s">
        <v>41</v>
      </c>
    </row>
    <row r="112" spans="1:6">
      <c r="A112" t="s">
        <v>42</v>
      </c>
      <c r="B112" s="30">
        <v>5000</v>
      </c>
    </row>
    <row r="113" spans="1:2">
      <c r="A113" t="s">
        <v>43</v>
      </c>
      <c r="B113" t="s">
        <v>637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I112"/>
  <sheetViews>
    <sheetView topLeftCell="A67" workbookViewId="0">
      <selection activeCell="B113" sqref="B113"/>
    </sheetView>
  </sheetViews>
  <sheetFormatPr defaultRowHeight="15"/>
  <cols>
    <col min="1" max="1" width="23.85546875" bestFit="1" customWidth="1"/>
    <col min="2" max="2" width="9.140625" customWidth="1"/>
  </cols>
  <sheetData>
    <row r="1" spans="1:2">
      <c r="A1" t="s">
        <v>0</v>
      </c>
      <c r="B1" t="s">
        <v>299</v>
      </c>
    </row>
    <row r="2" spans="1:2">
      <c r="A2" t="s">
        <v>1</v>
      </c>
    </row>
    <row r="3" spans="1:2">
      <c r="A3" t="s">
        <v>2</v>
      </c>
      <c r="B3" t="s">
        <v>300</v>
      </c>
    </row>
    <row r="4" spans="1:2">
      <c r="A4" t="s">
        <v>3</v>
      </c>
      <c r="B4" t="s">
        <v>397</v>
      </c>
    </row>
    <row r="5" spans="1:2">
      <c r="A5" t="s">
        <v>154</v>
      </c>
      <c r="B5" t="s">
        <v>301</v>
      </c>
    </row>
    <row r="6" spans="1:2">
      <c r="A6" t="s">
        <v>4</v>
      </c>
      <c r="B6" t="s">
        <v>302</v>
      </c>
    </row>
    <row r="7" spans="1:2">
      <c r="A7" t="s">
        <v>5</v>
      </c>
    </row>
    <row r="8" spans="1:2">
      <c r="A8" t="s">
        <v>6</v>
      </c>
      <c r="B8">
        <v>5</v>
      </c>
    </row>
    <row r="9" spans="1:2">
      <c r="A9" t="s">
        <v>7</v>
      </c>
      <c r="B9" t="s">
        <v>392</v>
      </c>
    </row>
    <row r="10" spans="1:2">
      <c r="A10" t="s">
        <v>8</v>
      </c>
      <c r="B10" t="s">
        <v>393</v>
      </c>
    </row>
    <row r="11" spans="1:2">
      <c r="A11" t="s">
        <v>9</v>
      </c>
      <c r="B11" t="s">
        <v>394</v>
      </c>
    </row>
    <row r="12" spans="1:2">
      <c r="A12" t="s">
        <v>10</v>
      </c>
      <c r="B12" t="s">
        <v>395</v>
      </c>
    </row>
    <row r="13" spans="1:2">
      <c r="A13" t="s">
        <v>11</v>
      </c>
      <c r="B13" t="s">
        <v>396</v>
      </c>
    </row>
    <row r="14" spans="1:2">
      <c r="A14" t="s">
        <v>12</v>
      </c>
      <c r="B14">
        <v>2</v>
      </c>
    </row>
    <row r="15" spans="1:2">
      <c r="A15" t="s">
        <v>13</v>
      </c>
      <c r="B15">
        <v>3</v>
      </c>
    </row>
    <row r="16" spans="1:2">
      <c r="A16" t="s">
        <v>14</v>
      </c>
      <c r="B16">
        <v>2</v>
      </c>
    </row>
    <row r="17" spans="1:9">
      <c r="A17" t="s">
        <v>15</v>
      </c>
      <c r="B17">
        <v>4</v>
      </c>
    </row>
    <row r="18" spans="1:9">
      <c r="A18" t="s">
        <v>16</v>
      </c>
      <c r="B18">
        <v>4</v>
      </c>
    </row>
    <row r="19" spans="1:9">
      <c r="A19" t="s">
        <v>17</v>
      </c>
      <c r="B19">
        <f>20 + (2 * B14)</f>
        <v>24</v>
      </c>
    </row>
    <row r="20" spans="1:9">
      <c r="A20" t="s">
        <v>18</v>
      </c>
      <c r="B20">
        <f>MAX(5 + B18,5 + B16)</f>
        <v>9</v>
      </c>
    </row>
    <row r="21" spans="1:9">
      <c r="A21" t="s">
        <v>19</v>
      </c>
      <c r="B21">
        <f>B15 + B16</f>
        <v>5</v>
      </c>
    </row>
    <row r="22" spans="1:9">
      <c r="A22" t="s">
        <v>20</v>
      </c>
      <c r="B22">
        <v>4</v>
      </c>
    </row>
    <row r="23" spans="1:9">
      <c r="A23" t="s">
        <v>21</v>
      </c>
      <c r="B23">
        <f>B22 + B15 + B14</f>
        <v>9</v>
      </c>
      <c r="H23" t="s">
        <v>266</v>
      </c>
      <c r="I23">
        <v>3</v>
      </c>
    </row>
    <row r="24" spans="1:9">
      <c r="A24" t="s">
        <v>22</v>
      </c>
      <c r="B24">
        <f>5 + B15</f>
        <v>8</v>
      </c>
      <c r="H24" t="s">
        <v>267</v>
      </c>
      <c r="I24">
        <v>5</v>
      </c>
    </row>
    <row r="25" spans="1:9">
      <c r="A25" t="s">
        <v>23</v>
      </c>
      <c r="B25">
        <f>MAX(5 + B17,5 + B18)</f>
        <v>9</v>
      </c>
      <c r="H25" t="s">
        <v>268</v>
      </c>
      <c r="I25">
        <v>6</v>
      </c>
    </row>
    <row r="26" spans="1:9">
      <c r="A26" t="s">
        <v>24</v>
      </c>
    </row>
    <row r="27" spans="1:9">
      <c r="A27" t="s">
        <v>25</v>
      </c>
      <c r="B27" s="28">
        <f>IF(C27="u",ROUNDDOWN(($B$14/2),0),VLOOKUP(C27,$H$23:$I$25,2,FALSE))</f>
        <v>1</v>
      </c>
      <c r="C27" s="28" t="s">
        <v>265</v>
      </c>
    </row>
    <row r="28" spans="1:9">
      <c r="A28" t="s">
        <v>26</v>
      </c>
      <c r="B28" s="28">
        <f t="shared" ref="B28" si="0">IF(C28="u",ROUNDDOWN(($B$14/2),0),VLOOKUP(C28,$H$23:$I$25,2,FALSE))</f>
        <v>6</v>
      </c>
      <c r="C28" s="28" t="s">
        <v>268</v>
      </c>
    </row>
    <row r="29" spans="1:9">
      <c r="A29" t="s">
        <v>27</v>
      </c>
      <c r="B29" s="28">
        <f>IF(C29="u",ROUNDDOWN(($B$15/2),0),VLOOKUP(C29,$H$23:$I$25,2,FALSE))</f>
        <v>1</v>
      </c>
      <c r="C29" s="28" t="s">
        <v>265</v>
      </c>
    </row>
    <row r="30" spans="1:9">
      <c r="A30" t="s">
        <v>28</v>
      </c>
      <c r="B30" s="28">
        <f>IF(C30="u",ROUNDDOWN(($B$15/2),0),VLOOKUP(C30,$H$23:$I$25,2,FALSE))</f>
        <v>1</v>
      </c>
      <c r="C30" s="28" t="s">
        <v>265</v>
      </c>
    </row>
    <row r="31" spans="1:9">
      <c r="A31" t="s">
        <v>29</v>
      </c>
      <c r="B31" s="28">
        <f>IF(C31="u",ROUNDDOWN(($B$16/2),0),VLOOKUP(C31,$H$23:$I$25,2,FALSE))</f>
        <v>1</v>
      </c>
      <c r="C31" s="28" t="s">
        <v>265</v>
      </c>
    </row>
    <row r="32" spans="1:9">
      <c r="A32" t="s">
        <v>30</v>
      </c>
      <c r="B32" s="28">
        <f t="shared" ref="B32:B33" si="1">IF(C32="u",ROUNDDOWN(($B$16/2),0),VLOOKUP(C32,$H$23:$I$25,2,FALSE))</f>
        <v>1</v>
      </c>
      <c r="C32" s="28" t="s">
        <v>265</v>
      </c>
    </row>
    <row r="33" spans="1:3">
      <c r="A33" t="s">
        <v>31</v>
      </c>
      <c r="B33" s="28">
        <f t="shared" si="1"/>
        <v>5</v>
      </c>
      <c r="C33" s="28" t="s">
        <v>267</v>
      </c>
    </row>
    <row r="34" spans="1:3">
      <c r="A34" t="s">
        <v>32</v>
      </c>
      <c r="B34" s="28">
        <f>IF(C34="u",ROUNDDOWN(($B$17/2),0),VLOOKUP(C34,$H$23:$I$25,2,FALSE))</f>
        <v>2</v>
      </c>
      <c r="C34" s="28" t="s">
        <v>265</v>
      </c>
    </row>
    <row r="35" spans="1:3">
      <c r="A35" t="s">
        <v>33</v>
      </c>
      <c r="B35" s="28">
        <f t="shared" ref="B35:B38" si="2">IF(C35="u",ROUNDDOWN(($B$17/2),0),VLOOKUP(C35,$H$23:$I$25,2,FALSE))</f>
        <v>2</v>
      </c>
      <c r="C35" s="28" t="s">
        <v>265</v>
      </c>
    </row>
    <row r="36" spans="1:3">
      <c r="A36" t="s">
        <v>34</v>
      </c>
      <c r="B36" s="28">
        <f t="shared" si="2"/>
        <v>2</v>
      </c>
      <c r="C36" s="28" t="s">
        <v>265</v>
      </c>
    </row>
    <row r="37" spans="1:3">
      <c r="A37" t="s">
        <v>35</v>
      </c>
      <c r="B37" s="28">
        <f t="shared" si="2"/>
        <v>2</v>
      </c>
      <c r="C37" s="28" t="s">
        <v>265</v>
      </c>
    </row>
    <row r="38" spans="1:3">
      <c r="A38" t="s">
        <v>36</v>
      </c>
      <c r="B38" s="28">
        <f t="shared" si="2"/>
        <v>5</v>
      </c>
      <c r="C38" s="28" t="s">
        <v>267</v>
      </c>
    </row>
    <row r="39" spans="1:3">
      <c r="A39" t="s">
        <v>37</v>
      </c>
      <c r="B39" s="28">
        <f>IF(C39="u",ROUNDDOWN(($B$18/2),0),VLOOKUP(C39,$H$23:$I$25,2,FALSE))</f>
        <v>2</v>
      </c>
      <c r="C39" s="28" t="s">
        <v>265</v>
      </c>
    </row>
    <row r="40" spans="1:3">
      <c r="A40" t="s">
        <v>38</v>
      </c>
      <c r="B40" s="28">
        <f>IF(C40="u",ROUNDDOWN(($B$18/2),0),VLOOKUP(C40,$H$23:$I$25,2,FALSE))</f>
        <v>3</v>
      </c>
      <c r="C40" s="28" t="s">
        <v>266</v>
      </c>
    </row>
    <row r="41" spans="1:3" ht="15.75">
      <c r="A41" t="s">
        <v>161</v>
      </c>
      <c r="B41" s="29" t="s">
        <v>286</v>
      </c>
    </row>
    <row r="42" spans="1:3" ht="15.75">
      <c r="A42" t="s">
        <v>162</v>
      </c>
      <c r="B42" s="5" t="s">
        <v>303</v>
      </c>
    </row>
    <row r="43" spans="1:3" ht="15.75">
      <c r="A43" t="s">
        <v>163</v>
      </c>
      <c r="B43" s="5" t="s">
        <v>252</v>
      </c>
    </row>
    <row r="44" spans="1:3" ht="15.75">
      <c r="A44" t="s">
        <v>164</v>
      </c>
      <c r="B44" s="5"/>
    </row>
    <row r="45" spans="1:3" ht="15.75">
      <c r="A45" t="s">
        <v>165</v>
      </c>
      <c r="B45" s="5"/>
    </row>
    <row r="46" spans="1:3">
      <c r="A46" t="s">
        <v>166</v>
      </c>
    </row>
    <row r="47" spans="1:3">
      <c r="A47" t="s">
        <v>167</v>
      </c>
    </row>
    <row r="48" spans="1:3">
      <c r="A48" t="s">
        <v>238</v>
      </c>
    </row>
    <row r="49" spans="1:2">
      <c r="A49" t="s">
        <v>239</v>
      </c>
    </row>
    <row r="50" spans="1:2" ht="15.75">
      <c r="A50" t="s">
        <v>70</v>
      </c>
      <c r="B50" s="5" t="s">
        <v>289</v>
      </c>
    </row>
    <row r="51" spans="1:2" ht="15.75">
      <c r="A51" t="s">
        <v>71</v>
      </c>
      <c r="B51" s="5" t="s">
        <v>304</v>
      </c>
    </row>
    <row r="52" spans="1:2" ht="15.75">
      <c r="A52" t="s">
        <v>72</v>
      </c>
      <c r="B52" s="5" t="s">
        <v>253</v>
      </c>
    </row>
    <row r="53" spans="1:2" ht="15.75">
      <c r="A53" t="s">
        <v>73</v>
      </c>
      <c r="B53" s="5"/>
    </row>
    <row r="54" spans="1:2">
      <c r="A54" t="s">
        <v>74</v>
      </c>
    </row>
    <row r="55" spans="1:2">
      <c r="A55" t="s">
        <v>75</v>
      </c>
    </row>
    <row r="56" spans="1:2">
      <c r="A56" t="s">
        <v>76</v>
      </c>
    </row>
    <row r="57" spans="1:2" ht="15.75">
      <c r="A57" t="s">
        <v>77</v>
      </c>
      <c r="B57" s="5"/>
    </row>
    <row r="58" spans="1:2" ht="15.75">
      <c r="A58" t="s">
        <v>78</v>
      </c>
      <c r="B58" s="5"/>
    </row>
    <row r="59" spans="1:2">
      <c r="A59" t="s">
        <v>79</v>
      </c>
    </row>
    <row r="60" spans="1:2">
      <c r="A60" t="s">
        <v>80</v>
      </c>
    </row>
    <row r="61" spans="1:2">
      <c r="A61" t="s">
        <v>81</v>
      </c>
    </row>
    <row r="62" spans="1:2">
      <c r="A62" t="s">
        <v>82</v>
      </c>
    </row>
    <row r="63" spans="1:2">
      <c r="A63" t="s">
        <v>83</v>
      </c>
    </row>
    <row r="64" spans="1:2">
      <c r="A64" t="s">
        <v>84</v>
      </c>
    </row>
    <row r="65" spans="1:2">
      <c r="A65" s="1" t="s">
        <v>85</v>
      </c>
    </row>
    <row r="66" spans="1:2">
      <c r="A66" s="2" t="s">
        <v>97</v>
      </c>
    </row>
    <row r="67" spans="1:2">
      <c r="A67" s="3" t="s">
        <v>96</v>
      </c>
    </row>
    <row r="68" spans="1:2">
      <c r="A68" s="3" t="s">
        <v>95</v>
      </c>
    </row>
    <row r="69" spans="1:2">
      <c r="A69" s="4" t="s">
        <v>94</v>
      </c>
    </row>
    <row r="70" spans="1:2">
      <c r="A70" s="4" t="s">
        <v>93</v>
      </c>
    </row>
    <row r="71" spans="1:2">
      <c r="A71" s="2" t="s">
        <v>92</v>
      </c>
    </row>
    <row r="72" spans="1:2">
      <c r="A72" s="2" t="s">
        <v>91</v>
      </c>
    </row>
    <row r="73" spans="1:2">
      <c r="A73" t="s">
        <v>86</v>
      </c>
    </row>
    <row r="74" spans="1:2">
      <c r="A74" t="s">
        <v>87</v>
      </c>
    </row>
    <row r="75" spans="1:2">
      <c r="A75" t="s">
        <v>88</v>
      </c>
    </row>
    <row r="76" spans="1:2">
      <c r="A76" t="s">
        <v>89</v>
      </c>
    </row>
    <row r="77" spans="1:2">
      <c r="A77" t="s">
        <v>90</v>
      </c>
    </row>
    <row r="78" spans="1:2">
      <c r="A78" t="s">
        <v>98</v>
      </c>
      <c r="B78" t="s">
        <v>305</v>
      </c>
    </row>
    <row r="79" spans="1:2">
      <c r="A79" t="s">
        <v>99</v>
      </c>
      <c r="B79" t="s">
        <v>306</v>
      </c>
    </row>
    <row r="80" spans="1:2">
      <c r="A80" t="s">
        <v>100</v>
      </c>
      <c r="B80" t="s">
        <v>307</v>
      </c>
    </row>
    <row r="81" spans="1:6">
      <c r="A81" t="s">
        <v>101</v>
      </c>
      <c r="B81" t="s">
        <v>308</v>
      </c>
    </row>
    <row r="82" spans="1:6">
      <c r="A82" t="s">
        <v>210</v>
      </c>
    </row>
    <row r="83" spans="1:6">
      <c r="A83" t="s">
        <v>196</v>
      </c>
    </row>
    <row r="84" spans="1:6">
      <c r="A84" t="s">
        <v>197</v>
      </c>
    </row>
    <row r="85" spans="1:6">
      <c r="A85" t="s">
        <v>198</v>
      </c>
    </row>
    <row r="86" spans="1:6">
      <c r="A86" t="s">
        <v>199</v>
      </c>
    </row>
    <row r="87" spans="1:6">
      <c r="A87" t="s">
        <v>200</v>
      </c>
      <c r="B87">
        <v>1</v>
      </c>
    </row>
    <row r="88" spans="1:6">
      <c r="A88" t="s">
        <v>211</v>
      </c>
    </row>
    <row r="89" spans="1:6">
      <c r="A89" t="s">
        <v>102</v>
      </c>
    </row>
    <row r="90" spans="1:6">
      <c r="A90" t="s">
        <v>103</v>
      </c>
    </row>
    <row r="91" spans="1:6">
      <c r="A91" t="s">
        <v>104</v>
      </c>
    </row>
    <row r="92" spans="1:6">
      <c r="A92" t="s">
        <v>105</v>
      </c>
    </row>
    <row r="93" spans="1:6">
      <c r="A93" t="s">
        <v>106</v>
      </c>
    </row>
    <row r="94" spans="1:6">
      <c r="A94" t="s">
        <v>107</v>
      </c>
      <c r="B94" s="15"/>
      <c r="C94" s="16"/>
      <c r="D94" s="17"/>
      <c r="E94" s="18"/>
      <c r="F94" s="19"/>
    </row>
    <row r="95" spans="1:6">
      <c r="A95" t="s">
        <v>108</v>
      </c>
      <c r="B95" s="15"/>
      <c r="C95" s="16"/>
      <c r="D95" s="17"/>
      <c r="E95" s="18"/>
      <c r="F95" s="19"/>
    </row>
    <row r="96" spans="1:6">
      <c r="A96" t="s">
        <v>109</v>
      </c>
      <c r="B96" s="15"/>
      <c r="C96" s="16"/>
      <c r="D96" s="17"/>
      <c r="E96" s="18"/>
      <c r="F96" s="19">
        <v>4</v>
      </c>
    </row>
    <row r="97" spans="1:6">
      <c r="A97" t="s">
        <v>110</v>
      </c>
      <c r="B97" s="15"/>
      <c r="C97" s="16"/>
      <c r="D97" s="17"/>
      <c r="E97" s="18"/>
      <c r="F97" s="19"/>
    </row>
    <row r="98" spans="1:6">
      <c r="A98" t="s">
        <v>111</v>
      </c>
    </row>
    <row r="99" spans="1:6">
      <c r="A99" t="s">
        <v>207</v>
      </c>
    </row>
    <row r="100" spans="1:6">
      <c r="A100" t="s">
        <v>208</v>
      </c>
    </row>
    <row r="101" spans="1:6">
      <c r="A101" t="s">
        <v>112</v>
      </c>
    </row>
    <row r="102" spans="1:6">
      <c r="A102" t="s">
        <v>113</v>
      </c>
      <c r="B102">
        <v>1</v>
      </c>
    </row>
    <row r="103" spans="1:6">
      <c r="A103" t="s">
        <v>212</v>
      </c>
    </row>
    <row r="104" spans="1:6">
      <c r="A104" t="s">
        <v>206</v>
      </c>
      <c r="B104" t="s">
        <v>638</v>
      </c>
    </row>
    <row r="105" spans="1:6">
      <c r="A105" t="s">
        <v>39</v>
      </c>
      <c r="B105" t="s">
        <v>309</v>
      </c>
    </row>
    <row r="106" spans="1:6">
      <c r="A106" t="s">
        <v>40</v>
      </c>
    </row>
    <row r="107" spans="1:6">
      <c r="A107" t="s">
        <v>217</v>
      </c>
    </row>
    <row r="108" spans="1:6">
      <c r="A108" t="s">
        <v>218</v>
      </c>
    </row>
    <row r="109" spans="1:6">
      <c r="A109" t="s">
        <v>219</v>
      </c>
    </row>
    <row r="110" spans="1:6">
      <c r="A110" t="s">
        <v>41</v>
      </c>
    </row>
    <row r="111" spans="1:6">
      <c r="A111" t="s">
        <v>42</v>
      </c>
      <c r="B111" s="30">
        <v>1000</v>
      </c>
    </row>
    <row r="112" spans="1:6">
      <c r="A112" t="s">
        <v>43</v>
      </c>
      <c r="B112" t="s">
        <v>310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I112"/>
  <sheetViews>
    <sheetView workbookViewId="0">
      <selection activeCell="B80" sqref="B80"/>
    </sheetView>
  </sheetViews>
  <sheetFormatPr defaultRowHeight="15"/>
  <cols>
    <col min="1" max="1" width="23.85546875" bestFit="1" customWidth="1"/>
    <col min="2" max="2" width="9.140625" customWidth="1"/>
  </cols>
  <sheetData>
    <row r="1" spans="1:2">
      <c r="A1" t="s">
        <v>0</v>
      </c>
      <c r="B1" t="s">
        <v>311</v>
      </c>
    </row>
    <row r="2" spans="1:2">
      <c r="A2" t="s">
        <v>1</v>
      </c>
    </row>
    <row r="3" spans="1:2">
      <c r="A3" t="s">
        <v>2</v>
      </c>
      <c r="B3" t="s">
        <v>312</v>
      </c>
    </row>
    <row r="4" spans="1:2">
      <c r="A4" t="s">
        <v>3</v>
      </c>
      <c r="B4" t="s">
        <v>313</v>
      </c>
    </row>
    <row r="5" spans="1:2">
      <c r="A5" t="s">
        <v>154</v>
      </c>
      <c r="B5" t="s">
        <v>223</v>
      </c>
    </row>
    <row r="6" spans="1:2">
      <c r="A6" t="s">
        <v>4</v>
      </c>
      <c r="B6" t="s">
        <v>640</v>
      </c>
    </row>
    <row r="7" spans="1:2">
      <c r="A7" t="s">
        <v>5</v>
      </c>
    </row>
    <row r="8" spans="1:2">
      <c r="A8" t="s">
        <v>6</v>
      </c>
      <c r="B8">
        <v>4</v>
      </c>
    </row>
    <row r="9" spans="1:2">
      <c r="A9" t="s">
        <v>7</v>
      </c>
      <c r="B9" t="s">
        <v>398</v>
      </c>
    </row>
    <row r="10" spans="1:2">
      <c r="A10" t="s">
        <v>8</v>
      </c>
      <c r="B10" t="s">
        <v>399</v>
      </c>
    </row>
    <row r="11" spans="1:2">
      <c r="A11" t="s">
        <v>9</v>
      </c>
      <c r="B11" t="s">
        <v>400</v>
      </c>
    </row>
    <row r="12" spans="1:2">
      <c r="A12" t="s">
        <v>10</v>
      </c>
      <c r="B12" t="s">
        <v>401</v>
      </c>
    </row>
    <row r="13" spans="1:2">
      <c r="A13" t="s">
        <v>11</v>
      </c>
      <c r="B13" t="s">
        <v>402</v>
      </c>
    </row>
    <row r="14" spans="1:2">
      <c r="A14" t="s">
        <v>12</v>
      </c>
      <c r="B14">
        <v>3</v>
      </c>
    </row>
    <row r="15" spans="1:2">
      <c r="A15" t="s">
        <v>13</v>
      </c>
      <c r="B15">
        <v>1</v>
      </c>
    </row>
    <row r="16" spans="1:2">
      <c r="A16" t="s">
        <v>14</v>
      </c>
      <c r="B16">
        <v>2</v>
      </c>
    </row>
    <row r="17" spans="1:9">
      <c r="A17" t="s">
        <v>15</v>
      </c>
      <c r="B17">
        <v>5</v>
      </c>
    </row>
    <row r="18" spans="1:9">
      <c r="A18" t="s">
        <v>16</v>
      </c>
      <c r="B18">
        <v>5</v>
      </c>
    </row>
    <row r="19" spans="1:9">
      <c r="A19" t="s">
        <v>17</v>
      </c>
      <c r="B19">
        <f>20 + (2 * B14)</f>
        <v>26</v>
      </c>
    </row>
    <row r="20" spans="1:9">
      <c r="A20" t="s">
        <v>18</v>
      </c>
      <c r="B20">
        <f>MAX(5 + B18,5 + B16)</f>
        <v>10</v>
      </c>
    </row>
    <row r="21" spans="1:9">
      <c r="A21" t="s">
        <v>19</v>
      </c>
      <c r="B21">
        <f>B15 + B16</f>
        <v>3</v>
      </c>
    </row>
    <row r="22" spans="1:9">
      <c r="A22" t="s">
        <v>20</v>
      </c>
      <c r="B22">
        <v>4</v>
      </c>
    </row>
    <row r="23" spans="1:9">
      <c r="A23" t="s">
        <v>21</v>
      </c>
      <c r="B23">
        <f>B22 + B15 + B14</f>
        <v>8</v>
      </c>
      <c r="H23" t="s">
        <v>266</v>
      </c>
      <c r="I23">
        <v>3</v>
      </c>
    </row>
    <row r="24" spans="1:9">
      <c r="A24" t="s">
        <v>22</v>
      </c>
      <c r="B24">
        <f>5 + B15</f>
        <v>6</v>
      </c>
      <c r="H24" t="s">
        <v>267</v>
      </c>
      <c r="I24">
        <v>5</v>
      </c>
    </row>
    <row r="25" spans="1:9">
      <c r="A25" t="s">
        <v>23</v>
      </c>
      <c r="B25">
        <f>MAX(5 + B17,5 + B18)</f>
        <v>10</v>
      </c>
      <c r="H25" t="s">
        <v>268</v>
      </c>
      <c r="I25">
        <v>6</v>
      </c>
    </row>
    <row r="26" spans="1:9">
      <c r="A26" t="s">
        <v>24</v>
      </c>
      <c r="B26">
        <v>1</v>
      </c>
    </row>
    <row r="27" spans="1:9">
      <c r="A27" t="s">
        <v>25</v>
      </c>
      <c r="B27" s="28">
        <f>IF(C27="u",ROUNDDOWN(($B$14/2),0),VLOOKUP(C27,$H$23:$I$25,2,FALSE))</f>
        <v>1</v>
      </c>
      <c r="C27" s="28" t="s">
        <v>265</v>
      </c>
    </row>
    <row r="28" spans="1:9">
      <c r="A28" t="s">
        <v>26</v>
      </c>
      <c r="B28" s="28">
        <f t="shared" ref="B28" si="0">IF(C28="u",ROUNDDOWN(($B$14/2),0),VLOOKUP(C28,$H$23:$I$25,2,FALSE))</f>
        <v>3</v>
      </c>
      <c r="C28" s="28" t="s">
        <v>266</v>
      </c>
    </row>
    <row r="29" spans="1:9">
      <c r="A29" t="s">
        <v>27</v>
      </c>
      <c r="B29" s="28">
        <f>IF(C29="u",ROUNDDOWN(($B$15/2),0),VLOOKUP(C29,$H$23:$I$25,2,FALSE))</f>
        <v>0</v>
      </c>
      <c r="C29" s="28" t="s">
        <v>265</v>
      </c>
    </row>
    <row r="30" spans="1:9">
      <c r="A30" t="s">
        <v>28</v>
      </c>
      <c r="B30" s="28">
        <f>IF(C30="u",ROUNDDOWN(($B$15/2),0),VLOOKUP(C30,$H$23:$I$25,2,FALSE))</f>
        <v>0</v>
      </c>
      <c r="C30" s="28" t="s">
        <v>265</v>
      </c>
    </row>
    <row r="31" spans="1:9">
      <c r="A31" t="s">
        <v>29</v>
      </c>
      <c r="B31" s="28">
        <f>IF(C31="u",ROUNDDOWN(($B$16/2),0),VLOOKUP(C31,$H$23:$I$25,2,FALSE))</f>
        <v>1</v>
      </c>
      <c r="C31" s="28" t="s">
        <v>265</v>
      </c>
    </row>
    <row r="32" spans="1:9">
      <c r="A32" t="s">
        <v>30</v>
      </c>
      <c r="B32" s="28">
        <f t="shared" ref="B32:B33" si="1">IF(C32="u",ROUNDDOWN(($B$16/2),0),VLOOKUP(C32,$H$23:$I$25,2,FALSE))</f>
        <v>1</v>
      </c>
      <c r="C32" s="28" t="s">
        <v>265</v>
      </c>
    </row>
    <row r="33" spans="1:3">
      <c r="A33" t="s">
        <v>31</v>
      </c>
      <c r="B33" s="28">
        <f t="shared" si="1"/>
        <v>1</v>
      </c>
      <c r="C33" s="28" t="s">
        <v>265</v>
      </c>
    </row>
    <row r="34" spans="1:3">
      <c r="A34" t="s">
        <v>32</v>
      </c>
      <c r="B34" s="28">
        <f>IF(C34="u",ROUNDDOWN(($B$17/2),0),VLOOKUP(C34,$H$23:$I$25,2,FALSE))</f>
        <v>3</v>
      </c>
      <c r="C34" s="28" t="s">
        <v>266</v>
      </c>
    </row>
    <row r="35" spans="1:3">
      <c r="A35" t="s">
        <v>33</v>
      </c>
      <c r="B35" s="28">
        <f t="shared" ref="B35:B38" si="2">IF(C35="u",ROUNDDOWN(($B$17/2),0),VLOOKUP(C35,$H$23:$I$25,2,FALSE))</f>
        <v>2</v>
      </c>
      <c r="C35" s="28" t="s">
        <v>265</v>
      </c>
    </row>
    <row r="36" spans="1:3">
      <c r="A36" t="s">
        <v>34</v>
      </c>
      <c r="B36" s="28">
        <f t="shared" si="2"/>
        <v>2</v>
      </c>
      <c r="C36" s="28" t="s">
        <v>265</v>
      </c>
    </row>
    <row r="37" spans="1:3">
      <c r="A37" t="s">
        <v>35</v>
      </c>
      <c r="B37" s="28">
        <f t="shared" si="2"/>
        <v>3</v>
      </c>
      <c r="C37" s="28" t="s">
        <v>266</v>
      </c>
    </row>
    <row r="38" spans="1:3">
      <c r="A38" t="s">
        <v>36</v>
      </c>
      <c r="B38" s="28">
        <f t="shared" si="2"/>
        <v>6</v>
      </c>
      <c r="C38" s="28" t="s">
        <v>268</v>
      </c>
    </row>
    <row r="39" spans="1:3">
      <c r="A39" t="s">
        <v>37</v>
      </c>
      <c r="B39" s="28">
        <f>IF(C39="u",ROUNDDOWN(($B$18/2),0),VLOOKUP(C39,$H$23:$I$25,2,FALSE))</f>
        <v>6</v>
      </c>
      <c r="C39" s="28" t="s">
        <v>268</v>
      </c>
    </row>
    <row r="40" spans="1:3">
      <c r="A40" t="s">
        <v>38</v>
      </c>
      <c r="B40" s="28">
        <f>IF(C40="u",ROUNDDOWN(($B$18/2),0),VLOOKUP(C40,$H$23:$I$25,2,FALSE))</f>
        <v>2</v>
      </c>
      <c r="C40" s="28" t="s">
        <v>265</v>
      </c>
    </row>
    <row r="41" spans="1:3" ht="15.75">
      <c r="A41" t="s">
        <v>161</v>
      </c>
      <c r="B41" s="29" t="s">
        <v>314</v>
      </c>
    </row>
    <row r="42" spans="1:3" ht="15.75">
      <c r="A42" t="s">
        <v>162</v>
      </c>
      <c r="B42" s="5" t="s">
        <v>315</v>
      </c>
    </row>
    <row r="43" spans="1:3">
      <c r="A43" t="s">
        <v>163</v>
      </c>
      <c r="B43" t="s">
        <v>287</v>
      </c>
    </row>
    <row r="44" spans="1:3" ht="15.75">
      <c r="A44" t="s">
        <v>164</v>
      </c>
      <c r="B44" s="5"/>
    </row>
    <row r="45" spans="1:3" ht="15.75">
      <c r="A45" t="s">
        <v>165</v>
      </c>
      <c r="B45" s="5"/>
    </row>
    <row r="46" spans="1:3">
      <c r="A46" t="s">
        <v>166</v>
      </c>
    </row>
    <row r="47" spans="1:3">
      <c r="A47" t="s">
        <v>167</v>
      </c>
    </row>
    <row r="48" spans="1:3">
      <c r="A48" t="s">
        <v>238</v>
      </c>
    </row>
    <row r="49" spans="1:2">
      <c r="A49" t="s">
        <v>239</v>
      </c>
    </row>
    <row r="50" spans="1:2" ht="15.75">
      <c r="A50" t="s">
        <v>70</v>
      </c>
      <c r="B50" s="5" t="s">
        <v>316</v>
      </c>
    </row>
    <row r="51" spans="1:2" ht="15.75">
      <c r="A51" t="s">
        <v>71</v>
      </c>
      <c r="B51" s="5" t="s">
        <v>317</v>
      </c>
    </row>
    <row r="52" spans="1:2" ht="15.75">
      <c r="A52" t="s">
        <v>72</v>
      </c>
      <c r="B52" s="5" t="s">
        <v>318</v>
      </c>
    </row>
    <row r="53" spans="1:2">
      <c r="A53" t="s">
        <v>73</v>
      </c>
    </row>
    <row r="54" spans="1:2">
      <c r="A54" t="s">
        <v>74</v>
      </c>
    </row>
    <row r="55" spans="1:2">
      <c r="A55" t="s">
        <v>75</v>
      </c>
    </row>
    <row r="56" spans="1:2">
      <c r="A56" t="s">
        <v>76</v>
      </c>
    </row>
    <row r="57" spans="1:2" ht="15.75">
      <c r="A57" t="s">
        <v>77</v>
      </c>
      <c r="B57" s="5" t="s">
        <v>319</v>
      </c>
    </row>
    <row r="58" spans="1:2" ht="15.75">
      <c r="A58" t="s">
        <v>78</v>
      </c>
      <c r="B58" s="5" t="s">
        <v>320</v>
      </c>
    </row>
    <row r="59" spans="1:2">
      <c r="A59" t="s">
        <v>79</v>
      </c>
    </row>
    <row r="60" spans="1:2">
      <c r="A60" t="s">
        <v>80</v>
      </c>
    </row>
    <row r="61" spans="1:2">
      <c r="A61" t="s">
        <v>81</v>
      </c>
    </row>
    <row r="62" spans="1:2">
      <c r="A62" t="s">
        <v>82</v>
      </c>
    </row>
    <row r="63" spans="1:2">
      <c r="A63" t="s">
        <v>83</v>
      </c>
    </row>
    <row r="64" spans="1:2">
      <c r="A64" t="s">
        <v>84</v>
      </c>
    </row>
    <row r="65" spans="1:2">
      <c r="A65" s="1" t="s">
        <v>85</v>
      </c>
    </row>
    <row r="66" spans="1:2">
      <c r="A66" s="2" t="s">
        <v>97</v>
      </c>
    </row>
    <row r="67" spans="1:2">
      <c r="A67" s="3" t="s">
        <v>96</v>
      </c>
    </row>
    <row r="68" spans="1:2">
      <c r="A68" s="3" t="s">
        <v>95</v>
      </c>
    </row>
    <row r="69" spans="1:2">
      <c r="A69" s="4" t="s">
        <v>94</v>
      </c>
    </row>
    <row r="70" spans="1:2">
      <c r="A70" s="4" t="s">
        <v>93</v>
      </c>
    </row>
    <row r="71" spans="1:2">
      <c r="A71" s="2" t="s">
        <v>92</v>
      </c>
    </row>
    <row r="72" spans="1:2">
      <c r="A72" s="2" t="s">
        <v>91</v>
      </c>
    </row>
    <row r="73" spans="1:2">
      <c r="A73" t="s">
        <v>86</v>
      </c>
    </row>
    <row r="74" spans="1:2">
      <c r="A74" t="s">
        <v>87</v>
      </c>
    </row>
    <row r="75" spans="1:2">
      <c r="A75" t="s">
        <v>88</v>
      </c>
    </row>
    <row r="76" spans="1:2">
      <c r="A76" t="s">
        <v>89</v>
      </c>
    </row>
    <row r="77" spans="1:2">
      <c r="A77" t="s">
        <v>90</v>
      </c>
    </row>
    <row r="78" spans="1:2">
      <c r="A78" t="s">
        <v>98</v>
      </c>
      <c r="B78" t="s">
        <v>657</v>
      </c>
    </row>
    <row r="79" spans="1:2">
      <c r="A79" t="s">
        <v>99</v>
      </c>
      <c r="B79" t="s">
        <v>658</v>
      </c>
    </row>
    <row r="80" spans="1:2">
      <c r="A80" t="s">
        <v>100</v>
      </c>
      <c r="B80" t="s">
        <v>659</v>
      </c>
    </row>
    <row r="81" spans="1:6">
      <c r="A81" t="s">
        <v>101</v>
      </c>
    </row>
    <row r="82" spans="1:6">
      <c r="A82" t="s">
        <v>210</v>
      </c>
    </row>
    <row r="83" spans="1:6">
      <c r="A83" t="s">
        <v>196</v>
      </c>
    </row>
    <row r="84" spans="1:6">
      <c r="A84" t="s">
        <v>197</v>
      </c>
    </row>
    <row r="85" spans="1:6">
      <c r="A85" t="s">
        <v>198</v>
      </c>
    </row>
    <row r="86" spans="1:6">
      <c r="A86" t="s">
        <v>199</v>
      </c>
    </row>
    <row r="87" spans="1:6">
      <c r="A87" t="s">
        <v>200</v>
      </c>
      <c r="B87">
        <v>1</v>
      </c>
    </row>
    <row r="88" spans="1:6">
      <c r="A88" t="s">
        <v>211</v>
      </c>
    </row>
    <row r="89" spans="1:6">
      <c r="A89" t="s">
        <v>102</v>
      </c>
    </row>
    <row r="90" spans="1:6">
      <c r="A90" t="s">
        <v>103</v>
      </c>
    </row>
    <row r="91" spans="1:6">
      <c r="A91" t="s">
        <v>104</v>
      </c>
    </row>
    <row r="92" spans="1:6">
      <c r="A92" t="s">
        <v>105</v>
      </c>
    </row>
    <row r="93" spans="1:6">
      <c r="A93" t="s">
        <v>106</v>
      </c>
      <c r="B93">
        <v>2</v>
      </c>
    </row>
    <row r="94" spans="1:6">
      <c r="A94" t="s">
        <v>107</v>
      </c>
      <c r="B94" s="15"/>
      <c r="C94" s="16"/>
      <c r="D94" s="17"/>
      <c r="E94" s="18"/>
      <c r="F94" s="19"/>
    </row>
    <row r="95" spans="1:6">
      <c r="A95" t="s">
        <v>108</v>
      </c>
      <c r="B95" s="15"/>
      <c r="C95" s="16"/>
      <c r="D95" s="17"/>
      <c r="E95" s="18"/>
      <c r="F95" s="19"/>
    </row>
    <row r="96" spans="1:6">
      <c r="A96" t="s">
        <v>109</v>
      </c>
      <c r="B96" s="15"/>
      <c r="C96" s="16"/>
      <c r="D96" s="17"/>
      <c r="E96" s="18"/>
      <c r="F96" s="19">
        <v>2</v>
      </c>
    </row>
    <row r="97" spans="1:6">
      <c r="A97" t="s">
        <v>110</v>
      </c>
      <c r="B97" s="15"/>
      <c r="C97" s="16"/>
      <c r="D97" s="17"/>
      <c r="E97" s="18"/>
      <c r="F97" s="19"/>
    </row>
    <row r="98" spans="1:6">
      <c r="A98" t="s">
        <v>111</v>
      </c>
    </row>
    <row r="99" spans="1:6">
      <c r="A99" t="s">
        <v>207</v>
      </c>
    </row>
    <row r="100" spans="1:6">
      <c r="A100" t="s">
        <v>208</v>
      </c>
    </row>
    <row r="101" spans="1:6">
      <c r="A101" t="s">
        <v>112</v>
      </c>
    </row>
    <row r="102" spans="1:6">
      <c r="A102" t="s">
        <v>113</v>
      </c>
    </row>
    <row r="103" spans="1:6">
      <c r="A103" t="s">
        <v>212</v>
      </c>
    </row>
    <row r="104" spans="1:6">
      <c r="A104" t="s">
        <v>206</v>
      </c>
      <c r="B104" t="s">
        <v>639</v>
      </c>
    </row>
    <row r="105" spans="1:6">
      <c r="A105" t="s">
        <v>39</v>
      </c>
      <c r="B105" t="s">
        <v>321</v>
      </c>
    </row>
    <row r="106" spans="1:6">
      <c r="A106" t="s">
        <v>40</v>
      </c>
    </row>
    <row r="107" spans="1:6">
      <c r="A107" t="s">
        <v>217</v>
      </c>
    </row>
    <row r="108" spans="1:6">
      <c r="A108" t="s">
        <v>218</v>
      </c>
    </row>
    <row r="109" spans="1:6">
      <c r="A109" t="s">
        <v>219</v>
      </c>
    </row>
    <row r="110" spans="1:6">
      <c r="A110" t="s">
        <v>41</v>
      </c>
    </row>
    <row r="111" spans="1:6">
      <c r="A111" t="s">
        <v>42</v>
      </c>
      <c r="B111" s="30">
        <v>2000</v>
      </c>
    </row>
    <row r="112" spans="1:6">
      <c r="A112" t="s">
        <v>43</v>
      </c>
      <c r="B112" t="s">
        <v>641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112"/>
  <sheetViews>
    <sheetView zoomScale="85" zoomScaleNormal="85" workbookViewId="0">
      <selection activeCell="B112" sqref="B112"/>
    </sheetView>
  </sheetViews>
  <sheetFormatPr defaultRowHeight="15"/>
  <cols>
    <col min="1" max="1" width="23.85546875" bestFit="1" customWidth="1"/>
    <col min="2" max="2" width="9.140625" customWidth="1"/>
  </cols>
  <sheetData>
    <row r="1" spans="1:2">
      <c r="A1" t="s">
        <v>0</v>
      </c>
      <c r="B1" t="s">
        <v>148</v>
      </c>
    </row>
    <row r="2" spans="1:2">
      <c r="A2" t="s">
        <v>1</v>
      </c>
    </row>
    <row r="3" spans="1:2">
      <c r="A3" t="s">
        <v>2</v>
      </c>
      <c r="B3" t="s">
        <v>149</v>
      </c>
    </row>
    <row r="4" spans="1:2">
      <c r="A4" t="s">
        <v>3</v>
      </c>
      <c r="B4" t="s">
        <v>150</v>
      </c>
    </row>
    <row r="5" spans="1:2">
      <c r="A5" t="s">
        <v>154</v>
      </c>
      <c r="B5" t="s">
        <v>151</v>
      </c>
    </row>
    <row r="6" spans="1:2">
      <c r="A6" t="s">
        <v>4</v>
      </c>
      <c r="B6" t="s">
        <v>642</v>
      </c>
    </row>
    <row r="7" spans="1:2">
      <c r="A7" t="s">
        <v>5</v>
      </c>
      <c r="B7" t="s">
        <v>153</v>
      </c>
    </row>
    <row r="8" spans="1:2">
      <c r="A8" t="s">
        <v>6</v>
      </c>
      <c r="B8">
        <v>4</v>
      </c>
    </row>
    <row r="9" spans="1:2">
      <c r="A9" t="s">
        <v>7</v>
      </c>
      <c r="B9" t="s">
        <v>155</v>
      </c>
    </row>
    <row r="10" spans="1:2">
      <c r="A10" t="s">
        <v>8</v>
      </c>
      <c r="B10" t="s">
        <v>156</v>
      </c>
    </row>
    <row r="11" spans="1:2">
      <c r="A11" t="s">
        <v>9</v>
      </c>
      <c r="B11" t="s">
        <v>157</v>
      </c>
    </row>
    <row r="12" spans="1:2">
      <c r="A12" t="s">
        <v>10</v>
      </c>
      <c r="B12" t="s">
        <v>158</v>
      </c>
    </row>
    <row r="13" spans="1:2">
      <c r="A13" t="s">
        <v>11</v>
      </c>
      <c r="B13" t="s">
        <v>159</v>
      </c>
    </row>
    <row r="14" spans="1:2">
      <c r="A14" t="s">
        <v>12</v>
      </c>
      <c r="B14">
        <v>5</v>
      </c>
    </row>
    <row r="15" spans="1:2">
      <c r="A15" t="s">
        <v>13</v>
      </c>
      <c r="B15">
        <v>2</v>
      </c>
    </row>
    <row r="16" spans="1:2">
      <c r="A16" t="s">
        <v>14</v>
      </c>
      <c r="B16">
        <v>3</v>
      </c>
    </row>
    <row r="17" spans="1:9">
      <c r="A17" t="s">
        <v>15</v>
      </c>
      <c r="B17">
        <v>2</v>
      </c>
    </row>
    <row r="18" spans="1:9">
      <c r="A18" t="s">
        <v>16</v>
      </c>
      <c r="B18">
        <v>3</v>
      </c>
    </row>
    <row r="19" spans="1:9">
      <c r="A19" t="s">
        <v>17</v>
      </c>
      <c r="B19">
        <f>20 + (2 * B14)</f>
        <v>30</v>
      </c>
    </row>
    <row r="20" spans="1:9">
      <c r="A20" t="s">
        <v>18</v>
      </c>
      <c r="B20">
        <f>MAX(5 + B18,5 + B16)</f>
        <v>8</v>
      </c>
    </row>
    <row r="21" spans="1:9">
      <c r="A21" t="s">
        <v>19</v>
      </c>
      <c r="B21">
        <f>B15 + B16</f>
        <v>5</v>
      </c>
    </row>
    <row r="22" spans="1:9">
      <c r="A22" t="s">
        <v>20</v>
      </c>
      <c r="B22">
        <v>4</v>
      </c>
    </row>
    <row r="23" spans="1:9">
      <c r="A23" t="s">
        <v>21</v>
      </c>
      <c r="B23">
        <f>B22 + B15 + B14</f>
        <v>11</v>
      </c>
      <c r="H23" t="s">
        <v>266</v>
      </c>
      <c r="I23">
        <v>3</v>
      </c>
    </row>
    <row r="24" spans="1:9">
      <c r="A24" t="s">
        <v>22</v>
      </c>
      <c r="B24">
        <f>5 + B15</f>
        <v>7</v>
      </c>
      <c r="H24" t="s">
        <v>267</v>
      </c>
      <c r="I24">
        <v>5</v>
      </c>
    </row>
    <row r="25" spans="1:9">
      <c r="A25" t="s">
        <v>23</v>
      </c>
      <c r="B25">
        <f>MAX(5 + B17,5 + B18)</f>
        <v>8</v>
      </c>
      <c r="H25" t="s">
        <v>268</v>
      </c>
      <c r="I25">
        <v>6</v>
      </c>
    </row>
    <row r="26" spans="1:9">
      <c r="A26" t="s">
        <v>24</v>
      </c>
      <c r="B26">
        <v>1</v>
      </c>
    </row>
    <row r="27" spans="1:9">
      <c r="A27" t="s">
        <v>25</v>
      </c>
      <c r="B27" s="28">
        <f>IF(C27="u",ROUNDDOWN(($B$14/2),0),VLOOKUP(C27,$H$23:$I$25,2,FALSE))</f>
        <v>3</v>
      </c>
      <c r="C27" t="s">
        <v>266</v>
      </c>
    </row>
    <row r="28" spans="1:9">
      <c r="A28" t="s">
        <v>26</v>
      </c>
      <c r="B28" s="28">
        <f t="shared" ref="B28" si="0">IF(C28="u",ROUNDDOWN(($B$14/2),0),VLOOKUP(C28,$H$23:$I$25,2,FALSE))</f>
        <v>5</v>
      </c>
      <c r="C28" t="s">
        <v>267</v>
      </c>
    </row>
    <row r="29" spans="1:9">
      <c r="A29" t="s">
        <v>27</v>
      </c>
      <c r="B29" s="28">
        <f>IF(C29="u",ROUNDDOWN(($B$15/2),0),VLOOKUP(C29,$H$23:$I$25,2,FALSE))</f>
        <v>1</v>
      </c>
      <c r="C29" t="s">
        <v>265</v>
      </c>
    </row>
    <row r="30" spans="1:9">
      <c r="A30" t="s">
        <v>28</v>
      </c>
      <c r="B30" s="28">
        <f>IF(C30="u",ROUNDDOWN(($B$15/2),0),VLOOKUP(C30,$H$23:$I$25,2,FALSE))</f>
        <v>1</v>
      </c>
      <c r="C30" t="s">
        <v>265</v>
      </c>
    </row>
    <row r="31" spans="1:9">
      <c r="A31" t="s">
        <v>29</v>
      </c>
      <c r="B31" s="28">
        <f>IF(C31="u",ROUNDDOWN(($B$16/2),0),VLOOKUP(C31,$H$23:$I$25,2,FALSE))</f>
        <v>1</v>
      </c>
      <c r="C31" t="s">
        <v>265</v>
      </c>
    </row>
    <row r="32" spans="1:9">
      <c r="A32" t="s">
        <v>30</v>
      </c>
      <c r="B32" s="28">
        <f t="shared" ref="B32:B33" si="1">IF(C32="u",ROUNDDOWN(($B$16/2),0),VLOOKUP(C32,$H$23:$I$25,2,FALSE))</f>
        <v>5</v>
      </c>
      <c r="C32" t="s">
        <v>267</v>
      </c>
    </row>
    <row r="33" spans="1:3">
      <c r="A33" t="s">
        <v>31</v>
      </c>
      <c r="B33" s="28">
        <f t="shared" si="1"/>
        <v>3</v>
      </c>
      <c r="C33" t="s">
        <v>266</v>
      </c>
    </row>
    <row r="34" spans="1:3">
      <c r="A34" t="s">
        <v>32</v>
      </c>
      <c r="B34" s="28">
        <f>IF(C34="u",ROUNDDOWN(($B$17/2),0),VLOOKUP(C34,$H$23:$I$25,2,FALSE))</f>
        <v>1</v>
      </c>
      <c r="C34" t="s">
        <v>265</v>
      </c>
    </row>
    <row r="35" spans="1:3">
      <c r="A35" t="s">
        <v>33</v>
      </c>
      <c r="B35" s="28">
        <f t="shared" ref="B35:B38" si="2">IF(C35="u",ROUNDDOWN(($B$17/2),0),VLOOKUP(C35,$H$23:$I$25,2,FALSE))</f>
        <v>1</v>
      </c>
      <c r="C35" t="s">
        <v>265</v>
      </c>
    </row>
    <row r="36" spans="1:3">
      <c r="A36" t="s">
        <v>34</v>
      </c>
      <c r="B36" s="28">
        <f t="shared" si="2"/>
        <v>6</v>
      </c>
      <c r="C36" t="s">
        <v>268</v>
      </c>
    </row>
    <row r="37" spans="1:3">
      <c r="A37" t="s">
        <v>35</v>
      </c>
      <c r="B37" s="28">
        <f t="shared" si="2"/>
        <v>1</v>
      </c>
      <c r="C37" t="s">
        <v>265</v>
      </c>
    </row>
    <row r="38" spans="1:3">
      <c r="A38" t="s">
        <v>36</v>
      </c>
      <c r="B38" s="28">
        <f t="shared" si="2"/>
        <v>1</v>
      </c>
      <c r="C38" t="s">
        <v>265</v>
      </c>
    </row>
    <row r="39" spans="1:3">
      <c r="A39" t="s">
        <v>37</v>
      </c>
      <c r="B39" s="28">
        <f>IF(C39="u",ROUNDDOWN(($B$18/2),0),VLOOKUP(C39,$H$23:$I$25,2,FALSE))</f>
        <v>3</v>
      </c>
      <c r="C39" t="s">
        <v>266</v>
      </c>
    </row>
    <row r="40" spans="1:3">
      <c r="A40" t="s">
        <v>38</v>
      </c>
      <c r="B40" s="28">
        <f>IF(C40="u",ROUNDDOWN(($B$18/2),0),VLOOKUP(C40,$H$23:$I$25,2,FALSE))</f>
        <v>1</v>
      </c>
      <c r="C40" t="s">
        <v>265</v>
      </c>
    </row>
    <row r="41" spans="1:3" ht="15.75">
      <c r="A41" t="s">
        <v>161</v>
      </c>
      <c r="B41" s="5" t="s">
        <v>168</v>
      </c>
    </row>
    <row r="42" spans="1:3" ht="15.75">
      <c r="A42" t="s">
        <v>162</v>
      </c>
      <c r="B42" s="5" t="s">
        <v>171</v>
      </c>
    </row>
    <row r="43" spans="1:3">
      <c r="A43" t="s">
        <v>163</v>
      </c>
    </row>
    <row r="44" spans="1:3">
      <c r="A44" t="s">
        <v>164</v>
      </c>
    </row>
    <row r="45" spans="1:3">
      <c r="A45" t="s">
        <v>165</v>
      </c>
    </row>
    <row r="46" spans="1:3">
      <c r="A46" t="s">
        <v>166</v>
      </c>
    </row>
    <row r="47" spans="1:3">
      <c r="A47" t="s">
        <v>167</v>
      </c>
    </row>
    <row r="48" spans="1:3">
      <c r="A48" t="s">
        <v>238</v>
      </c>
    </row>
    <row r="49" spans="1:2">
      <c r="A49" t="s">
        <v>239</v>
      </c>
    </row>
    <row r="50" spans="1:2" ht="15.75">
      <c r="A50" t="s">
        <v>70</v>
      </c>
      <c r="B50" s="5" t="s">
        <v>169</v>
      </c>
    </row>
    <row r="51" spans="1:2" ht="15.75">
      <c r="A51" t="s">
        <v>71</v>
      </c>
      <c r="B51" s="5" t="s">
        <v>172</v>
      </c>
    </row>
    <row r="52" spans="1:2">
      <c r="A52" t="s">
        <v>72</v>
      </c>
    </row>
    <row r="53" spans="1:2">
      <c r="A53" t="s">
        <v>73</v>
      </c>
    </row>
    <row r="54" spans="1:2">
      <c r="A54" t="s">
        <v>74</v>
      </c>
    </row>
    <row r="55" spans="1:2">
      <c r="A55" t="s">
        <v>75</v>
      </c>
    </row>
    <row r="56" spans="1:2">
      <c r="A56" t="s">
        <v>76</v>
      </c>
    </row>
    <row r="57" spans="1:2" ht="15.75">
      <c r="A57" t="s">
        <v>77</v>
      </c>
      <c r="B57" s="5" t="s">
        <v>170</v>
      </c>
    </row>
    <row r="58" spans="1:2" ht="15.75">
      <c r="A58" t="s">
        <v>78</v>
      </c>
      <c r="B58" s="5" t="s">
        <v>173</v>
      </c>
    </row>
    <row r="59" spans="1:2">
      <c r="A59" t="s">
        <v>79</v>
      </c>
    </row>
    <row r="60" spans="1:2">
      <c r="A60" t="s">
        <v>80</v>
      </c>
    </row>
    <row r="61" spans="1:2">
      <c r="A61" t="s">
        <v>81</v>
      </c>
    </row>
    <row r="62" spans="1:2">
      <c r="A62" t="s">
        <v>82</v>
      </c>
    </row>
    <row r="63" spans="1:2">
      <c r="A63" t="s">
        <v>83</v>
      </c>
    </row>
    <row r="64" spans="1:2">
      <c r="A64" t="s">
        <v>84</v>
      </c>
    </row>
    <row r="65" spans="1:5">
      <c r="A65" s="1" t="s">
        <v>85</v>
      </c>
    </row>
    <row r="66" spans="1:5">
      <c r="A66" s="2" t="s">
        <v>97</v>
      </c>
    </row>
    <row r="67" spans="1:5">
      <c r="A67" s="3" t="s">
        <v>96</v>
      </c>
    </row>
    <row r="68" spans="1:5">
      <c r="A68" s="3" t="s">
        <v>95</v>
      </c>
    </row>
    <row r="69" spans="1:5">
      <c r="A69" s="4" t="s">
        <v>94</v>
      </c>
    </row>
    <row r="70" spans="1:5">
      <c r="A70" s="4" t="s">
        <v>93</v>
      </c>
    </row>
    <row r="71" spans="1:5">
      <c r="A71" s="2" t="s">
        <v>92</v>
      </c>
    </row>
    <row r="72" spans="1:5">
      <c r="A72" s="2" t="s">
        <v>91</v>
      </c>
    </row>
    <row r="73" spans="1:5">
      <c r="A73" t="s">
        <v>86</v>
      </c>
    </row>
    <row r="74" spans="1:5">
      <c r="A74" t="s">
        <v>87</v>
      </c>
    </row>
    <row r="75" spans="1:5">
      <c r="A75" t="s">
        <v>88</v>
      </c>
    </row>
    <row r="76" spans="1:5">
      <c r="A76" t="s">
        <v>89</v>
      </c>
    </row>
    <row r="77" spans="1:5">
      <c r="A77" t="s">
        <v>90</v>
      </c>
    </row>
    <row r="78" spans="1:5">
      <c r="A78" t="s">
        <v>98</v>
      </c>
      <c r="B78" t="s">
        <v>203</v>
      </c>
      <c r="C78" t="s">
        <v>24</v>
      </c>
      <c r="D78">
        <v>1</v>
      </c>
      <c r="E78" t="s">
        <v>204</v>
      </c>
    </row>
    <row r="79" spans="1:5">
      <c r="A79" t="s">
        <v>99</v>
      </c>
      <c r="B79" t="s">
        <v>660</v>
      </c>
    </row>
    <row r="80" spans="1:5">
      <c r="A80" t="s">
        <v>100</v>
      </c>
      <c r="B80" t="s">
        <v>661</v>
      </c>
    </row>
    <row r="81" spans="1:6">
      <c r="A81" t="s">
        <v>101</v>
      </c>
    </row>
    <row r="82" spans="1:6">
      <c r="A82" t="s">
        <v>210</v>
      </c>
      <c r="B82">
        <v>4</v>
      </c>
    </row>
    <row r="83" spans="1:6">
      <c r="A83" t="s">
        <v>196</v>
      </c>
      <c r="B83">
        <v>2</v>
      </c>
    </row>
    <row r="84" spans="1:6">
      <c r="A84" t="s">
        <v>197</v>
      </c>
    </row>
    <row r="85" spans="1:6">
      <c r="A85" t="s">
        <v>198</v>
      </c>
    </row>
    <row r="86" spans="1:6">
      <c r="A86" t="s">
        <v>199</v>
      </c>
    </row>
    <row r="87" spans="1:6">
      <c r="A87" t="s">
        <v>200</v>
      </c>
    </row>
    <row r="88" spans="1:6">
      <c r="A88" t="s">
        <v>211</v>
      </c>
    </row>
    <row r="89" spans="1:6">
      <c r="A89" t="s">
        <v>102</v>
      </c>
    </row>
    <row r="90" spans="1:6">
      <c r="A90" t="s">
        <v>103</v>
      </c>
    </row>
    <row r="91" spans="1:6">
      <c r="A91" t="s">
        <v>104</v>
      </c>
    </row>
    <row r="92" spans="1:6">
      <c r="A92" t="s">
        <v>105</v>
      </c>
    </row>
    <row r="93" spans="1:6">
      <c r="A93" t="s">
        <v>106</v>
      </c>
    </row>
    <row r="94" spans="1:6">
      <c r="A94" t="s">
        <v>107</v>
      </c>
      <c r="B94" s="15"/>
      <c r="C94" s="16">
        <v>4</v>
      </c>
      <c r="D94" s="17"/>
      <c r="E94" s="18"/>
      <c r="F94" s="19"/>
    </row>
    <row r="95" spans="1:6">
      <c r="A95" t="s">
        <v>108</v>
      </c>
      <c r="B95" s="15"/>
      <c r="C95" s="16"/>
      <c r="D95" s="17"/>
      <c r="E95" s="18"/>
      <c r="F95" s="19"/>
    </row>
    <row r="96" spans="1:6">
      <c r="A96" t="s">
        <v>109</v>
      </c>
      <c r="B96" s="15"/>
      <c r="C96" s="16">
        <v>4</v>
      </c>
      <c r="D96" s="17"/>
      <c r="E96" s="18"/>
      <c r="F96" s="19"/>
    </row>
    <row r="97" spans="1:6">
      <c r="A97" t="s">
        <v>110</v>
      </c>
      <c r="B97" s="15"/>
      <c r="C97" s="16"/>
      <c r="D97" s="17"/>
      <c r="E97" s="18"/>
      <c r="F97" s="19"/>
    </row>
    <row r="98" spans="1:6">
      <c r="A98" t="s">
        <v>111</v>
      </c>
    </row>
    <row r="99" spans="1:6">
      <c r="A99" t="s">
        <v>207</v>
      </c>
    </row>
    <row r="100" spans="1:6">
      <c r="A100" t="s">
        <v>208</v>
      </c>
    </row>
    <row r="101" spans="1:6">
      <c r="A101" t="s">
        <v>112</v>
      </c>
    </row>
    <row r="102" spans="1:6">
      <c r="A102" t="s">
        <v>113</v>
      </c>
    </row>
    <row r="103" spans="1:6">
      <c r="A103" t="s">
        <v>212</v>
      </c>
      <c r="B103">
        <v>2</v>
      </c>
    </row>
    <row r="104" spans="1:6">
      <c r="A104" t="s">
        <v>206</v>
      </c>
      <c r="B104" s="40" t="s">
        <v>643</v>
      </c>
    </row>
    <row r="105" spans="1:6">
      <c r="A105" t="s">
        <v>39</v>
      </c>
      <c r="B105" t="s">
        <v>331</v>
      </c>
    </row>
    <row r="106" spans="1:6">
      <c r="A106" t="s">
        <v>40</v>
      </c>
    </row>
    <row r="107" spans="1:6">
      <c r="A107" t="s">
        <v>217</v>
      </c>
    </row>
    <row r="108" spans="1:6">
      <c r="A108" t="s">
        <v>218</v>
      </c>
    </row>
    <row r="109" spans="1:6">
      <c r="A109" t="s">
        <v>219</v>
      </c>
    </row>
    <row r="110" spans="1:6">
      <c r="A110" t="s">
        <v>41</v>
      </c>
    </row>
    <row r="111" spans="1:6">
      <c r="A111" t="s">
        <v>42</v>
      </c>
      <c r="B111" s="30">
        <v>1000</v>
      </c>
    </row>
    <row r="112" spans="1:6">
      <c r="A112" t="s">
        <v>43</v>
      </c>
      <c r="B112" t="s">
        <v>644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112"/>
  <sheetViews>
    <sheetView topLeftCell="A100" workbookViewId="0">
      <selection activeCell="B57" sqref="B57"/>
    </sheetView>
  </sheetViews>
  <sheetFormatPr defaultRowHeight="15"/>
  <cols>
    <col min="1" max="1" width="23.85546875" bestFit="1" customWidth="1"/>
    <col min="2" max="2" width="9.140625" customWidth="1"/>
  </cols>
  <sheetData>
    <row r="1" spans="1:2">
      <c r="A1" t="s">
        <v>0</v>
      </c>
      <c r="B1" t="s">
        <v>340</v>
      </c>
    </row>
    <row r="2" spans="1:2">
      <c r="A2" t="s">
        <v>1</v>
      </c>
    </row>
    <row r="3" spans="1:2">
      <c r="A3" t="s">
        <v>2</v>
      </c>
      <c r="B3" t="s">
        <v>221</v>
      </c>
    </row>
    <row r="4" spans="1:2">
      <c r="A4" t="s">
        <v>3</v>
      </c>
      <c r="B4" t="s">
        <v>341</v>
      </c>
    </row>
    <row r="5" spans="1:2">
      <c r="A5" t="s">
        <v>154</v>
      </c>
      <c r="B5" t="s">
        <v>223</v>
      </c>
    </row>
    <row r="6" spans="1:2">
      <c r="A6" t="s">
        <v>4</v>
      </c>
      <c r="B6" t="s">
        <v>342</v>
      </c>
    </row>
    <row r="7" spans="1:2">
      <c r="A7" t="s">
        <v>5</v>
      </c>
    </row>
    <row r="8" spans="1:2">
      <c r="A8" t="s">
        <v>6</v>
      </c>
      <c r="B8">
        <v>5</v>
      </c>
    </row>
    <row r="9" spans="1:2">
      <c r="A9" t="s">
        <v>7</v>
      </c>
      <c r="B9" t="s">
        <v>343</v>
      </c>
    </row>
    <row r="10" spans="1:2">
      <c r="A10" t="s">
        <v>8</v>
      </c>
      <c r="B10" t="s">
        <v>344</v>
      </c>
    </row>
    <row r="11" spans="1:2">
      <c r="A11" t="s">
        <v>9</v>
      </c>
      <c r="B11" t="s">
        <v>345</v>
      </c>
    </row>
    <row r="12" spans="1:2">
      <c r="A12" t="s">
        <v>10</v>
      </c>
      <c r="B12" t="s">
        <v>346</v>
      </c>
    </row>
    <row r="13" spans="1:2">
      <c r="A13" t="s">
        <v>11</v>
      </c>
      <c r="B13" t="s">
        <v>347</v>
      </c>
    </row>
    <row r="14" spans="1:2">
      <c r="A14" t="s">
        <v>12</v>
      </c>
      <c r="B14">
        <v>1</v>
      </c>
    </row>
    <row r="15" spans="1:2">
      <c r="A15" t="s">
        <v>13</v>
      </c>
      <c r="B15">
        <v>3</v>
      </c>
    </row>
    <row r="16" spans="1:2">
      <c r="A16" t="s">
        <v>14</v>
      </c>
      <c r="B16">
        <v>4</v>
      </c>
    </row>
    <row r="17" spans="1:9">
      <c r="A17" t="s">
        <v>15</v>
      </c>
      <c r="B17">
        <v>3</v>
      </c>
    </row>
    <row r="18" spans="1:9">
      <c r="A18" t="s">
        <v>16</v>
      </c>
      <c r="B18">
        <v>4</v>
      </c>
    </row>
    <row r="19" spans="1:9">
      <c r="A19" t="s">
        <v>17</v>
      </c>
      <c r="B19">
        <f>20 + (2 * B14)</f>
        <v>22</v>
      </c>
    </row>
    <row r="20" spans="1:9">
      <c r="A20" t="s">
        <v>18</v>
      </c>
      <c r="B20">
        <f>MAX(5 + B18,5 + B16)</f>
        <v>9</v>
      </c>
    </row>
    <row r="21" spans="1:9">
      <c r="A21" t="s">
        <v>19</v>
      </c>
      <c r="B21">
        <f>B15 + B16</f>
        <v>7</v>
      </c>
    </row>
    <row r="22" spans="1:9">
      <c r="A22" t="s">
        <v>20</v>
      </c>
      <c r="B22">
        <v>4</v>
      </c>
    </row>
    <row r="23" spans="1:9">
      <c r="A23" t="s">
        <v>21</v>
      </c>
      <c r="B23">
        <f>B22 + B15 + B14</f>
        <v>8</v>
      </c>
      <c r="H23" t="s">
        <v>266</v>
      </c>
      <c r="I23">
        <v>3</v>
      </c>
    </row>
    <row r="24" spans="1:9">
      <c r="A24" t="s">
        <v>22</v>
      </c>
      <c r="B24">
        <f>5 + B15</f>
        <v>8</v>
      </c>
      <c r="H24" t="s">
        <v>267</v>
      </c>
      <c r="I24">
        <v>5</v>
      </c>
    </row>
    <row r="25" spans="1:9">
      <c r="A25" t="s">
        <v>23</v>
      </c>
      <c r="B25">
        <f>MAX(5 + B17,5 + B18)</f>
        <v>9</v>
      </c>
      <c r="H25" t="s">
        <v>268</v>
      </c>
      <c r="I25">
        <v>6</v>
      </c>
    </row>
    <row r="26" spans="1:9">
      <c r="A26" t="s">
        <v>24</v>
      </c>
      <c r="B26">
        <v>1</v>
      </c>
    </row>
    <row r="27" spans="1:9">
      <c r="A27" t="s">
        <v>25</v>
      </c>
      <c r="B27" s="28">
        <f>IF(C27="u",ROUNDDOWN(($B$14/2),0),VLOOKUP(C27,$H$23:$I$25,2,FALSE))</f>
        <v>0</v>
      </c>
      <c r="C27" s="28" t="s">
        <v>265</v>
      </c>
    </row>
    <row r="28" spans="1:9">
      <c r="A28" t="s">
        <v>26</v>
      </c>
      <c r="B28" s="28">
        <f t="shared" ref="B28" si="0">IF(C28="u",ROUNDDOWN(($B$14/2),0),VLOOKUP(C28,$H$23:$I$25,2,FALSE))</f>
        <v>0</v>
      </c>
      <c r="C28" s="28" t="s">
        <v>265</v>
      </c>
    </row>
    <row r="29" spans="1:9">
      <c r="A29" t="s">
        <v>27</v>
      </c>
      <c r="B29" s="28">
        <f>IF(C29="u",ROUNDDOWN(($B$15/2),0),VLOOKUP(C29,$H$23:$I$25,2,FALSE))</f>
        <v>1</v>
      </c>
      <c r="C29" s="28" t="s">
        <v>265</v>
      </c>
    </row>
    <row r="30" spans="1:9">
      <c r="A30" t="s">
        <v>28</v>
      </c>
      <c r="B30" s="28">
        <f>IF(C30="u",ROUNDDOWN(($B$15/2),0),VLOOKUP(C30,$H$23:$I$25,2,FALSE))</f>
        <v>1</v>
      </c>
      <c r="C30" s="28" t="s">
        <v>265</v>
      </c>
    </row>
    <row r="31" spans="1:9">
      <c r="A31" t="s">
        <v>29</v>
      </c>
      <c r="B31" s="28">
        <f>IF(C31="u",ROUNDDOWN(($B$16/2),0),VLOOKUP(C31,$H$23:$I$25,2,FALSE))</f>
        <v>3</v>
      </c>
      <c r="C31" s="28" t="s">
        <v>266</v>
      </c>
    </row>
    <row r="32" spans="1:9">
      <c r="A32" t="s">
        <v>30</v>
      </c>
      <c r="B32" s="28">
        <f t="shared" ref="B32:B33" si="1">IF(C32="u",ROUNDDOWN(($B$16/2),0),VLOOKUP(C32,$H$23:$I$25,2,FALSE))</f>
        <v>2</v>
      </c>
      <c r="C32" s="28" t="s">
        <v>265</v>
      </c>
    </row>
    <row r="33" spans="1:3">
      <c r="A33" t="s">
        <v>31</v>
      </c>
      <c r="B33" s="28">
        <f t="shared" si="1"/>
        <v>2</v>
      </c>
      <c r="C33" s="28" t="s">
        <v>265</v>
      </c>
    </row>
    <row r="34" spans="1:3">
      <c r="A34" t="s">
        <v>32</v>
      </c>
      <c r="B34" s="28">
        <f>IF(C34="u",ROUNDDOWN(($B$17/2),0),VLOOKUP(C34,$H$23:$I$25,2,FALSE))</f>
        <v>1</v>
      </c>
      <c r="C34" s="28" t="s">
        <v>265</v>
      </c>
    </row>
    <row r="35" spans="1:3">
      <c r="A35" t="s">
        <v>33</v>
      </c>
      <c r="B35" s="28">
        <f t="shared" ref="B35:B38" si="2">IF(C35="u",ROUNDDOWN(($B$17/2),0),VLOOKUP(C35,$H$23:$I$25,2,FALSE))</f>
        <v>3</v>
      </c>
      <c r="C35" s="28" t="s">
        <v>266</v>
      </c>
    </row>
    <row r="36" spans="1:3">
      <c r="A36" t="s">
        <v>34</v>
      </c>
      <c r="B36" s="28">
        <f t="shared" si="2"/>
        <v>1</v>
      </c>
      <c r="C36" s="28" t="s">
        <v>265</v>
      </c>
    </row>
    <row r="37" spans="1:3">
      <c r="A37" t="s">
        <v>35</v>
      </c>
      <c r="B37" s="28">
        <f t="shared" si="2"/>
        <v>1</v>
      </c>
      <c r="C37" s="28" t="s">
        <v>265</v>
      </c>
    </row>
    <row r="38" spans="1:3">
      <c r="A38" t="s">
        <v>36</v>
      </c>
      <c r="B38" s="28">
        <f t="shared" si="2"/>
        <v>3</v>
      </c>
      <c r="C38" s="28" t="s">
        <v>266</v>
      </c>
    </row>
    <row r="39" spans="1:3">
      <c r="A39" t="s">
        <v>37</v>
      </c>
      <c r="B39" s="28">
        <f>IF(C39="u",ROUNDDOWN(($B$18/2),0),VLOOKUP(C39,$H$23:$I$25,2,FALSE))</f>
        <v>5</v>
      </c>
      <c r="C39" s="28" t="s">
        <v>267</v>
      </c>
    </row>
    <row r="40" spans="1:3">
      <c r="A40" t="s">
        <v>38</v>
      </c>
      <c r="B40" s="28">
        <f>IF(C40="u",ROUNDDOWN(($B$18/2),0),VLOOKUP(C40,$H$23:$I$25,2,FALSE))</f>
        <v>5</v>
      </c>
      <c r="C40" s="28" t="s">
        <v>267</v>
      </c>
    </row>
    <row r="41" spans="1:3">
      <c r="A41" t="s">
        <v>161</v>
      </c>
      <c r="B41" s="43" t="s">
        <v>453</v>
      </c>
    </row>
    <row r="42" spans="1:3">
      <c r="A42" t="s">
        <v>162</v>
      </c>
      <c r="B42" s="43" t="s">
        <v>252</v>
      </c>
    </row>
    <row r="43" spans="1:3">
      <c r="A43" t="s">
        <v>163</v>
      </c>
      <c r="B43" s="43" t="s">
        <v>456</v>
      </c>
    </row>
    <row r="44" spans="1:3">
      <c r="A44" t="s">
        <v>164</v>
      </c>
      <c r="B44" s="43" t="s">
        <v>676</v>
      </c>
    </row>
    <row r="45" spans="1:3">
      <c r="A45" t="s">
        <v>165</v>
      </c>
      <c r="B45" s="43"/>
    </row>
    <row r="46" spans="1:3">
      <c r="A46" t="s">
        <v>166</v>
      </c>
      <c r="B46" s="43"/>
    </row>
    <row r="47" spans="1:3">
      <c r="A47" t="s">
        <v>167</v>
      </c>
      <c r="B47" s="43"/>
    </row>
    <row r="48" spans="1:3">
      <c r="A48" t="s">
        <v>238</v>
      </c>
      <c r="B48" s="43"/>
    </row>
    <row r="49" spans="1:2">
      <c r="A49" t="s">
        <v>239</v>
      </c>
      <c r="B49" s="43"/>
    </row>
    <row r="50" spans="1:2">
      <c r="A50" t="s">
        <v>70</v>
      </c>
      <c r="B50" s="43" t="s">
        <v>454</v>
      </c>
    </row>
    <row r="51" spans="1:2">
      <c r="A51" t="s">
        <v>71</v>
      </c>
      <c r="B51" s="43" t="s">
        <v>677</v>
      </c>
    </row>
    <row r="52" spans="1:2">
      <c r="A52" t="s">
        <v>72</v>
      </c>
    </row>
    <row r="53" spans="1:2">
      <c r="A53" t="s">
        <v>73</v>
      </c>
      <c r="B53" s="43"/>
    </row>
    <row r="54" spans="1:2">
      <c r="A54" t="s">
        <v>74</v>
      </c>
      <c r="B54" s="43"/>
    </row>
    <row r="55" spans="1:2">
      <c r="A55" t="s">
        <v>75</v>
      </c>
      <c r="B55" s="43"/>
    </row>
    <row r="56" spans="1:2">
      <c r="A56" t="s">
        <v>76</v>
      </c>
      <c r="B56" s="43"/>
    </row>
    <row r="57" spans="1:2">
      <c r="A57" t="s">
        <v>77</v>
      </c>
      <c r="B57" s="43" t="s">
        <v>319</v>
      </c>
    </row>
    <row r="58" spans="1:2">
      <c r="A58" t="s">
        <v>78</v>
      </c>
      <c r="B58" s="43"/>
    </row>
    <row r="59" spans="1:2">
      <c r="A59" t="s">
        <v>79</v>
      </c>
      <c r="B59" s="43"/>
    </row>
    <row r="60" spans="1:2">
      <c r="A60" t="s">
        <v>80</v>
      </c>
      <c r="B60" s="43"/>
    </row>
    <row r="61" spans="1:2">
      <c r="A61" t="s">
        <v>81</v>
      </c>
      <c r="B61" s="43"/>
    </row>
    <row r="62" spans="1:2">
      <c r="A62" t="s">
        <v>82</v>
      </c>
      <c r="B62" s="43"/>
    </row>
    <row r="63" spans="1:2">
      <c r="A63" t="s">
        <v>83</v>
      </c>
      <c r="B63" s="43"/>
    </row>
    <row r="64" spans="1:2">
      <c r="A64" t="s">
        <v>84</v>
      </c>
    </row>
    <row r="65" spans="1:2">
      <c r="A65" s="1" t="s">
        <v>85</v>
      </c>
    </row>
    <row r="66" spans="1:2">
      <c r="A66" s="2" t="s">
        <v>97</v>
      </c>
    </row>
    <row r="67" spans="1:2">
      <c r="A67" s="3" t="s">
        <v>96</v>
      </c>
    </row>
    <row r="68" spans="1:2">
      <c r="A68" s="3" t="s">
        <v>95</v>
      </c>
    </row>
    <row r="69" spans="1:2">
      <c r="A69" s="4" t="s">
        <v>94</v>
      </c>
    </row>
    <row r="70" spans="1:2">
      <c r="A70" s="4" t="s">
        <v>93</v>
      </c>
    </row>
    <row r="71" spans="1:2">
      <c r="A71" s="2" t="s">
        <v>92</v>
      </c>
    </row>
    <row r="72" spans="1:2">
      <c r="A72" s="2" t="s">
        <v>91</v>
      </c>
    </row>
    <row r="73" spans="1:2">
      <c r="A73" t="s">
        <v>86</v>
      </c>
    </row>
    <row r="74" spans="1:2">
      <c r="A74" t="s">
        <v>87</v>
      </c>
    </row>
    <row r="75" spans="1:2">
      <c r="A75" t="s">
        <v>88</v>
      </c>
    </row>
    <row r="76" spans="1:2">
      <c r="A76" t="s">
        <v>89</v>
      </c>
    </row>
    <row r="77" spans="1:2">
      <c r="A77" t="s">
        <v>90</v>
      </c>
    </row>
    <row r="78" spans="1:2">
      <c r="A78" t="s">
        <v>98</v>
      </c>
      <c r="B78" t="s">
        <v>662</v>
      </c>
    </row>
    <row r="79" spans="1:2">
      <c r="A79" t="s">
        <v>99</v>
      </c>
      <c r="B79" t="s">
        <v>663</v>
      </c>
    </row>
    <row r="80" spans="1:2">
      <c r="A80" t="s">
        <v>100</v>
      </c>
      <c r="B80" t="s">
        <v>664</v>
      </c>
    </row>
    <row r="81" spans="1:6">
      <c r="A81" t="s">
        <v>101</v>
      </c>
    </row>
    <row r="82" spans="1:6">
      <c r="A82" t="s">
        <v>210</v>
      </c>
    </row>
    <row r="83" spans="1:6">
      <c r="A83" t="s">
        <v>196</v>
      </c>
    </row>
    <row r="84" spans="1:6">
      <c r="A84" t="s">
        <v>197</v>
      </c>
    </row>
    <row r="85" spans="1:6">
      <c r="A85" t="s">
        <v>198</v>
      </c>
    </row>
    <row r="86" spans="1:6">
      <c r="A86" t="s">
        <v>199</v>
      </c>
    </row>
    <row r="87" spans="1:6">
      <c r="A87" t="s">
        <v>200</v>
      </c>
    </row>
    <row r="88" spans="1:6">
      <c r="A88" t="s">
        <v>211</v>
      </c>
    </row>
    <row r="89" spans="1:6">
      <c r="A89" t="s">
        <v>102</v>
      </c>
    </row>
    <row r="90" spans="1:6">
      <c r="A90" t="s">
        <v>103</v>
      </c>
    </row>
    <row r="91" spans="1:6">
      <c r="A91" t="s">
        <v>104</v>
      </c>
    </row>
    <row r="92" spans="1:6">
      <c r="A92" t="s">
        <v>105</v>
      </c>
    </row>
    <row r="93" spans="1:6">
      <c r="A93" t="s">
        <v>106</v>
      </c>
    </row>
    <row r="94" spans="1:6">
      <c r="A94" t="s">
        <v>107</v>
      </c>
      <c r="B94" s="15"/>
      <c r="C94" s="16"/>
      <c r="D94" s="17"/>
      <c r="E94" s="18"/>
      <c r="F94" s="19"/>
    </row>
    <row r="95" spans="1:6">
      <c r="A95" t="s">
        <v>108</v>
      </c>
      <c r="B95" s="15"/>
      <c r="C95" s="16"/>
      <c r="D95" s="17"/>
      <c r="E95" s="18"/>
      <c r="F95" s="19"/>
    </row>
    <row r="96" spans="1:6">
      <c r="A96" t="s">
        <v>109</v>
      </c>
      <c r="B96" s="15"/>
      <c r="C96" s="16"/>
      <c r="D96" s="17"/>
      <c r="E96" s="18"/>
      <c r="F96" s="19"/>
    </row>
    <row r="97" spans="1:6">
      <c r="A97" t="s">
        <v>110</v>
      </c>
      <c r="B97" s="15"/>
      <c r="C97" s="16"/>
      <c r="D97" s="17"/>
      <c r="E97" s="18"/>
      <c r="F97" s="19"/>
    </row>
    <row r="98" spans="1:6">
      <c r="A98" t="s">
        <v>111</v>
      </c>
    </row>
    <row r="99" spans="1:6">
      <c r="A99" t="s">
        <v>207</v>
      </c>
    </row>
    <row r="100" spans="1:6">
      <c r="A100" t="s">
        <v>208</v>
      </c>
    </row>
    <row r="101" spans="1:6">
      <c r="A101" t="s">
        <v>112</v>
      </c>
    </row>
    <row r="102" spans="1:6">
      <c r="A102" t="s">
        <v>113</v>
      </c>
    </row>
    <row r="103" spans="1:6">
      <c r="A103" t="s">
        <v>212</v>
      </c>
    </row>
    <row r="104" spans="1:6">
      <c r="A104" t="s">
        <v>206</v>
      </c>
      <c r="B104" s="41" t="s">
        <v>646</v>
      </c>
    </row>
    <row r="105" spans="1:6">
      <c r="A105" t="s">
        <v>39</v>
      </c>
      <c r="B105" t="s">
        <v>645</v>
      </c>
    </row>
    <row r="106" spans="1:6">
      <c r="A106" t="s">
        <v>40</v>
      </c>
    </row>
    <row r="107" spans="1:6">
      <c r="A107" t="s">
        <v>217</v>
      </c>
    </row>
    <row r="108" spans="1:6">
      <c r="A108" t="s">
        <v>218</v>
      </c>
    </row>
    <row r="109" spans="1:6">
      <c r="A109" t="s">
        <v>219</v>
      </c>
    </row>
    <row r="110" spans="1:6">
      <c r="A110" t="s">
        <v>41</v>
      </c>
    </row>
    <row r="111" spans="1:6">
      <c r="A111" t="s">
        <v>42</v>
      </c>
      <c r="B111" s="30">
        <v>5000</v>
      </c>
    </row>
    <row r="112" spans="1:6">
      <c r="A112" t="s">
        <v>43</v>
      </c>
      <c r="B112" t="s">
        <v>647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I112"/>
  <sheetViews>
    <sheetView workbookViewId="0">
      <selection activeCell="J14" sqref="J14"/>
    </sheetView>
  </sheetViews>
  <sheetFormatPr defaultRowHeight="15"/>
  <cols>
    <col min="1" max="1" width="23.85546875" bestFit="1" customWidth="1"/>
    <col min="2" max="2" width="9.140625" customWidth="1"/>
  </cols>
  <sheetData>
    <row r="1" spans="1:2">
      <c r="A1" t="s">
        <v>0</v>
      </c>
      <c r="B1" t="s">
        <v>348</v>
      </c>
    </row>
    <row r="2" spans="1:2">
      <c r="A2" t="s">
        <v>1</v>
      </c>
    </row>
    <row r="3" spans="1:2">
      <c r="A3" t="s">
        <v>2</v>
      </c>
      <c r="B3" t="s">
        <v>216</v>
      </c>
    </row>
    <row r="4" spans="1:2">
      <c r="A4" t="s">
        <v>3</v>
      </c>
      <c r="B4" t="s">
        <v>403</v>
      </c>
    </row>
    <row r="5" spans="1:2">
      <c r="A5" t="s">
        <v>154</v>
      </c>
      <c r="B5" t="s">
        <v>151</v>
      </c>
    </row>
    <row r="6" spans="1:2">
      <c r="A6" t="s">
        <v>4</v>
      </c>
      <c r="B6" t="s">
        <v>678</v>
      </c>
    </row>
    <row r="7" spans="1:2">
      <c r="A7" t="s">
        <v>5</v>
      </c>
    </row>
    <row r="8" spans="1:2">
      <c r="A8" t="s">
        <v>6</v>
      </c>
      <c r="B8">
        <v>5</v>
      </c>
    </row>
    <row r="9" spans="1:2">
      <c r="A9" t="s">
        <v>7</v>
      </c>
      <c r="B9" t="s">
        <v>682</v>
      </c>
    </row>
    <row r="10" spans="1:2">
      <c r="A10" t="s">
        <v>8</v>
      </c>
      <c r="B10" t="s">
        <v>683</v>
      </c>
    </row>
    <row r="11" spans="1:2">
      <c r="A11" t="s">
        <v>9</v>
      </c>
      <c r="B11" t="s">
        <v>684</v>
      </c>
    </row>
    <row r="12" spans="1:2">
      <c r="A12" t="s">
        <v>10</v>
      </c>
      <c r="B12" t="s">
        <v>685</v>
      </c>
    </row>
    <row r="13" spans="1:2">
      <c r="A13" t="s">
        <v>11</v>
      </c>
      <c r="B13" t="s">
        <v>686</v>
      </c>
    </row>
    <row r="14" spans="1:2">
      <c r="A14" t="s">
        <v>12</v>
      </c>
      <c r="B14">
        <v>4</v>
      </c>
    </row>
    <row r="15" spans="1:2">
      <c r="A15" t="s">
        <v>13</v>
      </c>
      <c r="B15">
        <v>2</v>
      </c>
    </row>
    <row r="16" spans="1:2">
      <c r="A16" t="s">
        <v>14</v>
      </c>
      <c r="B16">
        <v>2</v>
      </c>
    </row>
    <row r="17" spans="1:9">
      <c r="A17" t="s">
        <v>15</v>
      </c>
      <c r="B17">
        <v>2</v>
      </c>
    </row>
    <row r="18" spans="1:9">
      <c r="A18" t="s">
        <v>16</v>
      </c>
      <c r="B18">
        <v>6</v>
      </c>
    </row>
    <row r="19" spans="1:9">
      <c r="A19" t="s">
        <v>17</v>
      </c>
      <c r="B19">
        <f>20 + (2 * B14)</f>
        <v>28</v>
      </c>
    </row>
    <row r="20" spans="1:9">
      <c r="A20" t="s">
        <v>18</v>
      </c>
      <c r="B20">
        <f>MAX(5 + B18,5 + B16)</f>
        <v>11</v>
      </c>
    </row>
    <row r="21" spans="1:9">
      <c r="A21" t="s">
        <v>19</v>
      </c>
      <c r="B21">
        <f>B15 + B16</f>
        <v>4</v>
      </c>
    </row>
    <row r="22" spans="1:9">
      <c r="A22" t="s">
        <v>20</v>
      </c>
      <c r="B22">
        <v>4</v>
      </c>
    </row>
    <row r="23" spans="1:9">
      <c r="A23" t="s">
        <v>21</v>
      </c>
      <c r="B23">
        <f>B22 + B15 + B14</f>
        <v>10</v>
      </c>
      <c r="H23" t="s">
        <v>266</v>
      </c>
      <c r="I23">
        <v>3</v>
      </c>
    </row>
    <row r="24" spans="1:9">
      <c r="A24" t="s">
        <v>22</v>
      </c>
      <c r="B24">
        <f>5 + B15</f>
        <v>7</v>
      </c>
      <c r="H24" t="s">
        <v>267</v>
      </c>
      <c r="I24">
        <v>5</v>
      </c>
    </row>
    <row r="25" spans="1:9">
      <c r="A25" t="s">
        <v>23</v>
      </c>
      <c r="B25">
        <f>MAX(5 + B17,5 + B18)</f>
        <v>11</v>
      </c>
      <c r="H25" t="s">
        <v>268</v>
      </c>
      <c r="I25">
        <v>6</v>
      </c>
    </row>
    <row r="26" spans="1:9">
      <c r="A26" t="s">
        <v>24</v>
      </c>
      <c r="B26">
        <v>1</v>
      </c>
    </row>
    <row r="27" spans="1:9">
      <c r="A27" t="s">
        <v>25</v>
      </c>
      <c r="B27" s="28">
        <f>IF(C27="u",ROUNDDOWN(($B$14/2),0),VLOOKUP(C27,$H$23:$I$25,2,FALSE))</f>
        <v>2</v>
      </c>
      <c r="C27" s="28" t="s">
        <v>265</v>
      </c>
    </row>
    <row r="28" spans="1:9">
      <c r="A28" t="s">
        <v>26</v>
      </c>
      <c r="B28" s="28">
        <f t="shared" ref="B28" si="0">IF(C28="u",ROUNDDOWN(($B$14/2),0),VLOOKUP(C28,$H$23:$I$25,2,FALSE))</f>
        <v>5</v>
      </c>
      <c r="C28" s="28" t="s">
        <v>267</v>
      </c>
    </row>
    <row r="29" spans="1:9">
      <c r="A29" t="s">
        <v>27</v>
      </c>
      <c r="B29" s="28">
        <f>IF(C29="u",ROUNDDOWN(($B$15/2),0),VLOOKUP(C29,$H$23:$I$25,2,FALSE))</f>
        <v>1</v>
      </c>
      <c r="C29" s="28" t="s">
        <v>265</v>
      </c>
    </row>
    <row r="30" spans="1:9">
      <c r="A30" t="s">
        <v>28</v>
      </c>
      <c r="B30" s="28">
        <f>IF(C30="u",ROUNDDOWN(($B$15/2),0),VLOOKUP(C30,$H$23:$I$25,2,FALSE))</f>
        <v>1</v>
      </c>
      <c r="C30" s="28" t="s">
        <v>265</v>
      </c>
    </row>
    <row r="31" spans="1:9">
      <c r="A31" t="s">
        <v>29</v>
      </c>
      <c r="B31" s="28">
        <f>IF(C31="u",ROUNDDOWN(($B$16/2),0),VLOOKUP(C31,$H$23:$I$25,2,FALSE))</f>
        <v>1</v>
      </c>
      <c r="C31" s="28" t="s">
        <v>265</v>
      </c>
    </row>
    <row r="32" spans="1:9">
      <c r="A32" t="s">
        <v>30</v>
      </c>
      <c r="B32" s="28">
        <f t="shared" ref="B32:B33" si="1">IF(C32="u",ROUNDDOWN(($B$16/2),0),VLOOKUP(C32,$H$23:$I$25,2,FALSE))</f>
        <v>1</v>
      </c>
      <c r="C32" s="28" t="s">
        <v>265</v>
      </c>
    </row>
    <row r="33" spans="1:3">
      <c r="A33" t="s">
        <v>31</v>
      </c>
      <c r="B33" s="28">
        <f t="shared" si="1"/>
        <v>1</v>
      </c>
      <c r="C33" s="28" t="s">
        <v>265</v>
      </c>
    </row>
    <row r="34" spans="1:3">
      <c r="A34" t="s">
        <v>32</v>
      </c>
      <c r="B34" s="28">
        <f>IF(C34="u",ROUNDDOWN(($B$17/2),0),VLOOKUP(C34,$H$23:$I$25,2,FALSE))</f>
        <v>3</v>
      </c>
      <c r="C34" s="28" t="s">
        <v>266</v>
      </c>
    </row>
    <row r="35" spans="1:3">
      <c r="A35" t="s">
        <v>33</v>
      </c>
      <c r="B35" s="28">
        <f t="shared" ref="B35:B38" si="2">IF(C35="u",ROUNDDOWN(($B$17/2),0),VLOOKUP(C35,$H$23:$I$25,2,FALSE))</f>
        <v>1</v>
      </c>
      <c r="C35" s="28" t="s">
        <v>265</v>
      </c>
    </row>
    <row r="36" spans="1:3">
      <c r="A36" t="s">
        <v>34</v>
      </c>
      <c r="B36" s="28">
        <f t="shared" si="2"/>
        <v>1</v>
      </c>
      <c r="C36" s="28" t="s">
        <v>265</v>
      </c>
    </row>
    <row r="37" spans="1:3">
      <c r="A37" t="s">
        <v>35</v>
      </c>
      <c r="B37" s="28">
        <f t="shared" si="2"/>
        <v>1</v>
      </c>
      <c r="C37" s="28" t="s">
        <v>265</v>
      </c>
    </row>
    <row r="38" spans="1:3">
      <c r="A38" t="s">
        <v>36</v>
      </c>
      <c r="B38" s="28">
        <f t="shared" si="2"/>
        <v>1</v>
      </c>
      <c r="C38" s="28" t="s">
        <v>265</v>
      </c>
    </row>
    <row r="39" spans="1:3">
      <c r="A39" t="s">
        <v>37</v>
      </c>
      <c r="B39" s="28">
        <f>IF(C39="u",ROUNDDOWN(($B$18/2),0),VLOOKUP(C39,$H$23:$I$25,2,FALSE))</f>
        <v>5</v>
      </c>
      <c r="C39" s="28" t="s">
        <v>267</v>
      </c>
    </row>
    <row r="40" spans="1:3">
      <c r="A40" t="s">
        <v>38</v>
      </c>
      <c r="B40" s="28">
        <f>IF(C40="u",ROUNDDOWN(($B$18/2),0),VLOOKUP(C40,$H$23:$I$25,2,FALSE))</f>
        <v>5</v>
      </c>
      <c r="C40" s="28" t="s">
        <v>267</v>
      </c>
    </row>
    <row r="41" spans="1:3">
      <c r="A41" t="s">
        <v>161</v>
      </c>
      <c r="B41" s="43" t="s">
        <v>286</v>
      </c>
    </row>
    <row r="42" spans="1:3">
      <c r="A42" t="s">
        <v>162</v>
      </c>
      <c r="B42" s="43" t="s">
        <v>679</v>
      </c>
    </row>
    <row r="43" spans="1:3">
      <c r="A43" t="s">
        <v>163</v>
      </c>
      <c r="B43" s="43" t="s">
        <v>236</v>
      </c>
    </row>
    <row r="44" spans="1:3">
      <c r="A44" t="s">
        <v>164</v>
      </c>
      <c r="B44" s="43"/>
    </row>
    <row r="45" spans="1:3">
      <c r="A45" t="s">
        <v>165</v>
      </c>
      <c r="B45" s="43"/>
    </row>
    <row r="46" spans="1:3">
      <c r="A46" t="s">
        <v>166</v>
      </c>
      <c r="B46" s="43"/>
    </row>
    <row r="47" spans="1:3">
      <c r="A47" t="s">
        <v>167</v>
      </c>
      <c r="B47" s="43"/>
    </row>
    <row r="48" spans="1:3">
      <c r="A48" t="s">
        <v>238</v>
      </c>
      <c r="B48" s="43"/>
    </row>
    <row r="49" spans="1:2">
      <c r="A49" t="s">
        <v>239</v>
      </c>
      <c r="B49" s="43"/>
    </row>
    <row r="50" spans="1:2">
      <c r="A50" t="s">
        <v>70</v>
      </c>
      <c r="B50" s="43" t="s">
        <v>680</v>
      </c>
    </row>
    <row r="51" spans="1:2">
      <c r="A51" t="s">
        <v>71</v>
      </c>
      <c r="B51" s="43" t="s">
        <v>292</v>
      </c>
    </row>
    <row r="52" spans="1:2">
      <c r="A52" t="s">
        <v>72</v>
      </c>
      <c r="B52" s="43" t="s">
        <v>583</v>
      </c>
    </row>
    <row r="53" spans="1:2">
      <c r="A53" t="s">
        <v>73</v>
      </c>
      <c r="B53" s="43"/>
    </row>
    <row r="54" spans="1:2">
      <c r="A54" t="s">
        <v>74</v>
      </c>
      <c r="B54" s="43"/>
    </row>
    <row r="55" spans="1:2">
      <c r="A55" t="s">
        <v>75</v>
      </c>
      <c r="B55" s="43"/>
    </row>
    <row r="56" spans="1:2">
      <c r="A56" t="s">
        <v>76</v>
      </c>
      <c r="B56" s="43"/>
    </row>
    <row r="57" spans="1:2">
      <c r="A57" t="s">
        <v>77</v>
      </c>
      <c r="B57" s="43" t="s">
        <v>294</v>
      </c>
    </row>
    <row r="58" spans="1:2">
      <c r="A58" t="s">
        <v>78</v>
      </c>
      <c r="B58" s="43"/>
    </row>
    <row r="59" spans="1:2">
      <c r="A59" t="s">
        <v>79</v>
      </c>
      <c r="B59" s="43"/>
    </row>
    <row r="60" spans="1:2">
      <c r="A60" t="s">
        <v>80</v>
      </c>
      <c r="B60" s="43"/>
    </row>
    <row r="61" spans="1:2">
      <c r="A61" t="s">
        <v>81</v>
      </c>
      <c r="B61" s="43"/>
    </row>
    <row r="62" spans="1:2">
      <c r="A62" t="s">
        <v>82</v>
      </c>
      <c r="B62" s="43"/>
    </row>
    <row r="63" spans="1:2">
      <c r="A63" t="s">
        <v>83</v>
      </c>
      <c r="B63" s="43"/>
    </row>
    <row r="64" spans="1:2">
      <c r="A64" t="s">
        <v>84</v>
      </c>
    </row>
    <row r="65" spans="1:2">
      <c r="A65" s="1" t="s">
        <v>85</v>
      </c>
    </row>
    <row r="66" spans="1:2">
      <c r="A66" s="2" t="s">
        <v>97</v>
      </c>
    </row>
    <row r="67" spans="1:2">
      <c r="A67" s="3" t="s">
        <v>96</v>
      </c>
    </row>
    <row r="68" spans="1:2">
      <c r="A68" s="3" t="s">
        <v>95</v>
      </c>
    </row>
    <row r="69" spans="1:2">
      <c r="A69" s="4" t="s">
        <v>94</v>
      </c>
    </row>
    <row r="70" spans="1:2">
      <c r="A70" s="4" t="s">
        <v>93</v>
      </c>
    </row>
    <row r="71" spans="1:2">
      <c r="A71" s="2" t="s">
        <v>92</v>
      </c>
    </row>
    <row r="72" spans="1:2">
      <c r="A72" s="2" t="s">
        <v>91</v>
      </c>
    </row>
    <row r="73" spans="1:2">
      <c r="A73" t="s">
        <v>86</v>
      </c>
    </row>
    <row r="74" spans="1:2">
      <c r="A74" t="s">
        <v>87</v>
      </c>
    </row>
    <row r="75" spans="1:2">
      <c r="A75" t="s">
        <v>88</v>
      </c>
    </row>
    <row r="76" spans="1:2">
      <c r="A76" t="s">
        <v>89</v>
      </c>
    </row>
    <row r="77" spans="1:2">
      <c r="A77" t="s">
        <v>90</v>
      </c>
    </row>
    <row r="78" spans="1:2">
      <c r="A78" t="s">
        <v>98</v>
      </c>
      <c r="B78" t="s">
        <v>666</v>
      </c>
    </row>
    <row r="79" spans="1:2">
      <c r="A79" t="s">
        <v>99</v>
      </c>
      <c r="B79" t="s">
        <v>667</v>
      </c>
    </row>
    <row r="80" spans="1:2">
      <c r="A80" t="s">
        <v>100</v>
      </c>
      <c r="B80" t="s">
        <v>668</v>
      </c>
    </row>
    <row r="81" spans="1:6">
      <c r="A81" t="s">
        <v>101</v>
      </c>
    </row>
    <row r="82" spans="1:6">
      <c r="A82" t="s">
        <v>210</v>
      </c>
    </row>
    <row r="83" spans="1:6">
      <c r="A83" t="s">
        <v>196</v>
      </c>
    </row>
    <row r="84" spans="1:6">
      <c r="A84" t="s">
        <v>197</v>
      </c>
    </row>
    <row r="85" spans="1:6">
      <c r="A85" t="s">
        <v>198</v>
      </c>
    </row>
    <row r="86" spans="1:6">
      <c r="A86" t="s">
        <v>199</v>
      </c>
    </row>
    <row r="87" spans="1:6">
      <c r="A87" t="s">
        <v>200</v>
      </c>
    </row>
    <row r="88" spans="1:6">
      <c r="A88" t="s">
        <v>211</v>
      </c>
    </row>
    <row r="89" spans="1:6">
      <c r="A89" t="s">
        <v>102</v>
      </c>
    </row>
    <row r="90" spans="1:6">
      <c r="A90" t="s">
        <v>103</v>
      </c>
    </row>
    <row r="91" spans="1:6">
      <c r="A91" t="s">
        <v>104</v>
      </c>
    </row>
    <row r="92" spans="1:6">
      <c r="A92" t="s">
        <v>105</v>
      </c>
    </row>
    <row r="93" spans="1:6">
      <c r="A93" t="s">
        <v>106</v>
      </c>
    </row>
    <row r="94" spans="1:6">
      <c r="A94" t="s">
        <v>107</v>
      </c>
      <c r="B94" s="15"/>
      <c r="C94" s="16"/>
      <c r="D94" s="17"/>
      <c r="E94" s="18"/>
      <c r="F94" s="19"/>
    </row>
    <row r="95" spans="1:6">
      <c r="A95" t="s">
        <v>108</v>
      </c>
      <c r="B95" s="15"/>
      <c r="C95" s="16"/>
      <c r="D95" s="17"/>
      <c r="E95" s="18"/>
      <c r="F95" s="19"/>
    </row>
    <row r="96" spans="1:6">
      <c r="A96" t="s">
        <v>109</v>
      </c>
      <c r="B96" s="15"/>
      <c r="C96" s="16"/>
      <c r="D96" s="17"/>
      <c r="E96" s="18"/>
      <c r="F96" s="19"/>
    </row>
    <row r="97" spans="1:6">
      <c r="A97" t="s">
        <v>110</v>
      </c>
      <c r="B97" s="15"/>
      <c r="C97" s="16"/>
      <c r="D97" s="17"/>
      <c r="E97" s="18"/>
      <c r="F97" s="19"/>
    </row>
    <row r="98" spans="1:6">
      <c r="A98" t="s">
        <v>111</v>
      </c>
    </row>
    <row r="99" spans="1:6">
      <c r="A99" t="s">
        <v>207</v>
      </c>
    </row>
    <row r="100" spans="1:6">
      <c r="A100" t="s">
        <v>208</v>
      </c>
    </row>
    <row r="101" spans="1:6">
      <c r="A101" t="s">
        <v>112</v>
      </c>
    </row>
    <row r="102" spans="1:6">
      <c r="A102" t="s">
        <v>113</v>
      </c>
    </row>
    <row r="103" spans="1:6">
      <c r="A103" t="s">
        <v>212</v>
      </c>
    </row>
    <row r="104" spans="1:6">
      <c r="A104" t="s">
        <v>206</v>
      </c>
      <c r="B104" t="s">
        <v>649</v>
      </c>
    </row>
    <row r="105" spans="1:6">
      <c r="A105" t="s">
        <v>39</v>
      </c>
      <c r="B105" t="s">
        <v>665</v>
      </c>
    </row>
    <row r="106" spans="1:6">
      <c r="A106" t="s">
        <v>40</v>
      </c>
    </row>
    <row r="107" spans="1:6">
      <c r="A107" t="s">
        <v>217</v>
      </c>
    </row>
    <row r="108" spans="1:6">
      <c r="A108" t="s">
        <v>218</v>
      </c>
    </row>
    <row r="109" spans="1:6">
      <c r="A109" t="s">
        <v>219</v>
      </c>
    </row>
    <row r="110" spans="1:6">
      <c r="A110" t="s">
        <v>41</v>
      </c>
    </row>
    <row r="111" spans="1:6">
      <c r="A111" t="s">
        <v>42</v>
      </c>
      <c r="B111" s="30">
        <v>1000</v>
      </c>
    </row>
    <row r="112" spans="1:6">
      <c r="A112" t="s">
        <v>43</v>
      </c>
      <c r="B112" s="42" t="s">
        <v>648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I112"/>
  <sheetViews>
    <sheetView topLeftCell="A58" workbookViewId="0">
      <selection activeCell="H53" sqref="H53"/>
    </sheetView>
  </sheetViews>
  <sheetFormatPr defaultRowHeight="15"/>
  <cols>
    <col min="1" max="1" width="23.85546875" bestFit="1" customWidth="1"/>
    <col min="2" max="2" width="9.140625" customWidth="1"/>
  </cols>
  <sheetData>
    <row r="1" spans="1:2">
      <c r="A1" t="s">
        <v>0</v>
      </c>
      <c r="B1" t="s">
        <v>349</v>
      </c>
    </row>
    <row r="2" spans="1:2">
      <c r="A2" t="s">
        <v>1</v>
      </c>
    </row>
    <row r="3" spans="1:2">
      <c r="A3" t="s">
        <v>2</v>
      </c>
      <c r="B3" t="s">
        <v>300</v>
      </c>
    </row>
    <row r="4" spans="1:2">
      <c r="A4" t="s">
        <v>3</v>
      </c>
      <c r="B4" t="s">
        <v>350</v>
      </c>
    </row>
    <row r="5" spans="1:2">
      <c r="A5" t="s">
        <v>154</v>
      </c>
      <c r="B5" t="s">
        <v>151</v>
      </c>
    </row>
    <row r="6" spans="1:2">
      <c r="A6" t="s">
        <v>4</v>
      </c>
      <c r="B6" t="s">
        <v>351</v>
      </c>
    </row>
    <row r="7" spans="1:2">
      <c r="A7" t="s">
        <v>5</v>
      </c>
    </row>
    <row r="8" spans="1:2">
      <c r="A8" t="s">
        <v>6</v>
      </c>
      <c r="B8">
        <v>5</v>
      </c>
    </row>
    <row r="9" spans="1:2">
      <c r="A9" t="s">
        <v>7</v>
      </c>
      <c r="B9" t="s">
        <v>352</v>
      </c>
    </row>
    <row r="10" spans="1:2">
      <c r="A10" t="s">
        <v>8</v>
      </c>
      <c r="B10" t="s">
        <v>353</v>
      </c>
    </row>
    <row r="11" spans="1:2">
      <c r="A11" t="s">
        <v>9</v>
      </c>
      <c r="B11" t="s">
        <v>354</v>
      </c>
    </row>
    <row r="12" spans="1:2">
      <c r="A12" t="s">
        <v>10</v>
      </c>
      <c r="B12" t="s">
        <v>355</v>
      </c>
    </row>
    <row r="13" spans="1:2">
      <c r="A13" t="s">
        <v>11</v>
      </c>
      <c r="B13" t="s">
        <v>356</v>
      </c>
    </row>
    <row r="14" spans="1:2">
      <c r="A14" t="s">
        <v>12</v>
      </c>
      <c r="B14">
        <v>1</v>
      </c>
    </row>
    <row r="15" spans="1:2">
      <c r="A15" t="s">
        <v>13</v>
      </c>
      <c r="B15">
        <v>3</v>
      </c>
    </row>
    <row r="16" spans="1:2">
      <c r="A16" t="s">
        <v>14</v>
      </c>
      <c r="B16">
        <v>6</v>
      </c>
    </row>
    <row r="17" spans="1:9">
      <c r="A17" t="s">
        <v>15</v>
      </c>
      <c r="B17">
        <v>4</v>
      </c>
    </row>
    <row r="18" spans="1:9">
      <c r="A18" t="s">
        <v>16</v>
      </c>
      <c r="B18">
        <v>2</v>
      </c>
    </row>
    <row r="19" spans="1:9">
      <c r="A19" t="s">
        <v>17</v>
      </c>
      <c r="B19">
        <f>20 + (2 * B14)</f>
        <v>22</v>
      </c>
    </row>
    <row r="20" spans="1:9">
      <c r="A20" t="s">
        <v>18</v>
      </c>
      <c r="B20">
        <f>MAX(5 + B18,5 + B16)</f>
        <v>11</v>
      </c>
    </row>
    <row r="21" spans="1:9">
      <c r="A21" t="s">
        <v>19</v>
      </c>
      <c r="B21">
        <f>B15 + B16</f>
        <v>9</v>
      </c>
    </row>
    <row r="22" spans="1:9">
      <c r="A22" t="s">
        <v>20</v>
      </c>
      <c r="B22">
        <v>4</v>
      </c>
    </row>
    <row r="23" spans="1:9">
      <c r="A23" t="s">
        <v>21</v>
      </c>
      <c r="B23">
        <f>B22 + B15 + B14</f>
        <v>8</v>
      </c>
      <c r="H23" t="s">
        <v>266</v>
      </c>
      <c r="I23">
        <v>3</v>
      </c>
    </row>
    <row r="24" spans="1:9">
      <c r="A24" t="s">
        <v>22</v>
      </c>
      <c r="B24">
        <f>5 + B15</f>
        <v>8</v>
      </c>
      <c r="H24" t="s">
        <v>267</v>
      </c>
      <c r="I24">
        <v>5</v>
      </c>
    </row>
    <row r="25" spans="1:9">
      <c r="A25" t="s">
        <v>23</v>
      </c>
      <c r="B25">
        <f>MAX(5 + B17,5 + B18)</f>
        <v>9</v>
      </c>
      <c r="H25" t="s">
        <v>268</v>
      </c>
      <c r="I25">
        <v>6</v>
      </c>
    </row>
    <row r="26" spans="1:9">
      <c r="A26" t="s">
        <v>24</v>
      </c>
      <c r="B26">
        <v>1</v>
      </c>
    </row>
    <row r="27" spans="1:9">
      <c r="A27" t="s">
        <v>25</v>
      </c>
      <c r="B27" s="28">
        <f>IF(C27="u",ROUNDDOWN(($B$14/2),0),VLOOKUP(C27,$H$23:$I$25,2,FALSE))</f>
        <v>0</v>
      </c>
      <c r="C27" s="28" t="s">
        <v>265</v>
      </c>
    </row>
    <row r="28" spans="1:9">
      <c r="A28" t="s">
        <v>26</v>
      </c>
      <c r="B28" s="28">
        <f t="shared" ref="B28" si="0">IF(C28="u",ROUNDDOWN(($B$14/2),0),VLOOKUP(C28,$H$23:$I$25,2,FALSE))</f>
        <v>0</v>
      </c>
      <c r="C28" s="28" t="s">
        <v>265</v>
      </c>
    </row>
    <row r="29" spans="1:9">
      <c r="A29" t="s">
        <v>27</v>
      </c>
      <c r="B29" s="28">
        <f>IF(C29="u",ROUNDDOWN(($B$15/2),0),VLOOKUP(C29,$H$23:$I$25,2,FALSE))</f>
        <v>1</v>
      </c>
      <c r="C29" s="28" t="s">
        <v>265</v>
      </c>
    </row>
    <row r="30" spans="1:9">
      <c r="A30" t="s">
        <v>28</v>
      </c>
      <c r="B30" s="28">
        <f>IF(C30="u",ROUNDDOWN(($B$15/2),0),VLOOKUP(C30,$H$23:$I$25,2,FALSE))</f>
        <v>6</v>
      </c>
      <c r="C30" s="28" t="s">
        <v>268</v>
      </c>
    </row>
    <row r="31" spans="1:9">
      <c r="A31" t="s">
        <v>29</v>
      </c>
      <c r="B31" s="28">
        <f>IF(C31="u",ROUNDDOWN(($B$16/2),0),VLOOKUP(C31,$H$23:$I$25,2,FALSE))</f>
        <v>6</v>
      </c>
      <c r="C31" s="28" t="s">
        <v>268</v>
      </c>
    </row>
    <row r="32" spans="1:9">
      <c r="A32" t="s">
        <v>30</v>
      </c>
      <c r="B32" s="28">
        <f t="shared" ref="B32:B33" si="1">IF(C32="u",ROUNDDOWN(($B$16/2),0),VLOOKUP(C32,$H$23:$I$25,2,FALSE))</f>
        <v>5</v>
      </c>
      <c r="C32" s="28" t="s">
        <v>267</v>
      </c>
    </row>
    <row r="33" spans="1:3">
      <c r="A33" t="s">
        <v>31</v>
      </c>
      <c r="B33" s="28">
        <f t="shared" si="1"/>
        <v>3</v>
      </c>
      <c r="C33" s="28" t="s">
        <v>265</v>
      </c>
    </row>
    <row r="34" spans="1:3">
      <c r="A34" t="s">
        <v>32</v>
      </c>
      <c r="B34" s="28">
        <f>IF(C34="u",ROUNDDOWN(($B$17/2),0),VLOOKUP(C34,$H$23:$I$25,2,FALSE))</f>
        <v>2</v>
      </c>
      <c r="C34" s="28" t="s">
        <v>265</v>
      </c>
    </row>
    <row r="35" spans="1:3">
      <c r="A35" t="s">
        <v>33</v>
      </c>
      <c r="B35" s="28">
        <f t="shared" ref="B35:B38" si="2">IF(C35="u",ROUNDDOWN(($B$17/2),0),VLOOKUP(C35,$H$23:$I$25,2,FALSE))</f>
        <v>2</v>
      </c>
      <c r="C35" s="28" t="s">
        <v>265</v>
      </c>
    </row>
    <row r="36" spans="1:3">
      <c r="A36" t="s">
        <v>34</v>
      </c>
      <c r="B36" s="28">
        <f t="shared" si="2"/>
        <v>2</v>
      </c>
      <c r="C36" s="28" t="s">
        <v>265</v>
      </c>
    </row>
    <row r="37" spans="1:3">
      <c r="A37" t="s">
        <v>35</v>
      </c>
      <c r="B37" s="28">
        <f t="shared" si="2"/>
        <v>2</v>
      </c>
      <c r="C37" s="28" t="s">
        <v>265</v>
      </c>
    </row>
    <row r="38" spans="1:3">
      <c r="A38" t="s">
        <v>36</v>
      </c>
      <c r="B38" s="28">
        <f t="shared" si="2"/>
        <v>2</v>
      </c>
      <c r="C38" s="28" t="s">
        <v>265</v>
      </c>
    </row>
    <row r="39" spans="1:3">
      <c r="A39" t="s">
        <v>37</v>
      </c>
      <c r="B39" s="28">
        <f>IF(C39="u",ROUNDDOWN(($B$18/2),0),VLOOKUP(C39,$H$23:$I$25,2,FALSE))</f>
        <v>1</v>
      </c>
      <c r="C39" s="28" t="s">
        <v>265</v>
      </c>
    </row>
    <row r="40" spans="1:3">
      <c r="A40" t="s">
        <v>38</v>
      </c>
      <c r="B40" s="28">
        <f>IF(C40="u",ROUNDDOWN(($B$18/2),0),VLOOKUP(C40,$H$23:$I$25,2,FALSE))</f>
        <v>3</v>
      </c>
      <c r="C40" s="28" t="s">
        <v>266</v>
      </c>
    </row>
    <row r="41" spans="1:3">
      <c r="A41" t="s">
        <v>161</v>
      </c>
      <c r="B41" s="43" t="s">
        <v>681</v>
      </c>
    </row>
    <row r="42" spans="1:3">
      <c r="A42" t="s">
        <v>162</v>
      </c>
      <c r="B42" s="43" t="s">
        <v>249</v>
      </c>
    </row>
    <row r="43" spans="1:3">
      <c r="A43" t="s">
        <v>163</v>
      </c>
      <c r="B43" s="43" t="s">
        <v>237</v>
      </c>
    </row>
    <row r="44" spans="1:3">
      <c r="A44" t="s">
        <v>164</v>
      </c>
      <c r="B44" s="43" t="s">
        <v>601</v>
      </c>
    </row>
    <row r="45" spans="1:3">
      <c r="A45" t="s">
        <v>165</v>
      </c>
      <c r="B45" s="43"/>
    </row>
    <row r="46" spans="1:3">
      <c r="A46" t="s">
        <v>166</v>
      </c>
      <c r="B46" s="43"/>
    </row>
    <row r="47" spans="1:3">
      <c r="A47" t="s">
        <v>167</v>
      </c>
      <c r="B47" s="43"/>
    </row>
    <row r="48" spans="1:3">
      <c r="A48" t="s">
        <v>238</v>
      </c>
      <c r="B48" s="43"/>
    </row>
    <row r="49" spans="1:2">
      <c r="A49" t="s">
        <v>239</v>
      </c>
      <c r="B49" s="43"/>
    </row>
    <row r="50" spans="1:2">
      <c r="A50" t="s">
        <v>70</v>
      </c>
      <c r="B50" s="43" t="s">
        <v>544</v>
      </c>
    </row>
    <row r="51" spans="1:2">
      <c r="A51" t="s">
        <v>71</v>
      </c>
      <c r="B51" s="43" t="s">
        <v>587</v>
      </c>
    </row>
    <row r="52" spans="1:2">
      <c r="A52" t="s">
        <v>72</v>
      </c>
      <c r="B52" s="43"/>
    </row>
    <row r="53" spans="1:2">
      <c r="A53" t="s">
        <v>73</v>
      </c>
      <c r="B53" s="43"/>
    </row>
    <row r="54" spans="1:2">
      <c r="A54" t="s">
        <v>74</v>
      </c>
      <c r="B54" s="43"/>
    </row>
    <row r="55" spans="1:2">
      <c r="A55" t="s">
        <v>75</v>
      </c>
      <c r="B55" s="43"/>
    </row>
    <row r="56" spans="1:2">
      <c r="A56" t="s">
        <v>76</v>
      </c>
      <c r="B56" s="43"/>
    </row>
    <row r="57" spans="1:2">
      <c r="A57" t="s">
        <v>77</v>
      </c>
      <c r="B57" s="43" t="s">
        <v>545</v>
      </c>
    </row>
    <row r="58" spans="1:2">
      <c r="A58" t="s">
        <v>78</v>
      </c>
      <c r="B58" s="43"/>
    </row>
    <row r="59" spans="1:2">
      <c r="A59" t="s">
        <v>79</v>
      </c>
      <c r="B59" s="43"/>
    </row>
    <row r="60" spans="1:2">
      <c r="A60" t="s">
        <v>80</v>
      </c>
      <c r="B60" s="43"/>
    </row>
    <row r="61" spans="1:2">
      <c r="A61" t="s">
        <v>81</v>
      </c>
      <c r="B61" s="43"/>
    </row>
    <row r="62" spans="1:2">
      <c r="A62" t="s">
        <v>82</v>
      </c>
      <c r="B62" s="43"/>
    </row>
    <row r="63" spans="1:2">
      <c r="A63" t="s">
        <v>83</v>
      </c>
      <c r="B63" s="43"/>
    </row>
    <row r="64" spans="1:2">
      <c r="A64" t="s">
        <v>84</v>
      </c>
    </row>
    <row r="65" spans="1:2">
      <c r="A65" s="1" t="s">
        <v>85</v>
      </c>
    </row>
    <row r="66" spans="1:2">
      <c r="A66" s="2" t="s">
        <v>97</v>
      </c>
    </row>
    <row r="67" spans="1:2">
      <c r="A67" s="3" t="s">
        <v>96</v>
      </c>
    </row>
    <row r="68" spans="1:2">
      <c r="A68" s="3" t="s">
        <v>95</v>
      </c>
    </row>
    <row r="69" spans="1:2">
      <c r="A69" s="4" t="s">
        <v>94</v>
      </c>
    </row>
    <row r="70" spans="1:2">
      <c r="A70" s="4" t="s">
        <v>93</v>
      </c>
    </row>
    <row r="71" spans="1:2">
      <c r="A71" s="2" t="s">
        <v>92</v>
      </c>
    </row>
    <row r="72" spans="1:2">
      <c r="A72" s="2" t="s">
        <v>91</v>
      </c>
    </row>
    <row r="73" spans="1:2">
      <c r="A73" t="s">
        <v>86</v>
      </c>
    </row>
    <row r="74" spans="1:2">
      <c r="A74" t="s">
        <v>87</v>
      </c>
    </row>
    <row r="75" spans="1:2">
      <c r="A75" t="s">
        <v>88</v>
      </c>
    </row>
    <row r="76" spans="1:2">
      <c r="A76" t="s">
        <v>89</v>
      </c>
    </row>
    <row r="77" spans="1:2">
      <c r="A77" t="s">
        <v>90</v>
      </c>
    </row>
    <row r="78" spans="1:2">
      <c r="A78" t="s">
        <v>98</v>
      </c>
      <c r="B78" t="s">
        <v>669</v>
      </c>
    </row>
    <row r="79" spans="1:2">
      <c r="A79" t="s">
        <v>99</v>
      </c>
      <c r="B79" t="s">
        <v>670</v>
      </c>
    </row>
    <row r="80" spans="1:2">
      <c r="A80" t="s">
        <v>100</v>
      </c>
      <c r="B80" t="s">
        <v>671</v>
      </c>
    </row>
    <row r="81" spans="1:6">
      <c r="A81" t="s">
        <v>101</v>
      </c>
    </row>
    <row r="82" spans="1:6">
      <c r="A82" t="s">
        <v>210</v>
      </c>
    </row>
    <row r="83" spans="1:6">
      <c r="A83" t="s">
        <v>196</v>
      </c>
    </row>
    <row r="84" spans="1:6">
      <c r="A84" t="s">
        <v>197</v>
      </c>
    </row>
    <row r="85" spans="1:6">
      <c r="A85" t="s">
        <v>198</v>
      </c>
    </row>
    <row r="86" spans="1:6">
      <c r="A86" t="s">
        <v>199</v>
      </c>
    </row>
    <row r="87" spans="1:6">
      <c r="A87" t="s">
        <v>200</v>
      </c>
    </row>
    <row r="88" spans="1:6">
      <c r="A88" t="s">
        <v>211</v>
      </c>
    </row>
    <row r="89" spans="1:6">
      <c r="A89" t="s">
        <v>102</v>
      </c>
    </row>
    <row r="90" spans="1:6">
      <c r="A90" t="s">
        <v>103</v>
      </c>
    </row>
    <row r="91" spans="1:6">
      <c r="A91" t="s">
        <v>104</v>
      </c>
    </row>
    <row r="92" spans="1:6">
      <c r="A92" t="s">
        <v>105</v>
      </c>
    </row>
    <row r="93" spans="1:6">
      <c r="A93" t="s">
        <v>106</v>
      </c>
    </row>
    <row r="94" spans="1:6">
      <c r="A94" t="s">
        <v>107</v>
      </c>
      <c r="B94" s="15"/>
      <c r="C94" s="16"/>
      <c r="D94" s="17"/>
      <c r="E94" s="18"/>
      <c r="F94" s="19"/>
    </row>
    <row r="95" spans="1:6">
      <c r="A95" t="s">
        <v>108</v>
      </c>
      <c r="B95" s="15"/>
      <c r="C95" s="16"/>
      <c r="D95" s="17"/>
      <c r="E95" s="18"/>
      <c r="F95" s="19"/>
    </row>
    <row r="96" spans="1:6">
      <c r="A96" t="s">
        <v>109</v>
      </c>
      <c r="B96" s="15"/>
      <c r="C96" s="16"/>
      <c r="D96" s="17"/>
      <c r="E96" s="18"/>
      <c r="F96" s="19"/>
    </row>
    <row r="97" spans="1:6">
      <c r="A97" t="s">
        <v>110</v>
      </c>
      <c r="B97" s="15"/>
      <c r="C97" s="16"/>
      <c r="D97" s="17"/>
      <c r="E97" s="18"/>
      <c r="F97" s="19"/>
    </row>
    <row r="98" spans="1:6">
      <c r="A98" t="s">
        <v>111</v>
      </c>
    </row>
    <row r="99" spans="1:6">
      <c r="A99" t="s">
        <v>207</v>
      </c>
    </row>
    <row r="100" spans="1:6">
      <c r="A100" t="s">
        <v>208</v>
      </c>
    </row>
    <row r="101" spans="1:6">
      <c r="A101" t="s">
        <v>112</v>
      </c>
    </row>
    <row r="102" spans="1:6">
      <c r="A102" t="s">
        <v>113</v>
      </c>
    </row>
    <row r="103" spans="1:6">
      <c r="A103" t="s">
        <v>212</v>
      </c>
    </row>
    <row r="104" spans="1:6">
      <c r="A104" t="s">
        <v>206</v>
      </c>
      <c r="B104" t="s">
        <v>650</v>
      </c>
    </row>
    <row r="105" spans="1:6">
      <c r="A105" t="s">
        <v>39</v>
      </c>
    </row>
    <row r="106" spans="1:6">
      <c r="A106" t="s">
        <v>40</v>
      </c>
    </row>
    <row r="107" spans="1:6">
      <c r="A107" t="s">
        <v>217</v>
      </c>
    </row>
    <row r="108" spans="1:6">
      <c r="A108" t="s">
        <v>218</v>
      </c>
    </row>
    <row r="109" spans="1:6">
      <c r="A109" t="s">
        <v>219</v>
      </c>
    </row>
    <row r="110" spans="1:6">
      <c r="A110" t="s">
        <v>41</v>
      </c>
    </row>
    <row r="111" spans="1:6">
      <c r="A111" t="s">
        <v>42</v>
      </c>
      <c r="B111" s="30">
        <v>1000</v>
      </c>
    </row>
    <row r="112" spans="1:6">
      <c r="A112" t="s">
        <v>43</v>
      </c>
      <c r="B112" t="s">
        <v>672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I112"/>
  <sheetViews>
    <sheetView topLeftCell="A94" workbookViewId="0">
      <selection activeCell="F87" sqref="F87"/>
    </sheetView>
  </sheetViews>
  <sheetFormatPr defaultRowHeight="15"/>
  <cols>
    <col min="1" max="1" width="23.85546875" bestFit="1" customWidth="1"/>
    <col min="2" max="2" width="9.140625" customWidth="1"/>
  </cols>
  <sheetData>
    <row r="1" spans="1:2">
      <c r="A1" t="s">
        <v>0</v>
      </c>
      <c r="B1" t="s">
        <v>357</v>
      </c>
    </row>
    <row r="2" spans="1:2">
      <c r="A2" t="s">
        <v>1</v>
      </c>
    </row>
    <row r="3" spans="1:2">
      <c r="A3" t="s">
        <v>2</v>
      </c>
      <c r="B3" t="s">
        <v>358</v>
      </c>
    </row>
    <row r="4" spans="1:2">
      <c r="A4" t="s">
        <v>3</v>
      </c>
      <c r="B4" t="s">
        <v>359</v>
      </c>
    </row>
    <row r="5" spans="1:2">
      <c r="A5" t="s">
        <v>154</v>
      </c>
      <c r="B5" t="s">
        <v>360</v>
      </c>
    </row>
    <row r="6" spans="1:2">
      <c r="A6" t="s">
        <v>4</v>
      </c>
      <c r="B6" t="s">
        <v>361</v>
      </c>
    </row>
    <row r="7" spans="1:2">
      <c r="A7" t="s">
        <v>5</v>
      </c>
      <c r="B7" t="s">
        <v>362</v>
      </c>
    </row>
    <row r="8" spans="1:2">
      <c r="A8" t="s">
        <v>6</v>
      </c>
      <c r="B8">
        <v>5</v>
      </c>
    </row>
    <row r="9" spans="1:2">
      <c r="A9" t="s">
        <v>7</v>
      </c>
      <c r="B9" t="s">
        <v>363</v>
      </c>
    </row>
    <row r="10" spans="1:2">
      <c r="A10" t="s">
        <v>8</v>
      </c>
      <c r="B10" t="s">
        <v>364</v>
      </c>
    </row>
    <row r="11" spans="1:2">
      <c r="A11" t="s">
        <v>9</v>
      </c>
      <c r="B11" t="s">
        <v>404</v>
      </c>
    </row>
    <row r="12" spans="1:2">
      <c r="A12" t="s">
        <v>10</v>
      </c>
      <c r="B12" t="s">
        <v>365</v>
      </c>
    </row>
    <row r="13" spans="1:2">
      <c r="A13" t="s">
        <v>11</v>
      </c>
      <c r="B13" t="s">
        <v>405</v>
      </c>
    </row>
    <row r="14" spans="1:2">
      <c r="A14" t="s">
        <v>12</v>
      </c>
      <c r="B14">
        <v>2</v>
      </c>
    </row>
    <row r="15" spans="1:2">
      <c r="A15" t="s">
        <v>13</v>
      </c>
      <c r="B15">
        <v>2</v>
      </c>
    </row>
    <row r="16" spans="1:2">
      <c r="A16" t="s">
        <v>14</v>
      </c>
      <c r="B16">
        <v>4</v>
      </c>
    </row>
    <row r="17" spans="1:9">
      <c r="A17" t="s">
        <v>15</v>
      </c>
      <c r="B17">
        <v>2</v>
      </c>
    </row>
    <row r="18" spans="1:9">
      <c r="A18" t="s">
        <v>16</v>
      </c>
      <c r="B18">
        <v>5</v>
      </c>
    </row>
    <row r="19" spans="1:9">
      <c r="A19" t="s">
        <v>17</v>
      </c>
      <c r="B19">
        <f>20 + (2 * B14)</f>
        <v>24</v>
      </c>
    </row>
    <row r="20" spans="1:9">
      <c r="A20" t="s">
        <v>18</v>
      </c>
      <c r="B20">
        <f>MAX(5 + B18,5 + B16)</f>
        <v>10</v>
      </c>
    </row>
    <row r="21" spans="1:9">
      <c r="A21" t="s">
        <v>19</v>
      </c>
      <c r="B21">
        <f>B15 + B16</f>
        <v>6</v>
      </c>
    </row>
    <row r="22" spans="1:9">
      <c r="A22" t="s">
        <v>20</v>
      </c>
      <c r="B22">
        <v>4</v>
      </c>
    </row>
    <row r="23" spans="1:9">
      <c r="A23" t="s">
        <v>21</v>
      </c>
      <c r="B23">
        <f>B22 + B15 + B14</f>
        <v>8</v>
      </c>
      <c r="H23" t="s">
        <v>266</v>
      </c>
      <c r="I23">
        <v>3</v>
      </c>
    </row>
    <row r="24" spans="1:9">
      <c r="A24" t="s">
        <v>22</v>
      </c>
      <c r="B24">
        <f>5 + B15</f>
        <v>7</v>
      </c>
      <c r="H24" t="s">
        <v>267</v>
      </c>
      <c r="I24">
        <v>5</v>
      </c>
    </row>
    <row r="25" spans="1:9">
      <c r="A25" t="s">
        <v>23</v>
      </c>
      <c r="B25">
        <f>MAX(5 + B17,5 + B18)</f>
        <v>10</v>
      </c>
      <c r="H25" t="s">
        <v>268</v>
      </c>
      <c r="I25">
        <v>6</v>
      </c>
    </row>
    <row r="26" spans="1:9">
      <c r="A26" t="s">
        <v>24</v>
      </c>
      <c r="B26">
        <v>1</v>
      </c>
    </row>
    <row r="27" spans="1:9">
      <c r="A27" t="s">
        <v>25</v>
      </c>
      <c r="B27" s="28">
        <f>IF(C27="u",ROUNDDOWN(($B$14/2),0),VLOOKUP(C27,$H$23:$I$25,2,FALSE))</f>
        <v>1</v>
      </c>
      <c r="C27" s="28" t="s">
        <v>265</v>
      </c>
    </row>
    <row r="28" spans="1:9">
      <c r="A28" t="s">
        <v>26</v>
      </c>
      <c r="B28" s="28">
        <f t="shared" ref="B28" si="0">IF(C28="u",ROUNDDOWN(($B$14/2),0),VLOOKUP(C28,$H$23:$I$25,2,FALSE))</f>
        <v>1</v>
      </c>
      <c r="C28" s="28" t="s">
        <v>265</v>
      </c>
    </row>
    <row r="29" spans="1:9">
      <c r="A29" t="s">
        <v>27</v>
      </c>
      <c r="B29" s="28">
        <f>IF(C29="u",ROUNDDOWN(($B$15/2),0),VLOOKUP(C29,$H$23:$I$25,2,FALSE))</f>
        <v>1</v>
      </c>
      <c r="C29" s="28" t="s">
        <v>265</v>
      </c>
    </row>
    <row r="30" spans="1:9">
      <c r="A30" t="s">
        <v>28</v>
      </c>
      <c r="B30" s="28">
        <f>IF(C30="u",ROUNDDOWN(($B$15/2),0),VLOOKUP(C30,$H$23:$I$25,2,FALSE))</f>
        <v>1</v>
      </c>
      <c r="C30" s="28" t="s">
        <v>265</v>
      </c>
    </row>
    <row r="31" spans="1:9">
      <c r="A31" t="s">
        <v>29</v>
      </c>
      <c r="B31" s="28">
        <f>IF(C31="u",ROUNDDOWN(($B$16/2),0),VLOOKUP(C31,$H$23:$I$25,2,FALSE))</f>
        <v>5</v>
      </c>
      <c r="C31" s="28" t="s">
        <v>267</v>
      </c>
    </row>
    <row r="32" spans="1:9">
      <c r="A32" t="s">
        <v>30</v>
      </c>
      <c r="B32" s="28">
        <f t="shared" ref="B32:B33" si="1">IF(C32="u",ROUNDDOWN(($B$16/2),0),VLOOKUP(C32,$H$23:$I$25,2,FALSE))</f>
        <v>2</v>
      </c>
      <c r="C32" s="28" t="s">
        <v>265</v>
      </c>
    </row>
    <row r="33" spans="1:3">
      <c r="A33" t="s">
        <v>31</v>
      </c>
      <c r="B33" s="28">
        <f t="shared" si="1"/>
        <v>2</v>
      </c>
      <c r="C33" s="28" t="s">
        <v>265</v>
      </c>
    </row>
    <row r="34" spans="1:3">
      <c r="A34" t="s">
        <v>32</v>
      </c>
      <c r="B34" s="28">
        <f>IF(C34="u",ROUNDDOWN(($B$17/2),0),VLOOKUP(C34,$H$23:$I$25,2,FALSE))</f>
        <v>3</v>
      </c>
      <c r="C34" s="28" t="s">
        <v>266</v>
      </c>
    </row>
    <row r="35" spans="1:3">
      <c r="A35" t="s">
        <v>33</v>
      </c>
      <c r="B35" s="28">
        <f t="shared" ref="B35:B38" si="2">IF(C35="u",ROUNDDOWN(($B$17/2),0),VLOOKUP(C35,$H$23:$I$25,2,FALSE))</f>
        <v>1</v>
      </c>
      <c r="C35" s="28" t="s">
        <v>265</v>
      </c>
    </row>
    <row r="36" spans="1:3">
      <c r="A36" t="s">
        <v>34</v>
      </c>
      <c r="B36" s="28">
        <f t="shared" si="2"/>
        <v>1</v>
      </c>
      <c r="C36" s="28" t="s">
        <v>265</v>
      </c>
    </row>
    <row r="37" spans="1:3">
      <c r="A37" t="s">
        <v>35</v>
      </c>
      <c r="B37" s="28">
        <f t="shared" si="2"/>
        <v>1</v>
      </c>
      <c r="C37" s="28" t="s">
        <v>265</v>
      </c>
    </row>
    <row r="38" spans="1:3">
      <c r="A38" t="s">
        <v>36</v>
      </c>
      <c r="B38" s="28">
        <f t="shared" si="2"/>
        <v>1</v>
      </c>
      <c r="C38" s="28" t="s">
        <v>265</v>
      </c>
    </row>
    <row r="39" spans="1:3">
      <c r="A39" t="s">
        <v>37</v>
      </c>
      <c r="B39" s="28">
        <f>IF(C39="u",ROUNDDOWN(($B$18/2),0),VLOOKUP(C39,$H$23:$I$25,2,FALSE))</f>
        <v>5</v>
      </c>
      <c r="C39" s="28" t="s">
        <v>267</v>
      </c>
    </row>
    <row r="40" spans="1:3">
      <c r="A40" t="s">
        <v>38</v>
      </c>
      <c r="B40" s="28">
        <f>IF(C40="u",ROUNDDOWN(($B$18/2),0),VLOOKUP(C40,$H$23:$I$25,2,FALSE))</f>
        <v>5</v>
      </c>
      <c r="C40" s="28" t="s">
        <v>267</v>
      </c>
    </row>
    <row r="41" spans="1:3">
      <c r="A41" t="s">
        <v>161</v>
      </c>
      <c r="B41" s="43" t="s">
        <v>687</v>
      </c>
    </row>
    <row r="42" spans="1:3">
      <c r="A42" t="s">
        <v>162</v>
      </c>
      <c r="B42" s="43" t="s">
        <v>567</v>
      </c>
    </row>
    <row r="43" spans="1:3">
      <c r="A43" t="s">
        <v>163</v>
      </c>
      <c r="B43" s="43" t="s">
        <v>543</v>
      </c>
    </row>
    <row r="44" spans="1:3">
      <c r="A44" t="s">
        <v>164</v>
      </c>
      <c r="B44" s="43"/>
    </row>
    <row r="45" spans="1:3">
      <c r="A45" t="s">
        <v>165</v>
      </c>
      <c r="B45" s="43"/>
    </row>
    <row r="46" spans="1:3">
      <c r="A46" t="s">
        <v>166</v>
      </c>
      <c r="B46" s="43"/>
    </row>
    <row r="47" spans="1:3">
      <c r="A47" t="s">
        <v>167</v>
      </c>
      <c r="B47" s="43"/>
    </row>
    <row r="48" spans="1:3">
      <c r="A48" t="s">
        <v>238</v>
      </c>
      <c r="B48" s="43"/>
    </row>
    <row r="49" spans="1:2">
      <c r="A49" t="s">
        <v>239</v>
      </c>
      <c r="B49" s="43"/>
    </row>
    <row r="50" spans="1:2">
      <c r="A50" t="s">
        <v>70</v>
      </c>
      <c r="B50" s="43" t="s">
        <v>688</v>
      </c>
    </row>
    <row r="51" spans="1:2">
      <c r="A51" t="s">
        <v>71</v>
      </c>
      <c r="B51" s="43" t="s">
        <v>689</v>
      </c>
    </row>
    <row r="52" spans="1:2">
      <c r="A52" t="s">
        <v>72</v>
      </c>
      <c r="B52" s="43" t="s">
        <v>680</v>
      </c>
    </row>
    <row r="53" spans="1:2">
      <c r="A53" t="s">
        <v>73</v>
      </c>
      <c r="B53" s="43"/>
    </row>
    <row r="54" spans="1:2">
      <c r="A54" t="s">
        <v>74</v>
      </c>
      <c r="B54" s="43"/>
    </row>
    <row r="55" spans="1:2">
      <c r="A55" t="s">
        <v>75</v>
      </c>
      <c r="B55" s="43"/>
    </row>
    <row r="56" spans="1:2">
      <c r="A56" t="s">
        <v>76</v>
      </c>
      <c r="B56" s="43"/>
    </row>
    <row r="57" spans="1:2">
      <c r="A57" t="s">
        <v>77</v>
      </c>
      <c r="B57" s="43" t="s">
        <v>690</v>
      </c>
    </row>
    <row r="58" spans="1:2">
      <c r="A58" t="s">
        <v>78</v>
      </c>
      <c r="B58" s="43" t="s">
        <v>691</v>
      </c>
    </row>
    <row r="59" spans="1:2">
      <c r="A59" t="s">
        <v>79</v>
      </c>
      <c r="B59" s="43"/>
    </row>
    <row r="60" spans="1:2">
      <c r="A60" t="s">
        <v>80</v>
      </c>
      <c r="B60" s="43"/>
    </row>
    <row r="61" spans="1:2">
      <c r="A61" t="s">
        <v>81</v>
      </c>
      <c r="B61" s="43"/>
    </row>
    <row r="62" spans="1:2">
      <c r="A62" t="s">
        <v>82</v>
      </c>
      <c r="B62" s="43"/>
    </row>
    <row r="63" spans="1:2">
      <c r="A63" t="s">
        <v>83</v>
      </c>
      <c r="B63" s="43"/>
    </row>
    <row r="64" spans="1:2">
      <c r="A64" t="s">
        <v>84</v>
      </c>
    </row>
    <row r="65" spans="1:2">
      <c r="A65" s="1" t="s">
        <v>85</v>
      </c>
    </row>
    <row r="66" spans="1:2">
      <c r="A66" s="2" t="s">
        <v>97</v>
      </c>
    </row>
    <row r="67" spans="1:2">
      <c r="A67" s="3" t="s">
        <v>96</v>
      </c>
    </row>
    <row r="68" spans="1:2">
      <c r="A68" s="3" t="s">
        <v>95</v>
      </c>
    </row>
    <row r="69" spans="1:2">
      <c r="A69" s="4" t="s">
        <v>94</v>
      </c>
    </row>
    <row r="70" spans="1:2">
      <c r="A70" s="4" t="s">
        <v>93</v>
      </c>
    </row>
    <row r="71" spans="1:2">
      <c r="A71" s="2" t="s">
        <v>92</v>
      </c>
    </row>
    <row r="72" spans="1:2">
      <c r="A72" s="2" t="s">
        <v>91</v>
      </c>
    </row>
    <row r="73" spans="1:2">
      <c r="A73" t="s">
        <v>86</v>
      </c>
    </row>
    <row r="74" spans="1:2">
      <c r="A74" t="s">
        <v>87</v>
      </c>
    </row>
    <row r="75" spans="1:2">
      <c r="A75" t="s">
        <v>88</v>
      </c>
    </row>
    <row r="76" spans="1:2">
      <c r="A76" t="s">
        <v>89</v>
      </c>
    </row>
    <row r="77" spans="1:2">
      <c r="A77" t="s">
        <v>90</v>
      </c>
    </row>
    <row r="78" spans="1:2">
      <c r="A78" t="s">
        <v>98</v>
      </c>
      <c r="B78" t="s">
        <v>692</v>
      </c>
    </row>
    <row r="79" spans="1:2">
      <c r="A79" t="s">
        <v>99</v>
      </c>
      <c r="B79" t="s">
        <v>693</v>
      </c>
    </row>
    <row r="80" spans="1:2">
      <c r="A80" t="s">
        <v>100</v>
      </c>
      <c r="B80" t="s">
        <v>694</v>
      </c>
    </row>
    <row r="81" spans="1:6">
      <c r="A81" t="s">
        <v>101</v>
      </c>
    </row>
    <row r="82" spans="1:6">
      <c r="A82" t="s">
        <v>210</v>
      </c>
    </row>
    <row r="83" spans="1:6">
      <c r="A83" t="s">
        <v>196</v>
      </c>
    </row>
    <row r="84" spans="1:6">
      <c r="A84" t="s">
        <v>197</v>
      </c>
    </row>
    <row r="85" spans="1:6">
      <c r="A85" t="s">
        <v>198</v>
      </c>
    </row>
    <row r="86" spans="1:6">
      <c r="A86" t="s">
        <v>199</v>
      </c>
    </row>
    <row r="87" spans="1:6">
      <c r="A87" t="s">
        <v>200</v>
      </c>
    </row>
    <row r="88" spans="1:6">
      <c r="A88" t="s">
        <v>211</v>
      </c>
    </row>
    <row r="89" spans="1:6">
      <c r="A89" t="s">
        <v>102</v>
      </c>
    </row>
    <row r="90" spans="1:6">
      <c r="A90" t="s">
        <v>103</v>
      </c>
    </row>
    <row r="91" spans="1:6">
      <c r="A91" t="s">
        <v>104</v>
      </c>
    </row>
    <row r="92" spans="1:6">
      <c r="A92" t="s">
        <v>105</v>
      </c>
    </row>
    <row r="93" spans="1:6">
      <c r="A93" t="s">
        <v>106</v>
      </c>
    </row>
    <row r="94" spans="1:6">
      <c r="A94" t="s">
        <v>107</v>
      </c>
      <c r="B94" s="15"/>
      <c r="C94" s="16"/>
      <c r="D94" s="17"/>
      <c r="E94" s="18"/>
      <c r="F94" s="19"/>
    </row>
    <row r="95" spans="1:6">
      <c r="A95" t="s">
        <v>108</v>
      </c>
      <c r="B95" s="15"/>
      <c r="C95" s="16"/>
      <c r="D95" s="17"/>
      <c r="E95" s="18"/>
      <c r="F95" s="19"/>
    </row>
    <row r="96" spans="1:6">
      <c r="A96" t="s">
        <v>109</v>
      </c>
      <c r="B96" s="15"/>
      <c r="C96" s="16"/>
      <c r="D96" s="17"/>
      <c r="E96" s="18"/>
      <c r="F96" s="19"/>
    </row>
    <row r="97" spans="1:6">
      <c r="A97" t="s">
        <v>110</v>
      </c>
      <c r="B97" s="15"/>
      <c r="C97" s="16"/>
      <c r="D97" s="17"/>
      <c r="E97" s="18"/>
      <c r="F97" s="19"/>
    </row>
    <row r="98" spans="1:6">
      <c r="A98" t="s">
        <v>111</v>
      </c>
    </row>
    <row r="99" spans="1:6">
      <c r="A99" t="s">
        <v>207</v>
      </c>
    </row>
    <row r="100" spans="1:6">
      <c r="A100" t="s">
        <v>208</v>
      </c>
    </row>
    <row r="101" spans="1:6">
      <c r="A101" t="s">
        <v>112</v>
      </c>
    </row>
    <row r="102" spans="1:6">
      <c r="A102" t="s">
        <v>113</v>
      </c>
    </row>
    <row r="103" spans="1:6">
      <c r="A103" t="s">
        <v>212</v>
      </c>
    </row>
    <row r="104" spans="1:6">
      <c r="A104" t="s">
        <v>206</v>
      </c>
      <c r="B104" t="s">
        <v>674</v>
      </c>
    </row>
    <row r="105" spans="1:6">
      <c r="A105" t="s">
        <v>39</v>
      </c>
      <c r="B105" t="s">
        <v>673</v>
      </c>
    </row>
    <row r="106" spans="1:6">
      <c r="A106" t="s">
        <v>40</v>
      </c>
    </row>
    <row r="107" spans="1:6">
      <c r="A107" t="s">
        <v>217</v>
      </c>
    </row>
    <row r="108" spans="1:6">
      <c r="A108" t="s">
        <v>218</v>
      </c>
    </row>
    <row r="109" spans="1:6">
      <c r="A109" t="s">
        <v>219</v>
      </c>
    </row>
    <row r="110" spans="1:6">
      <c r="A110" t="s">
        <v>41</v>
      </c>
      <c r="B110">
        <v>1</v>
      </c>
    </row>
    <row r="111" spans="1:6">
      <c r="A111" t="s">
        <v>42</v>
      </c>
      <c r="B111" s="30">
        <v>2000</v>
      </c>
    </row>
    <row r="112" spans="1:6">
      <c r="A112" t="s">
        <v>43</v>
      </c>
      <c r="B112" t="s">
        <v>675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I112"/>
  <sheetViews>
    <sheetView topLeftCell="A91" workbookViewId="0">
      <selection activeCell="B113" sqref="B113"/>
    </sheetView>
  </sheetViews>
  <sheetFormatPr defaultRowHeight="15"/>
  <cols>
    <col min="1" max="1" width="23.85546875" bestFit="1" customWidth="1"/>
    <col min="2" max="2" width="9.140625" customWidth="1"/>
  </cols>
  <sheetData>
    <row r="1" spans="1:2">
      <c r="A1" t="s">
        <v>0</v>
      </c>
      <c r="B1" t="s">
        <v>366</v>
      </c>
    </row>
    <row r="2" spans="1:2">
      <c r="A2" t="s">
        <v>1</v>
      </c>
    </row>
    <row r="3" spans="1:2">
      <c r="A3" t="s">
        <v>2</v>
      </c>
      <c r="B3" s="35" t="s">
        <v>406</v>
      </c>
    </row>
    <row r="4" spans="1:2">
      <c r="A4" t="s">
        <v>3</v>
      </c>
      <c r="B4" t="s">
        <v>367</v>
      </c>
    </row>
    <row r="5" spans="1:2">
      <c r="A5" t="s">
        <v>154</v>
      </c>
      <c r="B5" t="s">
        <v>151</v>
      </c>
    </row>
    <row r="6" spans="1:2">
      <c r="A6" t="s">
        <v>4</v>
      </c>
      <c r="B6" t="s">
        <v>368</v>
      </c>
    </row>
    <row r="7" spans="1:2">
      <c r="A7" t="s">
        <v>5</v>
      </c>
      <c r="B7" t="s">
        <v>243</v>
      </c>
    </row>
    <row r="8" spans="1:2">
      <c r="A8" t="s">
        <v>6</v>
      </c>
      <c r="B8">
        <v>5</v>
      </c>
    </row>
    <row r="9" spans="1:2">
      <c r="A9" t="s">
        <v>7</v>
      </c>
      <c r="B9" t="s">
        <v>407</v>
      </c>
    </row>
    <row r="10" spans="1:2">
      <c r="A10" t="s">
        <v>8</v>
      </c>
      <c r="B10" t="s">
        <v>408</v>
      </c>
    </row>
    <row r="11" spans="1:2">
      <c r="A11" t="s">
        <v>9</v>
      </c>
      <c r="B11" t="s">
        <v>369</v>
      </c>
    </row>
    <row r="12" spans="1:2">
      <c r="A12" t="s">
        <v>10</v>
      </c>
      <c r="B12" t="s">
        <v>370</v>
      </c>
    </row>
    <row r="13" spans="1:2">
      <c r="A13" t="s">
        <v>11</v>
      </c>
      <c r="B13" t="s">
        <v>371</v>
      </c>
    </row>
    <row r="14" spans="1:2">
      <c r="A14" t="s">
        <v>12</v>
      </c>
      <c r="B14">
        <v>2</v>
      </c>
    </row>
    <row r="15" spans="1:2">
      <c r="A15" t="s">
        <v>13</v>
      </c>
      <c r="B15">
        <v>3</v>
      </c>
    </row>
    <row r="16" spans="1:2">
      <c r="A16" t="s">
        <v>14</v>
      </c>
      <c r="B16">
        <v>2</v>
      </c>
    </row>
    <row r="17" spans="1:9">
      <c r="A17" t="s">
        <v>15</v>
      </c>
      <c r="B17">
        <v>6</v>
      </c>
    </row>
    <row r="18" spans="1:9">
      <c r="A18" t="s">
        <v>16</v>
      </c>
      <c r="B18">
        <v>3</v>
      </c>
    </row>
    <row r="19" spans="1:9">
      <c r="A19" t="s">
        <v>17</v>
      </c>
      <c r="B19">
        <f>20 + (2 * B14)</f>
        <v>24</v>
      </c>
    </row>
    <row r="20" spans="1:9">
      <c r="A20" t="s">
        <v>18</v>
      </c>
      <c r="B20">
        <f>MAX(5 + B18,5 + B16)</f>
        <v>8</v>
      </c>
    </row>
    <row r="21" spans="1:9">
      <c r="A21" t="s">
        <v>19</v>
      </c>
      <c r="B21">
        <f>B15 + B16</f>
        <v>5</v>
      </c>
    </row>
    <row r="22" spans="1:9">
      <c r="A22" t="s">
        <v>20</v>
      </c>
      <c r="B22">
        <v>4</v>
      </c>
    </row>
    <row r="23" spans="1:9">
      <c r="A23" t="s">
        <v>21</v>
      </c>
      <c r="B23">
        <f>B22 + B15 + B14</f>
        <v>9</v>
      </c>
      <c r="H23" t="s">
        <v>266</v>
      </c>
      <c r="I23">
        <v>3</v>
      </c>
    </row>
    <row r="24" spans="1:9">
      <c r="A24" t="s">
        <v>22</v>
      </c>
      <c r="B24">
        <f>5 + B15</f>
        <v>8</v>
      </c>
      <c r="H24" t="s">
        <v>267</v>
      </c>
      <c r="I24">
        <v>5</v>
      </c>
    </row>
    <row r="25" spans="1:9">
      <c r="A25" t="s">
        <v>23</v>
      </c>
      <c r="B25">
        <f>MAX(5 + B17,5 + B18)</f>
        <v>11</v>
      </c>
      <c r="H25" t="s">
        <v>268</v>
      </c>
      <c r="I25">
        <v>6</v>
      </c>
    </row>
    <row r="26" spans="1:9">
      <c r="A26" t="s">
        <v>24</v>
      </c>
      <c r="B26">
        <v>1</v>
      </c>
    </row>
    <row r="27" spans="1:9">
      <c r="A27" t="s">
        <v>25</v>
      </c>
      <c r="B27" s="28">
        <f>IF(C27="u",ROUNDDOWN(($B$14/2),0),VLOOKUP(C27,$H$23:$I$25,2,FALSE))</f>
        <v>1</v>
      </c>
      <c r="C27" s="28" t="s">
        <v>265</v>
      </c>
    </row>
    <row r="28" spans="1:9">
      <c r="A28" t="s">
        <v>26</v>
      </c>
      <c r="B28" s="28">
        <f t="shared" ref="B28" si="0">IF(C28="u",ROUNDDOWN(($B$14/2),0),VLOOKUP(C28,$H$23:$I$25,2,FALSE))</f>
        <v>1</v>
      </c>
      <c r="C28" s="28" t="s">
        <v>265</v>
      </c>
    </row>
    <row r="29" spans="1:9">
      <c r="A29" t="s">
        <v>27</v>
      </c>
      <c r="B29" s="28">
        <f>IF(C29="u",ROUNDDOWN(($B$15/2),0),VLOOKUP(C29,$H$23:$I$25,2,FALSE))</f>
        <v>3</v>
      </c>
      <c r="C29" s="28" t="s">
        <v>266</v>
      </c>
    </row>
    <row r="30" spans="1:9">
      <c r="A30" t="s">
        <v>28</v>
      </c>
      <c r="B30" s="28">
        <f>IF(C30="u",ROUNDDOWN(($B$15/2),0),VLOOKUP(C30,$H$23:$I$25,2,FALSE))</f>
        <v>1</v>
      </c>
      <c r="C30" s="28" t="s">
        <v>265</v>
      </c>
    </row>
    <row r="31" spans="1:9">
      <c r="A31" t="s">
        <v>29</v>
      </c>
      <c r="B31" s="28">
        <f>IF(C31="u",ROUNDDOWN(($B$16/2),0),VLOOKUP(C31,$H$23:$I$25,2,FALSE))</f>
        <v>1</v>
      </c>
      <c r="C31" s="28" t="s">
        <v>265</v>
      </c>
    </row>
    <row r="32" spans="1:9">
      <c r="A32" t="s">
        <v>30</v>
      </c>
      <c r="B32" s="28">
        <f t="shared" ref="B32:B33" si="1">IF(C32="u",ROUNDDOWN(($B$16/2),0),VLOOKUP(C32,$H$23:$I$25,2,FALSE))</f>
        <v>1</v>
      </c>
      <c r="C32" s="28" t="s">
        <v>265</v>
      </c>
    </row>
    <row r="33" spans="1:3">
      <c r="A33" t="s">
        <v>31</v>
      </c>
      <c r="B33" s="28">
        <f t="shared" si="1"/>
        <v>1</v>
      </c>
      <c r="C33" s="28" t="s">
        <v>265</v>
      </c>
    </row>
    <row r="34" spans="1:3">
      <c r="A34" t="s">
        <v>32</v>
      </c>
      <c r="B34" s="28">
        <f>IF(C34="u",ROUNDDOWN(($B$17/2),0),VLOOKUP(C34,$H$23:$I$25,2,FALSE))</f>
        <v>5</v>
      </c>
      <c r="C34" s="28" t="s">
        <v>267</v>
      </c>
    </row>
    <row r="35" spans="1:3">
      <c r="A35" t="s">
        <v>33</v>
      </c>
      <c r="B35" s="28">
        <f t="shared" ref="B35:B38" si="2">IF(C35="u",ROUNDDOWN(($B$17/2),0),VLOOKUP(C35,$H$23:$I$25,2,FALSE))</f>
        <v>3</v>
      </c>
      <c r="C35" s="28" t="s">
        <v>265</v>
      </c>
    </row>
    <row r="36" spans="1:3">
      <c r="A36" t="s">
        <v>34</v>
      </c>
      <c r="B36" s="28">
        <f t="shared" si="2"/>
        <v>3</v>
      </c>
      <c r="C36" s="28" t="s">
        <v>265</v>
      </c>
    </row>
    <row r="37" spans="1:3">
      <c r="A37" t="s">
        <v>35</v>
      </c>
      <c r="B37" s="28">
        <f t="shared" si="2"/>
        <v>6</v>
      </c>
      <c r="C37" s="28" t="s">
        <v>268</v>
      </c>
    </row>
    <row r="38" spans="1:3">
      <c r="A38" t="s">
        <v>36</v>
      </c>
      <c r="B38" s="28">
        <f t="shared" si="2"/>
        <v>6</v>
      </c>
      <c r="C38" s="28" t="s">
        <v>268</v>
      </c>
    </row>
    <row r="39" spans="1:3">
      <c r="A39" t="s">
        <v>37</v>
      </c>
      <c r="B39" s="28">
        <f>IF(C39="u",ROUNDDOWN(($B$18/2),0),VLOOKUP(C39,$H$23:$I$25,2,FALSE))</f>
        <v>1</v>
      </c>
      <c r="C39" s="28" t="s">
        <v>265</v>
      </c>
    </row>
    <row r="40" spans="1:3">
      <c r="A40" t="s">
        <v>38</v>
      </c>
      <c r="B40" s="28">
        <f>IF(C40="u",ROUNDDOWN(($B$18/2),0),VLOOKUP(C40,$H$23:$I$25,2,FALSE))</f>
        <v>1</v>
      </c>
      <c r="C40" s="28" t="s">
        <v>265</v>
      </c>
    </row>
    <row r="41" spans="1:3">
      <c r="A41" t="s">
        <v>161</v>
      </c>
      <c r="B41" s="43" t="s">
        <v>437</v>
      </c>
    </row>
    <row r="42" spans="1:3">
      <c r="A42" t="s">
        <v>162</v>
      </c>
      <c r="B42" s="43" t="s">
        <v>288</v>
      </c>
    </row>
    <row r="43" spans="1:3">
      <c r="A43" t="s">
        <v>163</v>
      </c>
      <c r="B43" s="43" t="s">
        <v>595</v>
      </c>
    </row>
    <row r="44" spans="1:3">
      <c r="A44" t="s">
        <v>164</v>
      </c>
      <c r="B44" s="43"/>
    </row>
    <row r="45" spans="1:3">
      <c r="A45" t="s">
        <v>165</v>
      </c>
      <c r="B45" s="43"/>
    </row>
    <row r="46" spans="1:3">
      <c r="A46" t="s">
        <v>166</v>
      </c>
      <c r="B46" s="43"/>
    </row>
    <row r="47" spans="1:3">
      <c r="A47" t="s">
        <v>167</v>
      </c>
      <c r="B47" s="43"/>
    </row>
    <row r="48" spans="1:3">
      <c r="A48" t="s">
        <v>238</v>
      </c>
      <c r="B48" s="43"/>
    </row>
    <row r="49" spans="1:2">
      <c r="A49" t="s">
        <v>239</v>
      </c>
      <c r="B49" s="43"/>
    </row>
    <row r="50" spans="1:2">
      <c r="A50" t="s">
        <v>70</v>
      </c>
      <c r="B50" s="43" t="s">
        <v>695</v>
      </c>
    </row>
    <row r="51" spans="1:2">
      <c r="A51" t="s">
        <v>71</v>
      </c>
      <c r="B51" s="43" t="s">
        <v>293</v>
      </c>
    </row>
    <row r="52" spans="1:2">
      <c r="A52" t="s">
        <v>72</v>
      </c>
      <c r="B52" s="43" t="s">
        <v>696</v>
      </c>
    </row>
    <row r="53" spans="1:2">
      <c r="A53" t="s">
        <v>73</v>
      </c>
      <c r="B53" s="43" t="s">
        <v>318</v>
      </c>
    </row>
    <row r="54" spans="1:2">
      <c r="A54" t="s">
        <v>74</v>
      </c>
      <c r="B54" s="43"/>
    </row>
    <row r="55" spans="1:2">
      <c r="A55" t="s">
        <v>75</v>
      </c>
      <c r="B55" s="43"/>
    </row>
    <row r="56" spans="1:2">
      <c r="A56" t="s">
        <v>76</v>
      </c>
      <c r="B56" s="43"/>
    </row>
    <row r="57" spans="1:2">
      <c r="A57" t="s">
        <v>77</v>
      </c>
      <c r="B57" s="43"/>
    </row>
    <row r="58" spans="1:2">
      <c r="A58" t="s">
        <v>78</v>
      </c>
      <c r="B58" s="43"/>
    </row>
    <row r="59" spans="1:2">
      <c r="A59" t="s">
        <v>79</v>
      </c>
      <c r="B59" s="43"/>
    </row>
    <row r="60" spans="1:2">
      <c r="A60" t="s">
        <v>80</v>
      </c>
      <c r="B60" s="43"/>
    </row>
    <row r="61" spans="1:2">
      <c r="A61" t="s">
        <v>81</v>
      </c>
      <c r="B61" s="43"/>
    </row>
    <row r="62" spans="1:2">
      <c r="A62" t="s">
        <v>82</v>
      </c>
      <c r="B62" s="43"/>
    </row>
    <row r="63" spans="1:2">
      <c r="A63" t="s">
        <v>83</v>
      </c>
      <c r="B63" s="43"/>
    </row>
    <row r="64" spans="1:2">
      <c r="A64" t="s">
        <v>84</v>
      </c>
    </row>
    <row r="65" spans="1:2">
      <c r="A65" s="1" t="s">
        <v>85</v>
      </c>
    </row>
    <row r="66" spans="1:2">
      <c r="A66" s="2" t="s">
        <v>97</v>
      </c>
    </row>
    <row r="67" spans="1:2">
      <c r="A67" s="3" t="s">
        <v>96</v>
      </c>
    </row>
    <row r="68" spans="1:2">
      <c r="A68" s="3" t="s">
        <v>95</v>
      </c>
    </row>
    <row r="69" spans="1:2">
      <c r="A69" s="4" t="s">
        <v>94</v>
      </c>
    </row>
    <row r="70" spans="1:2">
      <c r="A70" s="4" t="s">
        <v>93</v>
      </c>
    </row>
    <row r="71" spans="1:2">
      <c r="A71" s="2" t="s">
        <v>92</v>
      </c>
    </row>
    <row r="72" spans="1:2">
      <c r="A72" s="2" t="s">
        <v>91</v>
      </c>
    </row>
    <row r="73" spans="1:2">
      <c r="A73" t="s">
        <v>86</v>
      </c>
    </row>
    <row r="74" spans="1:2">
      <c r="A74" t="s">
        <v>87</v>
      </c>
    </row>
    <row r="75" spans="1:2">
      <c r="A75" t="s">
        <v>88</v>
      </c>
    </row>
    <row r="76" spans="1:2">
      <c r="A76" t="s">
        <v>89</v>
      </c>
    </row>
    <row r="77" spans="1:2">
      <c r="A77" t="s">
        <v>90</v>
      </c>
    </row>
    <row r="78" spans="1:2">
      <c r="A78" t="s">
        <v>98</v>
      </c>
      <c r="B78" t="s">
        <v>697</v>
      </c>
    </row>
    <row r="79" spans="1:2">
      <c r="A79" t="s">
        <v>99</v>
      </c>
      <c r="B79" t="s">
        <v>698</v>
      </c>
    </row>
    <row r="80" spans="1:2">
      <c r="A80" t="s">
        <v>100</v>
      </c>
      <c r="B80" t="s">
        <v>699</v>
      </c>
    </row>
    <row r="81" spans="1:6">
      <c r="A81" t="s">
        <v>101</v>
      </c>
    </row>
    <row r="82" spans="1:6">
      <c r="A82" t="s">
        <v>210</v>
      </c>
    </row>
    <row r="83" spans="1:6">
      <c r="A83" t="s">
        <v>196</v>
      </c>
    </row>
    <row r="84" spans="1:6">
      <c r="A84" t="s">
        <v>197</v>
      </c>
    </row>
    <row r="85" spans="1:6">
      <c r="A85" t="s">
        <v>198</v>
      </c>
    </row>
    <row r="86" spans="1:6">
      <c r="A86" t="s">
        <v>199</v>
      </c>
    </row>
    <row r="87" spans="1:6">
      <c r="A87" t="s">
        <v>200</v>
      </c>
    </row>
    <row r="88" spans="1:6">
      <c r="A88" t="s">
        <v>211</v>
      </c>
    </row>
    <row r="89" spans="1:6">
      <c r="A89" t="s">
        <v>102</v>
      </c>
    </row>
    <row r="90" spans="1:6">
      <c r="A90" t="s">
        <v>103</v>
      </c>
    </row>
    <row r="91" spans="1:6">
      <c r="A91" t="s">
        <v>104</v>
      </c>
    </row>
    <row r="92" spans="1:6">
      <c r="A92" t="s">
        <v>105</v>
      </c>
    </row>
    <row r="93" spans="1:6">
      <c r="A93" t="s">
        <v>106</v>
      </c>
    </row>
    <row r="94" spans="1:6">
      <c r="A94" t="s">
        <v>107</v>
      </c>
      <c r="B94" s="15"/>
      <c r="C94" s="16"/>
      <c r="D94" s="17"/>
      <c r="E94" s="18"/>
      <c r="F94" s="19"/>
    </row>
    <row r="95" spans="1:6">
      <c r="A95" t="s">
        <v>108</v>
      </c>
      <c r="B95" s="15"/>
      <c r="C95" s="16"/>
      <c r="D95" s="17"/>
      <c r="E95" s="18"/>
      <c r="F95" s="19"/>
    </row>
    <row r="96" spans="1:6">
      <c r="A96" t="s">
        <v>109</v>
      </c>
      <c r="B96" s="15"/>
      <c r="C96" s="16"/>
      <c r="D96" s="17"/>
      <c r="E96" s="18"/>
      <c r="F96" s="19"/>
    </row>
    <row r="97" spans="1:6">
      <c r="A97" t="s">
        <v>110</v>
      </c>
      <c r="B97" s="15"/>
      <c r="C97" s="16"/>
      <c r="D97" s="17"/>
      <c r="E97" s="18"/>
      <c r="F97" s="19"/>
    </row>
    <row r="98" spans="1:6">
      <c r="A98" t="s">
        <v>111</v>
      </c>
    </row>
    <row r="99" spans="1:6">
      <c r="A99" t="s">
        <v>207</v>
      </c>
    </row>
    <row r="100" spans="1:6">
      <c r="A100" t="s">
        <v>208</v>
      </c>
    </row>
    <row r="101" spans="1:6">
      <c r="A101" t="s">
        <v>112</v>
      </c>
    </row>
    <row r="102" spans="1:6">
      <c r="A102" t="s">
        <v>113</v>
      </c>
    </row>
    <row r="103" spans="1:6">
      <c r="A103" t="s">
        <v>212</v>
      </c>
    </row>
    <row r="104" spans="1:6">
      <c r="A104" t="s">
        <v>206</v>
      </c>
      <c r="B104" t="s">
        <v>701</v>
      </c>
    </row>
    <row r="105" spans="1:6">
      <c r="A105" t="s">
        <v>39</v>
      </c>
      <c r="B105" t="s">
        <v>700</v>
      </c>
    </row>
    <row r="106" spans="1:6">
      <c r="A106" t="s">
        <v>40</v>
      </c>
    </row>
    <row r="107" spans="1:6">
      <c r="A107" t="s">
        <v>217</v>
      </c>
    </row>
    <row r="108" spans="1:6">
      <c r="A108" t="s">
        <v>218</v>
      </c>
    </row>
    <row r="109" spans="1:6">
      <c r="A109" t="s">
        <v>219</v>
      </c>
    </row>
    <row r="110" spans="1:6">
      <c r="A110" t="s">
        <v>41</v>
      </c>
    </row>
    <row r="111" spans="1:6">
      <c r="A111" t="s">
        <v>42</v>
      </c>
      <c r="B111" s="30">
        <v>3000</v>
      </c>
    </row>
    <row r="112" spans="1:6">
      <c r="A112" t="s">
        <v>43</v>
      </c>
      <c r="B112" t="s">
        <v>702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dimension ref="A1:I112"/>
  <sheetViews>
    <sheetView workbookViewId="0">
      <selection activeCell="B113" sqref="B113"/>
    </sheetView>
  </sheetViews>
  <sheetFormatPr defaultRowHeight="15"/>
  <cols>
    <col min="1" max="1" width="23.85546875" bestFit="1" customWidth="1"/>
    <col min="2" max="2" width="9.140625" customWidth="1"/>
  </cols>
  <sheetData>
    <row r="1" spans="1:2">
      <c r="A1" t="s">
        <v>0</v>
      </c>
      <c r="B1" t="s">
        <v>333</v>
      </c>
    </row>
    <row r="2" spans="1:2">
      <c r="A2" t="s">
        <v>1</v>
      </c>
    </row>
    <row r="3" spans="1:2">
      <c r="A3" t="s">
        <v>2</v>
      </c>
      <c r="B3" t="s">
        <v>300</v>
      </c>
    </row>
    <row r="4" spans="1:2">
      <c r="A4" t="s">
        <v>3</v>
      </c>
      <c r="B4" t="s">
        <v>241</v>
      </c>
    </row>
    <row r="5" spans="1:2">
      <c r="A5" t="s">
        <v>154</v>
      </c>
      <c r="B5" t="s">
        <v>223</v>
      </c>
    </row>
    <row r="6" spans="1:2">
      <c r="A6" t="s">
        <v>4</v>
      </c>
      <c r="B6" t="s">
        <v>334</v>
      </c>
    </row>
    <row r="7" spans="1:2">
      <c r="A7" t="s">
        <v>5</v>
      </c>
      <c r="B7" t="s">
        <v>243</v>
      </c>
    </row>
    <row r="8" spans="1:2">
      <c r="A8" t="s">
        <v>6</v>
      </c>
      <c r="B8">
        <v>5</v>
      </c>
    </row>
    <row r="9" spans="1:2">
      <c r="A9" t="s">
        <v>7</v>
      </c>
      <c r="B9" t="s">
        <v>335</v>
      </c>
    </row>
    <row r="10" spans="1:2">
      <c r="A10" t="s">
        <v>8</v>
      </c>
      <c r="B10" t="s">
        <v>336</v>
      </c>
    </row>
    <row r="11" spans="1:2">
      <c r="A11" t="s">
        <v>9</v>
      </c>
      <c r="B11" t="s">
        <v>337</v>
      </c>
    </row>
    <row r="12" spans="1:2">
      <c r="A12" t="s">
        <v>10</v>
      </c>
      <c r="B12" t="s">
        <v>338</v>
      </c>
    </row>
    <row r="13" spans="1:2">
      <c r="A13" t="s">
        <v>11</v>
      </c>
      <c r="B13" t="s">
        <v>339</v>
      </c>
    </row>
    <row r="14" spans="1:2">
      <c r="A14" t="s">
        <v>12</v>
      </c>
      <c r="B14">
        <v>5</v>
      </c>
    </row>
    <row r="15" spans="1:2">
      <c r="A15" t="s">
        <v>13</v>
      </c>
      <c r="B15">
        <v>3</v>
      </c>
    </row>
    <row r="16" spans="1:2">
      <c r="A16" t="s">
        <v>14</v>
      </c>
      <c r="B16">
        <v>3</v>
      </c>
    </row>
    <row r="17" spans="1:9">
      <c r="A17" t="s">
        <v>15</v>
      </c>
      <c r="B17">
        <v>3</v>
      </c>
    </row>
    <row r="18" spans="1:9">
      <c r="A18" t="s">
        <v>16</v>
      </c>
      <c r="B18">
        <v>2</v>
      </c>
    </row>
    <row r="19" spans="1:9">
      <c r="A19" t="s">
        <v>17</v>
      </c>
      <c r="B19">
        <f>20 + (2 * B14)</f>
        <v>30</v>
      </c>
    </row>
    <row r="20" spans="1:9">
      <c r="A20" t="s">
        <v>18</v>
      </c>
      <c r="B20">
        <f>MAX(5 + B18,5 + B16)</f>
        <v>8</v>
      </c>
    </row>
    <row r="21" spans="1:9">
      <c r="A21" t="s">
        <v>19</v>
      </c>
      <c r="B21">
        <f>B15 + B16</f>
        <v>6</v>
      </c>
    </row>
    <row r="22" spans="1:9">
      <c r="A22" t="s">
        <v>20</v>
      </c>
      <c r="B22">
        <v>4</v>
      </c>
    </row>
    <row r="23" spans="1:9">
      <c r="A23" t="s">
        <v>21</v>
      </c>
      <c r="B23">
        <f>B22 + B15 + B14</f>
        <v>12</v>
      </c>
      <c r="H23" t="s">
        <v>266</v>
      </c>
      <c r="I23">
        <v>3</v>
      </c>
    </row>
    <row r="24" spans="1:9">
      <c r="A24" t="s">
        <v>22</v>
      </c>
      <c r="B24">
        <f>5 + B15</f>
        <v>8</v>
      </c>
      <c r="H24" t="s">
        <v>267</v>
      </c>
      <c r="I24">
        <v>5</v>
      </c>
    </row>
    <row r="25" spans="1:9">
      <c r="A25" t="s">
        <v>23</v>
      </c>
      <c r="B25">
        <f>MAX(5 + B17,5 + B18)</f>
        <v>8</v>
      </c>
      <c r="H25" t="s">
        <v>268</v>
      </c>
      <c r="I25">
        <v>6</v>
      </c>
    </row>
    <row r="26" spans="1:9">
      <c r="A26" t="s">
        <v>24</v>
      </c>
      <c r="B26">
        <v>1</v>
      </c>
    </row>
    <row r="27" spans="1:9">
      <c r="A27" t="s">
        <v>25</v>
      </c>
      <c r="B27" s="28">
        <f>IF(C27="u",ROUNDDOWN(($B$14/2),0),VLOOKUP(C27,$H$23:$I$25,2,FALSE))</f>
        <v>2</v>
      </c>
      <c r="C27" s="28" t="s">
        <v>265</v>
      </c>
    </row>
    <row r="28" spans="1:9">
      <c r="A28" t="s">
        <v>26</v>
      </c>
      <c r="B28" s="28">
        <f t="shared" ref="B28" si="0">IF(C28="u",ROUNDDOWN(($B$14/2),0),VLOOKUP(C28,$H$23:$I$25,2,FALSE))</f>
        <v>6</v>
      </c>
      <c r="C28" s="28" t="s">
        <v>268</v>
      </c>
    </row>
    <row r="29" spans="1:9">
      <c r="A29" t="s">
        <v>27</v>
      </c>
      <c r="B29" s="28">
        <f>IF(C29="u",ROUNDDOWN(($B$15/2),0),VLOOKUP(C29,$H$23:$I$25,2,FALSE))</f>
        <v>3</v>
      </c>
      <c r="C29" s="28" t="s">
        <v>266</v>
      </c>
    </row>
    <row r="30" spans="1:9">
      <c r="A30" t="s">
        <v>28</v>
      </c>
      <c r="B30" s="28">
        <f>IF(C30="u",ROUNDDOWN(($B$15/2),0),VLOOKUP(C30,$H$23:$I$25,2,FALSE))</f>
        <v>3</v>
      </c>
      <c r="C30" s="28" t="s">
        <v>266</v>
      </c>
    </row>
    <row r="31" spans="1:9">
      <c r="A31" t="s">
        <v>29</v>
      </c>
      <c r="B31" s="28">
        <f>IF(C31="u",ROUNDDOWN(($B$16/2),0),VLOOKUP(C31,$H$23:$I$25,2,FALSE))</f>
        <v>1</v>
      </c>
      <c r="C31" s="28" t="s">
        <v>265</v>
      </c>
    </row>
    <row r="32" spans="1:9">
      <c r="A32" t="s">
        <v>30</v>
      </c>
      <c r="B32" s="28">
        <f t="shared" ref="B32:B33" si="1">IF(C32="u",ROUNDDOWN(($B$16/2),0),VLOOKUP(C32,$H$23:$I$25,2,FALSE))</f>
        <v>1</v>
      </c>
      <c r="C32" s="28" t="s">
        <v>265</v>
      </c>
    </row>
    <row r="33" spans="1:3">
      <c r="A33" t="s">
        <v>31</v>
      </c>
      <c r="B33" s="28">
        <f t="shared" si="1"/>
        <v>5</v>
      </c>
      <c r="C33" s="28" t="s">
        <v>267</v>
      </c>
    </row>
    <row r="34" spans="1:3">
      <c r="A34" t="s">
        <v>32</v>
      </c>
      <c r="B34" s="28">
        <f>IF(C34="u",ROUNDDOWN(($B$17/2),0),VLOOKUP(C34,$H$23:$I$25,2,FALSE))</f>
        <v>1</v>
      </c>
      <c r="C34" s="28" t="s">
        <v>265</v>
      </c>
    </row>
    <row r="35" spans="1:3">
      <c r="A35" t="s">
        <v>33</v>
      </c>
      <c r="B35" s="28">
        <f t="shared" ref="B35:B38" si="2">IF(C35="u",ROUNDDOWN(($B$17/2),0),VLOOKUP(C35,$H$23:$I$25,2,FALSE))</f>
        <v>1</v>
      </c>
      <c r="C35" s="28" t="s">
        <v>265</v>
      </c>
    </row>
    <row r="36" spans="1:3">
      <c r="A36" t="s">
        <v>34</v>
      </c>
      <c r="B36" s="28">
        <f t="shared" si="2"/>
        <v>1</v>
      </c>
      <c r="C36" s="28" t="s">
        <v>265</v>
      </c>
    </row>
    <row r="37" spans="1:3">
      <c r="A37" t="s">
        <v>35</v>
      </c>
      <c r="B37" s="28">
        <f t="shared" si="2"/>
        <v>1</v>
      </c>
      <c r="C37" s="28" t="s">
        <v>265</v>
      </c>
    </row>
    <row r="38" spans="1:3">
      <c r="A38" t="s">
        <v>36</v>
      </c>
      <c r="B38" s="28">
        <f t="shared" si="2"/>
        <v>3</v>
      </c>
      <c r="C38" s="28" t="s">
        <v>266</v>
      </c>
    </row>
    <row r="39" spans="1:3">
      <c r="A39" t="s">
        <v>37</v>
      </c>
      <c r="B39" s="28">
        <f>IF(C39="u",ROUNDDOWN(($B$18/2),0),VLOOKUP(C39,$H$23:$I$25,2,FALSE))</f>
        <v>1</v>
      </c>
      <c r="C39" s="28" t="s">
        <v>265</v>
      </c>
    </row>
    <row r="40" spans="1:3">
      <c r="A40" t="s">
        <v>38</v>
      </c>
      <c r="B40" s="28">
        <f>IF(C40="u",ROUNDDOWN(($B$18/2),0),VLOOKUP(C40,$H$23:$I$25,2,FALSE))</f>
        <v>1</v>
      </c>
      <c r="C40" s="28" t="s">
        <v>265</v>
      </c>
    </row>
    <row r="41" spans="1:3">
      <c r="A41" t="s">
        <v>161</v>
      </c>
      <c r="B41" s="43" t="s">
        <v>450</v>
      </c>
    </row>
    <row r="42" spans="1:3">
      <c r="A42" t="s">
        <v>162</v>
      </c>
      <c r="B42" s="43" t="s">
        <v>236</v>
      </c>
    </row>
    <row r="43" spans="1:3">
      <c r="A43" t="s">
        <v>163</v>
      </c>
      <c r="B43" s="43" t="s">
        <v>703</v>
      </c>
    </row>
    <row r="44" spans="1:3">
      <c r="A44" t="s">
        <v>164</v>
      </c>
      <c r="B44" s="43" t="s">
        <v>231</v>
      </c>
    </row>
    <row r="45" spans="1:3">
      <c r="A45" t="s">
        <v>165</v>
      </c>
      <c r="B45" s="43"/>
    </row>
    <row r="46" spans="1:3">
      <c r="A46" t="s">
        <v>166</v>
      </c>
      <c r="B46" s="43"/>
    </row>
    <row r="47" spans="1:3">
      <c r="A47" t="s">
        <v>167</v>
      </c>
      <c r="B47" s="43"/>
    </row>
    <row r="48" spans="1:3">
      <c r="A48" t="s">
        <v>238</v>
      </c>
      <c r="B48" s="43"/>
    </row>
    <row r="49" spans="1:2">
      <c r="A49" t="s">
        <v>239</v>
      </c>
      <c r="B49" s="43"/>
    </row>
    <row r="50" spans="1:2">
      <c r="A50" t="s">
        <v>70</v>
      </c>
      <c r="B50" s="43" t="s">
        <v>452</v>
      </c>
    </row>
    <row r="51" spans="1:2">
      <c r="A51" t="s">
        <v>71</v>
      </c>
      <c r="B51" s="43" t="s">
        <v>583</v>
      </c>
    </row>
    <row r="52" spans="1:2">
      <c r="A52" t="s">
        <v>72</v>
      </c>
      <c r="B52" s="43" t="s">
        <v>704</v>
      </c>
    </row>
    <row r="53" spans="1:2">
      <c r="A53" t="s">
        <v>73</v>
      </c>
      <c r="B53" s="43"/>
    </row>
    <row r="54" spans="1:2">
      <c r="A54" t="s">
        <v>74</v>
      </c>
      <c r="B54" s="43"/>
    </row>
    <row r="55" spans="1:2">
      <c r="A55" t="s">
        <v>75</v>
      </c>
      <c r="B55" s="43"/>
    </row>
    <row r="56" spans="1:2">
      <c r="A56" t="s">
        <v>76</v>
      </c>
      <c r="B56" s="43"/>
    </row>
    <row r="57" spans="1:2">
      <c r="A57" t="s">
        <v>77</v>
      </c>
      <c r="B57" s="43"/>
    </row>
    <row r="58" spans="1:2">
      <c r="A58" t="s">
        <v>78</v>
      </c>
      <c r="B58" s="43"/>
    </row>
    <row r="59" spans="1:2">
      <c r="A59" t="s">
        <v>79</v>
      </c>
      <c r="B59" s="43"/>
    </row>
    <row r="60" spans="1:2">
      <c r="A60" t="s">
        <v>80</v>
      </c>
      <c r="B60" s="43"/>
    </row>
    <row r="61" spans="1:2">
      <c r="A61" t="s">
        <v>81</v>
      </c>
      <c r="B61" s="43"/>
    </row>
    <row r="62" spans="1:2">
      <c r="A62" t="s">
        <v>82</v>
      </c>
      <c r="B62" s="43"/>
    </row>
    <row r="63" spans="1:2">
      <c r="A63" t="s">
        <v>83</v>
      </c>
      <c r="B63" s="43"/>
    </row>
    <row r="64" spans="1:2">
      <c r="A64" t="s">
        <v>84</v>
      </c>
    </row>
    <row r="65" spans="1:2">
      <c r="A65" s="1" t="s">
        <v>85</v>
      </c>
    </row>
    <row r="66" spans="1:2">
      <c r="A66" s="2" t="s">
        <v>97</v>
      </c>
    </row>
    <row r="67" spans="1:2">
      <c r="A67" s="3" t="s">
        <v>96</v>
      </c>
    </row>
    <row r="68" spans="1:2">
      <c r="A68" s="3" t="s">
        <v>95</v>
      </c>
    </row>
    <row r="69" spans="1:2">
      <c r="A69" s="4" t="s">
        <v>94</v>
      </c>
    </row>
    <row r="70" spans="1:2">
      <c r="A70" s="4" t="s">
        <v>93</v>
      </c>
    </row>
    <row r="71" spans="1:2">
      <c r="A71" s="2" t="s">
        <v>92</v>
      </c>
    </row>
    <row r="72" spans="1:2">
      <c r="A72" s="2" t="s">
        <v>91</v>
      </c>
    </row>
    <row r="73" spans="1:2">
      <c r="A73" t="s">
        <v>86</v>
      </c>
    </row>
    <row r="74" spans="1:2">
      <c r="A74" t="s">
        <v>87</v>
      </c>
    </row>
    <row r="75" spans="1:2">
      <c r="A75" t="s">
        <v>88</v>
      </c>
    </row>
    <row r="76" spans="1:2">
      <c r="A76" t="s">
        <v>89</v>
      </c>
    </row>
    <row r="77" spans="1:2">
      <c r="A77" t="s">
        <v>90</v>
      </c>
    </row>
    <row r="78" spans="1:2">
      <c r="A78" t="s">
        <v>98</v>
      </c>
      <c r="B78" t="s">
        <v>705</v>
      </c>
    </row>
    <row r="79" spans="1:2">
      <c r="A79" t="s">
        <v>99</v>
      </c>
      <c r="B79" t="s">
        <v>706</v>
      </c>
    </row>
    <row r="80" spans="1:2">
      <c r="A80" t="s">
        <v>100</v>
      </c>
      <c r="B80" t="s">
        <v>707</v>
      </c>
    </row>
    <row r="81" spans="1:6">
      <c r="A81" t="s">
        <v>101</v>
      </c>
    </row>
    <row r="82" spans="1:6">
      <c r="A82" t="s">
        <v>210</v>
      </c>
    </row>
    <row r="83" spans="1:6">
      <c r="A83" t="s">
        <v>196</v>
      </c>
    </row>
    <row r="84" spans="1:6">
      <c r="A84" t="s">
        <v>197</v>
      </c>
    </row>
    <row r="85" spans="1:6">
      <c r="A85" t="s">
        <v>198</v>
      </c>
    </row>
    <row r="86" spans="1:6">
      <c r="A86" t="s">
        <v>199</v>
      </c>
    </row>
    <row r="87" spans="1:6">
      <c r="A87" t="s">
        <v>200</v>
      </c>
    </row>
    <row r="88" spans="1:6">
      <c r="A88" t="s">
        <v>211</v>
      </c>
    </row>
    <row r="89" spans="1:6">
      <c r="A89" t="s">
        <v>102</v>
      </c>
    </row>
    <row r="90" spans="1:6">
      <c r="A90" t="s">
        <v>103</v>
      </c>
    </row>
    <row r="91" spans="1:6">
      <c r="A91" t="s">
        <v>104</v>
      </c>
    </row>
    <row r="92" spans="1:6">
      <c r="A92" t="s">
        <v>105</v>
      </c>
    </row>
    <row r="93" spans="1:6">
      <c r="A93" t="s">
        <v>106</v>
      </c>
    </row>
    <row r="94" spans="1:6">
      <c r="A94" t="s">
        <v>107</v>
      </c>
      <c r="B94" s="15"/>
      <c r="C94" s="16"/>
      <c r="D94" s="17"/>
      <c r="E94" s="18"/>
      <c r="F94" s="19"/>
    </row>
    <row r="95" spans="1:6">
      <c r="A95" t="s">
        <v>108</v>
      </c>
      <c r="B95" s="15"/>
      <c r="C95" s="16"/>
      <c r="D95" s="17"/>
      <c r="E95" s="18"/>
      <c r="F95" s="19"/>
    </row>
    <row r="96" spans="1:6">
      <c r="A96" t="s">
        <v>109</v>
      </c>
      <c r="B96" s="15"/>
      <c r="C96" s="16"/>
      <c r="D96" s="17"/>
      <c r="E96" s="18"/>
      <c r="F96" s="19"/>
    </row>
    <row r="97" spans="1:6">
      <c r="A97" t="s">
        <v>110</v>
      </c>
      <c r="B97" s="15"/>
      <c r="C97" s="16"/>
      <c r="D97" s="17"/>
      <c r="E97" s="18"/>
      <c r="F97" s="19"/>
    </row>
    <row r="98" spans="1:6">
      <c r="A98" t="s">
        <v>111</v>
      </c>
    </row>
    <row r="99" spans="1:6">
      <c r="A99" t="s">
        <v>207</v>
      </c>
    </row>
    <row r="100" spans="1:6">
      <c r="A100" t="s">
        <v>208</v>
      </c>
    </row>
    <row r="101" spans="1:6">
      <c r="A101" t="s">
        <v>112</v>
      </c>
    </row>
    <row r="102" spans="1:6">
      <c r="A102" t="s">
        <v>113</v>
      </c>
    </row>
    <row r="103" spans="1:6">
      <c r="A103" t="s">
        <v>212</v>
      </c>
    </row>
    <row r="104" spans="1:6">
      <c r="A104" t="s">
        <v>206</v>
      </c>
      <c r="B104" t="s">
        <v>708</v>
      </c>
    </row>
    <row r="105" spans="1:6">
      <c r="A105" t="s">
        <v>39</v>
      </c>
      <c r="B105" t="s">
        <v>709</v>
      </c>
    </row>
    <row r="106" spans="1:6">
      <c r="A106" t="s">
        <v>40</v>
      </c>
    </row>
    <row r="107" spans="1:6">
      <c r="A107" t="s">
        <v>217</v>
      </c>
    </row>
    <row r="108" spans="1:6">
      <c r="A108" t="s">
        <v>218</v>
      </c>
    </row>
    <row r="109" spans="1:6">
      <c r="A109" t="s">
        <v>219</v>
      </c>
    </row>
    <row r="110" spans="1:6">
      <c r="A110" t="s">
        <v>41</v>
      </c>
    </row>
    <row r="111" spans="1:6">
      <c r="A111" t="s">
        <v>42</v>
      </c>
      <c r="B111" s="30">
        <v>2000</v>
      </c>
    </row>
    <row r="112" spans="1:6">
      <c r="A112" t="s">
        <v>43</v>
      </c>
      <c r="B112" t="s">
        <v>710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94"/>
  <sheetViews>
    <sheetView tabSelected="1" view="pageLayout" topLeftCell="A28" zoomScale="112" zoomScaleNormal="100" zoomScalePageLayoutView="112" workbookViewId="0">
      <selection activeCell="F35" sqref="F35:G35"/>
    </sheetView>
  </sheetViews>
  <sheetFormatPr defaultRowHeight="15"/>
  <cols>
    <col min="1" max="10" width="9" customWidth="1"/>
  </cols>
  <sheetData>
    <row r="1" spans="1:10" ht="15" customHeight="1">
      <c r="A1" s="292" t="s">
        <v>44</v>
      </c>
      <c r="B1" s="293"/>
      <c r="C1" s="90"/>
      <c r="D1" s="296" t="s">
        <v>763</v>
      </c>
      <c r="E1" s="296"/>
      <c r="F1" s="296"/>
      <c r="G1" s="296"/>
      <c r="H1" s="90"/>
      <c r="I1" s="91" t="s">
        <v>757</v>
      </c>
      <c r="J1" s="90"/>
    </row>
    <row r="2" spans="1:10" ht="15" customHeight="1">
      <c r="A2" s="294"/>
      <c r="B2" s="295"/>
      <c r="C2" s="90"/>
      <c r="D2" s="296"/>
      <c r="E2" s="296"/>
      <c r="F2" s="296"/>
      <c r="G2" s="296"/>
      <c r="H2" s="90"/>
      <c r="I2" s="91" t="s">
        <v>756</v>
      </c>
      <c r="J2" s="90"/>
    </row>
    <row r="3" spans="1:10">
      <c r="A3" s="110" t="s">
        <v>755</v>
      </c>
      <c r="B3" s="70" t="s">
        <v>762</v>
      </c>
      <c r="C3" s="70"/>
      <c r="D3" s="82"/>
      <c r="E3" s="110" t="s">
        <v>50</v>
      </c>
      <c r="F3" s="70"/>
      <c r="G3" s="82"/>
      <c r="H3" s="110" t="s">
        <v>754</v>
      </c>
      <c r="I3" s="70"/>
      <c r="J3" s="82"/>
    </row>
    <row r="4" spans="1:10">
      <c r="A4" s="46"/>
      <c r="B4" s="45"/>
      <c r="C4" s="45"/>
      <c r="D4" s="59"/>
      <c r="E4" s="237" t="str">
        <f>Data!$B$4</f>
        <v>Fey (Frost Giant)</v>
      </c>
      <c r="F4" s="244"/>
      <c r="G4" s="238"/>
      <c r="H4" s="237" t="str">
        <f>Data!$B$5</f>
        <v>Outside</v>
      </c>
      <c r="I4" s="244"/>
      <c r="J4" s="238"/>
    </row>
    <row r="5" spans="1:10">
      <c r="A5" s="110" t="s">
        <v>752</v>
      </c>
      <c r="B5" s="70"/>
      <c r="C5" s="70"/>
      <c r="D5" s="82"/>
      <c r="E5" s="110" t="s">
        <v>48</v>
      </c>
      <c r="F5" s="70"/>
      <c r="G5" s="82"/>
      <c r="H5" s="110" t="s">
        <v>751</v>
      </c>
      <c r="I5" s="89"/>
      <c r="J5" s="88"/>
    </row>
    <row r="6" spans="1:10">
      <c r="A6" s="237" t="str">
        <f>Data!$B$1</f>
        <v>Grom "Cold Blood" Jotunbrud</v>
      </c>
      <c r="B6" s="244"/>
      <c r="C6" s="244"/>
      <c r="D6" s="238"/>
      <c r="E6" s="237" t="str">
        <f>Data!$B$6</f>
        <v>Troll Enforcer</v>
      </c>
      <c r="F6" s="244"/>
      <c r="G6" s="238"/>
      <c r="H6" s="297" t="str">
        <f>Data!$B$3</f>
        <v>First Born</v>
      </c>
      <c r="I6" s="298"/>
      <c r="J6" s="299"/>
    </row>
    <row r="7" spans="1:10">
      <c r="A7" s="104"/>
      <c r="B7" s="114" t="s">
        <v>750</v>
      </c>
      <c r="C7" s="102"/>
      <c r="D7" s="115" t="s">
        <v>6</v>
      </c>
      <c r="E7" s="116" t="s">
        <v>764</v>
      </c>
      <c r="F7" s="103"/>
      <c r="G7" s="103"/>
      <c r="H7" s="107" t="s">
        <v>748</v>
      </c>
      <c r="I7" s="103"/>
      <c r="J7" s="102"/>
    </row>
    <row r="8" spans="1:10">
      <c r="A8" s="83"/>
      <c r="B8" s="70"/>
      <c r="C8" s="82"/>
      <c r="E8" s="278">
        <v>5</v>
      </c>
      <c r="F8" s="270" t="str">
        <f>Data!$B$9</f>
        <v>Community: The clan looks out for its own. Together you are stronger than your sum.</v>
      </c>
      <c r="G8" s="271"/>
      <c r="H8" s="271"/>
      <c r="I8" s="271"/>
      <c r="J8" s="272"/>
    </row>
    <row r="9" spans="1:10">
      <c r="A9" s="64"/>
      <c r="B9" s="65"/>
      <c r="C9" s="47"/>
      <c r="E9" s="279"/>
      <c r="F9" s="273"/>
      <c r="G9" s="274"/>
      <c r="H9" s="274"/>
      <c r="I9" s="274"/>
      <c r="J9" s="275"/>
    </row>
    <row r="10" spans="1:10">
      <c r="A10" s="64"/>
      <c r="B10" s="2"/>
      <c r="C10" s="47"/>
      <c r="E10" s="278">
        <v>4</v>
      </c>
      <c r="F10" s="270" t="str">
        <f>Data!$B$10</f>
        <v>Vengeance: Eye for an eye, tooth for a tooth. The price of justice is never too expensive.</v>
      </c>
      <c r="G10" s="271"/>
      <c r="H10" s="271"/>
      <c r="I10" s="271"/>
      <c r="J10" s="272"/>
    </row>
    <row r="11" spans="1:10">
      <c r="A11" s="64"/>
      <c r="B11" s="2"/>
      <c r="C11" s="47"/>
      <c r="E11" s="279"/>
      <c r="F11" s="273"/>
      <c r="G11" s="274"/>
      <c r="H11" s="274"/>
      <c r="I11" s="274"/>
      <c r="J11" s="275"/>
    </row>
    <row r="12" spans="1:10">
      <c r="A12" s="64"/>
      <c r="B12" s="2"/>
      <c r="C12" s="47"/>
      <c r="E12" s="278">
        <v>3</v>
      </c>
      <c r="F12" s="270" t="str">
        <f>Data!$B$11</f>
        <v>Ambition: Strength is both a means and an ends. Use your strength to improve yourself.</v>
      </c>
      <c r="G12" s="271"/>
      <c r="H12" s="271"/>
      <c r="I12" s="271"/>
      <c r="J12" s="272"/>
    </row>
    <row r="13" spans="1:10">
      <c r="A13" s="64"/>
      <c r="B13" s="2"/>
      <c r="C13" s="47"/>
      <c r="E13" s="279"/>
      <c r="F13" s="273"/>
      <c r="G13" s="274"/>
      <c r="H13" s="274"/>
      <c r="I13" s="274"/>
      <c r="J13" s="275"/>
    </row>
    <row r="14" spans="1:10">
      <c r="A14" s="64"/>
      <c r="B14" s="2"/>
      <c r="C14" s="47"/>
      <c r="E14" s="278">
        <v>2</v>
      </c>
      <c r="F14" s="270" t="str">
        <f>Data!$B$12</f>
        <v>Guardian: Protect the weak. Respect and nurture the strength of others.</v>
      </c>
      <c r="G14" s="271"/>
      <c r="H14" s="271"/>
      <c r="I14" s="271"/>
      <c r="J14" s="272"/>
    </row>
    <row r="15" spans="1:10">
      <c r="A15" s="64"/>
      <c r="B15" s="2"/>
      <c r="C15" s="47"/>
      <c r="E15" s="279"/>
      <c r="F15" s="273"/>
      <c r="G15" s="274"/>
      <c r="H15" s="274"/>
      <c r="I15" s="274"/>
      <c r="J15" s="275"/>
    </row>
    <row r="16" spans="1:10">
      <c r="A16" s="64"/>
      <c r="B16" s="2"/>
      <c r="C16" s="47"/>
      <c r="E16" s="278">
        <v>1</v>
      </c>
      <c r="F16" s="270" t="str">
        <f>Data!$B$13</f>
        <v>Honor: Your word is bond. You and live and die by your oaths.</v>
      </c>
      <c r="G16" s="271"/>
      <c r="H16" s="271"/>
      <c r="I16" s="271"/>
      <c r="J16" s="272"/>
    </row>
    <row r="17" spans="1:10">
      <c r="A17" s="46"/>
      <c r="B17" s="45"/>
      <c r="C17" s="59"/>
      <c r="E17" s="279"/>
      <c r="F17" s="273"/>
      <c r="G17" s="274"/>
      <c r="H17" s="274"/>
      <c r="I17" s="274"/>
      <c r="J17" s="275"/>
    </row>
    <row r="18" spans="1:10">
      <c r="A18" s="112" t="s">
        <v>747</v>
      </c>
      <c r="B18" s="99">
        <f>Data!B19+Data!B82</f>
        <v>34</v>
      </c>
      <c r="C18" s="112" t="s">
        <v>746</v>
      </c>
      <c r="D18" s="99">
        <f>Data!B20+Data!B110</f>
        <v>8</v>
      </c>
      <c r="E18" s="111" t="s">
        <v>21</v>
      </c>
      <c r="F18" s="111" t="s">
        <v>19</v>
      </c>
      <c r="G18" s="110" t="s">
        <v>745</v>
      </c>
      <c r="H18" s="276">
        <f>Data!$B$24</f>
        <v>7</v>
      </c>
      <c r="I18" s="110" t="s">
        <v>744</v>
      </c>
      <c r="J18" s="276">
        <f>Data!$B$25</f>
        <v>8</v>
      </c>
    </row>
    <row r="19" spans="1:10">
      <c r="A19" s="64" t="s">
        <v>743</v>
      </c>
      <c r="B19" s="47"/>
      <c r="C19" s="64" t="s">
        <v>743</v>
      </c>
      <c r="D19" s="47"/>
      <c r="E19" s="118">
        <f>Data!$B$23</f>
        <v>11</v>
      </c>
      <c r="F19" s="118">
        <f>Data!$B$21</f>
        <v>5</v>
      </c>
      <c r="G19" s="109" t="s">
        <v>765</v>
      </c>
      <c r="H19" s="277"/>
      <c r="I19" s="109" t="s">
        <v>765</v>
      </c>
      <c r="J19" s="277"/>
    </row>
    <row r="20" spans="1:10">
      <c r="A20" s="46"/>
      <c r="B20" s="59"/>
      <c r="C20" s="46"/>
      <c r="D20" s="59"/>
      <c r="E20" s="108" t="s">
        <v>741</v>
      </c>
      <c r="F20" s="103"/>
      <c r="G20" s="106" t="s">
        <v>761</v>
      </c>
      <c r="H20" s="106"/>
      <c r="I20" s="106"/>
      <c r="J20" s="105"/>
    </row>
    <row r="21" spans="1:10">
      <c r="A21" s="104"/>
      <c r="B21" s="103"/>
      <c r="C21" s="280" t="s">
        <v>740</v>
      </c>
      <c r="D21" s="280"/>
      <c r="E21" s="280"/>
      <c r="F21" s="280"/>
      <c r="G21" s="280"/>
      <c r="H21" s="280"/>
      <c r="I21" s="103"/>
      <c r="J21" s="102"/>
    </row>
    <row r="22" spans="1:10">
      <c r="A22" s="71" t="s">
        <v>739</v>
      </c>
      <c r="B22" s="70"/>
      <c r="C22" s="69" t="s">
        <v>760</v>
      </c>
      <c r="D22" s="68" t="s">
        <v>731</v>
      </c>
      <c r="E22" s="67" t="s">
        <v>730</v>
      </c>
      <c r="F22" s="71" t="s">
        <v>738</v>
      </c>
      <c r="G22" s="70"/>
      <c r="H22" s="69" t="s">
        <v>760</v>
      </c>
      <c r="I22" s="68" t="s">
        <v>731</v>
      </c>
      <c r="J22" s="67" t="s">
        <v>730</v>
      </c>
    </row>
    <row r="23" spans="1:10">
      <c r="A23" s="64"/>
      <c r="B23" s="63" t="s">
        <v>114</v>
      </c>
      <c r="C23" s="2"/>
      <c r="D23" s="63">
        <f>Data!$B$27</f>
        <v>3</v>
      </c>
      <c r="E23" s="62">
        <f>Data!$B$14+Data!$B$83</f>
        <v>7</v>
      </c>
      <c r="F23" s="64"/>
      <c r="G23" s="63" t="s">
        <v>128</v>
      </c>
      <c r="H23" s="113"/>
      <c r="I23" s="63">
        <f>Data!$B$34</f>
        <v>1</v>
      </c>
      <c r="J23" s="62">
        <f>Data!$B$17+Data!$B$86</f>
        <v>2</v>
      </c>
    </row>
    <row r="24" spans="1:10">
      <c r="A24" s="64"/>
      <c r="B24" s="63" t="s">
        <v>115</v>
      </c>
      <c r="C24" s="2"/>
      <c r="D24" s="63">
        <f>Data!$B$28</f>
        <v>5</v>
      </c>
      <c r="E24" s="62">
        <f>Data!$B$14+Data!$B$83</f>
        <v>7</v>
      </c>
      <c r="F24" s="64"/>
      <c r="G24" s="63" t="s">
        <v>129</v>
      </c>
      <c r="H24" s="2"/>
      <c r="I24" s="63">
        <f>Data!$B$35</f>
        <v>1</v>
      </c>
      <c r="J24" s="62">
        <f>Data!$B$17+Data!$B$86</f>
        <v>2</v>
      </c>
    </row>
    <row r="25" spans="1:10">
      <c r="A25" s="66" t="s">
        <v>737</v>
      </c>
      <c r="B25" s="2"/>
      <c r="C25" s="65" t="s">
        <v>760</v>
      </c>
      <c r="D25" s="63"/>
      <c r="E25" s="62"/>
      <c r="F25" s="64"/>
      <c r="G25" s="63" t="s">
        <v>130</v>
      </c>
      <c r="H25" s="2"/>
      <c r="I25" s="63">
        <f>Data!$B$36</f>
        <v>6</v>
      </c>
      <c r="J25" s="62">
        <f>Data!$B$17+Data!$B$86</f>
        <v>2</v>
      </c>
    </row>
    <row r="26" spans="1:10">
      <c r="A26" s="64"/>
      <c r="B26" s="63" t="s">
        <v>123</v>
      </c>
      <c r="C26" s="2"/>
      <c r="D26" s="63">
        <f>Data!$B$29</f>
        <v>1</v>
      </c>
      <c r="E26" s="62">
        <f>Data!$B$15+Data!$B$84</f>
        <v>2</v>
      </c>
      <c r="F26" s="64"/>
      <c r="G26" s="63" t="s">
        <v>131</v>
      </c>
      <c r="H26" s="2"/>
      <c r="I26" s="63">
        <f>Data!$B$37</f>
        <v>1</v>
      </c>
      <c r="J26" s="62">
        <f>Data!$B$17+Data!$B$86</f>
        <v>2</v>
      </c>
    </row>
    <row r="27" spans="1:10">
      <c r="A27" s="64"/>
      <c r="B27" s="63" t="s">
        <v>124</v>
      </c>
      <c r="C27" s="2"/>
      <c r="D27" s="63">
        <f>Data!$B$30</f>
        <v>1</v>
      </c>
      <c r="E27" s="62">
        <f>Data!$B$15+Data!$B$84</f>
        <v>2</v>
      </c>
      <c r="F27" s="64"/>
      <c r="G27" s="63" t="s">
        <v>132</v>
      </c>
      <c r="H27" s="2"/>
      <c r="I27" s="63">
        <f>Data!$B$38</f>
        <v>1</v>
      </c>
      <c r="J27" s="62">
        <f>Data!$B$17+Data!$B$86</f>
        <v>2</v>
      </c>
    </row>
    <row r="28" spans="1:10">
      <c r="A28" s="66" t="s">
        <v>736</v>
      </c>
      <c r="B28" s="2"/>
      <c r="C28" s="65" t="s">
        <v>760</v>
      </c>
      <c r="D28" s="63"/>
      <c r="E28" s="62"/>
      <c r="F28" s="66" t="s">
        <v>735</v>
      </c>
      <c r="G28" s="2"/>
      <c r="H28" s="65" t="s">
        <v>760</v>
      </c>
      <c r="I28" s="63"/>
      <c r="J28" s="62"/>
    </row>
    <row r="29" spans="1:10">
      <c r="A29" s="64"/>
      <c r="B29" s="63" t="s">
        <v>125</v>
      </c>
      <c r="C29" s="2"/>
      <c r="D29" s="63">
        <f>Data!$B$31</f>
        <v>1</v>
      </c>
      <c r="E29" s="62">
        <f>Data!$B$16+Data!$B$85</f>
        <v>3</v>
      </c>
      <c r="F29" s="64"/>
      <c r="G29" s="63" t="s">
        <v>133</v>
      </c>
      <c r="I29" s="63">
        <f>Data!$B$39</f>
        <v>3</v>
      </c>
      <c r="J29" s="62">
        <f>Data!$B$18+Data!$B$87</f>
        <v>3</v>
      </c>
    </row>
    <row r="30" spans="1:10">
      <c r="A30" s="64"/>
      <c r="B30" s="63" t="s">
        <v>126</v>
      </c>
      <c r="C30" s="2"/>
      <c r="D30" s="63">
        <f>Data!$B$32</f>
        <v>5</v>
      </c>
      <c r="E30" s="62">
        <f>Data!$B$16+Data!$B$85</f>
        <v>3</v>
      </c>
      <c r="F30" s="64"/>
      <c r="G30" s="63" t="s">
        <v>134</v>
      </c>
      <c r="I30" s="63">
        <f>Data!$B$40</f>
        <v>1</v>
      </c>
      <c r="J30" s="62">
        <f>Data!$B$18+Data!$B$87</f>
        <v>3</v>
      </c>
    </row>
    <row r="31" spans="1:10">
      <c r="A31" s="46"/>
      <c r="B31" s="61" t="s">
        <v>127</v>
      </c>
      <c r="C31" s="45"/>
      <c r="D31" s="61">
        <f>Data!$B$33</f>
        <v>3</v>
      </c>
      <c r="E31" s="60">
        <f>Data!$B$16+Data!$B$85</f>
        <v>3</v>
      </c>
      <c r="F31" s="46"/>
      <c r="G31" s="45"/>
      <c r="H31" s="45"/>
      <c r="I31" s="45"/>
      <c r="J31" s="59"/>
    </row>
    <row r="32" spans="1:10">
      <c r="A32" s="101"/>
      <c r="B32" s="100"/>
      <c r="C32" s="117" t="s">
        <v>734</v>
      </c>
      <c r="D32" s="100"/>
      <c r="E32" s="99"/>
      <c r="F32" s="101"/>
      <c r="G32" s="100"/>
      <c r="H32" s="117" t="s">
        <v>733</v>
      </c>
      <c r="I32" s="100"/>
      <c r="J32" s="99"/>
    </row>
    <row r="33" spans="1:10">
      <c r="A33" s="98"/>
      <c r="B33" s="97"/>
      <c r="C33" s="93" t="s">
        <v>732</v>
      </c>
      <c r="D33" s="97"/>
      <c r="E33" s="96"/>
      <c r="F33" s="95" t="s">
        <v>65</v>
      </c>
      <c r="G33" s="94"/>
      <c r="H33" s="93" t="s">
        <v>66</v>
      </c>
      <c r="I33" s="93" t="s">
        <v>731</v>
      </c>
      <c r="J33" s="92" t="s">
        <v>730</v>
      </c>
    </row>
    <row r="34" spans="1:10">
      <c r="A34" s="281" t="str">
        <f>Data!$B$41</f>
        <v>Gigantic Essence</v>
      </c>
      <c r="B34" s="282"/>
      <c r="C34" s="282"/>
      <c r="D34" s="282"/>
      <c r="E34" s="300"/>
      <c r="F34" s="281" t="str">
        <f>Data!$B$50</f>
        <v>Implacable Stance</v>
      </c>
      <c r="G34" s="282"/>
      <c r="H34" s="2" t="s">
        <v>759</v>
      </c>
      <c r="I34" s="2" t="s">
        <v>759</v>
      </c>
      <c r="J34" s="47" t="s">
        <v>759</v>
      </c>
    </row>
    <row r="35" spans="1:10">
      <c r="A35" s="288" t="str">
        <f>IFERROR(VLOOKUP(Data!$B$41,Table1[],15,FALSE),"")</f>
        <v>Currently Providing +4 max Health, +2 Might-based Impact.</v>
      </c>
      <c r="B35" s="289"/>
      <c r="C35" s="289"/>
      <c r="D35" s="289"/>
      <c r="E35" s="290"/>
      <c r="F35" s="283" t="str">
        <f>Data!$B$51</f>
        <v>Frozen Artifice</v>
      </c>
      <c r="G35" s="284"/>
      <c r="H35" s="2"/>
      <c r="I35" s="2"/>
      <c r="J35" s="47"/>
    </row>
    <row r="36" spans="1:10">
      <c r="A36" s="283" t="str">
        <f>Data!$B$42</f>
        <v>Glacial Essence</v>
      </c>
      <c r="B36" s="284"/>
      <c r="C36" s="284"/>
      <c r="D36" s="284"/>
      <c r="E36" s="291"/>
      <c r="F36" s="283">
        <f>Data!$B$52</f>
        <v>0</v>
      </c>
      <c r="G36" s="284"/>
      <c r="H36" s="2"/>
      <c r="I36" s="2"/>
      <c r="J36" s="47"/>
    </row>
    <row r="37" spans="1:10">
      <c r="A37" s="288" t="str">
        <f>IFERROR(VLOOKUP(Data!$B$42,Table1[],15,FALSE),"")</f>
        <v>Currently Providing +4 Cold Resistance, move on ice without slipping or breaking it.</v>
      </c>
      <c r="B37" s="289"/>
      <c r="C37" s="289"/>
      <c r="D37" s="289"/>
      <c r="E37" s="290"/>
      <c r="F37" s="283">
        <f>Data!$B$53</f>
        <v>0</v>
      </c>
      <c r="G37" s="284"/>
      <c r="H37" s="2"/>
      <c r="I37" s="2"/>
      <c r="J37" s="47"/>
    </row>
    <row r="38" spans="1:10">
      <c r="A38" s="283">
        <f>Data!$B$43</f>
        <v>0</v>
      </c>
      <c r="B38" s="284"/>
      <c r="C38" s="284"/>
      <c r="D38" s="284"/>
      <c r="E38" s="291"/>
      <c r="F38" s="283">
        <f>Data!$B$54</f>
        <v>0</v>
      </c>
      <c r="G38" s="284"/>
      <c r="H38" s="2"/>
      <c r="I38" s="2"/>
      <c r="J38" s="47"/>
    </row>
    <row r="39" spans="1:10">
      <c r="A39" s="288" t="str">
        <f>IFERROR(VLOOKUP(Data!$B$43,Table1[],15),"")</f>
        <v/>
      </c>
      <c r="B39" s="289"/>
      <c r="C39" s="289"/>
      <c r="D39" s="289"/>
      <c r="E39" s="290"/>
      <c r="F39" s="283">
        <f>Data!$B$55</f>
        <v>0</v>
      </c>
      <c r="G39" s="284"/>
      <c r="H39" s="2"/>
      <c r="I39" s="2"/>
      <c r="J39" s="47"/>
    </row>
    <row r="40" spans="1:10">
      <c r="A40" s="283">
        <f>Data!$B$44</f>
        <v>0</v>
      </c>
      <c r="B40" s="284"/>
      <c r="C40" s="284"/>
      <c r="D40" s="284"/>
      <c r="E40" s="291"/>
      <c r="F40" s="283">
        <f>Data!$B$56</f>
        <v>0</v>
      </c>
      <c r="G40" s="284"/>
      <c r="H40" s="2"/>
      <c r="I40" s="2"/>
      <c r="J40" s="47"/>
    </row>
    <row r="41" spans="1:10">
      <c r="A41" s="288" t="str">
        <f>IFERROR(VLOOKUP(Data!$B$44,Table1[],15),"")</f>
        <v/>
      </c>
      <c r="B41" s="289"/>
      <c r="C41" s="289"/>
      <c r="D41" s="289"/>
      <c r="E41" s="290"/>
      <c r="F41" s="283" t="str">
        <f>Data!$B$57</f>
        <v>Colossal Form</v>
      </c>
      <c r="G41" s="284"/>
      <c r="H41" s="2"/>
      <c r="I41" s="2"/>
      <c r="J41" s="47"/>
    </row>
    <row r="42" spans="1:10">
      <c r="A42" s="283">
        <f>Data!$B$45</f>
        <v>0</v>
      </c>
      <c r="B42" s="284"/>
      <c r="C42" s="284"/>
      <c r="D42" s="284"/>
      <c r="E42" s="291"/>
      <c r="F42" s="283" t="str">
        <f>Data!$B$58</f>
        <v>Flash Freeze</v>
      </c>
      <c r="G42" s="284"/>
      <c r="H42" s="2"/>
      <c r="I42" s="2"/>
      <c r="J42" s="47"/>
    </row>
    <row r="43" spans="1:10">
      <c r="A43" s="288" t="str">
        <f>IFERROR(VLOOKUP(Data!$B$45,Table1[],15),"")</f>
        <v/>
      </c>
      <c r="B43" s="289"/>
      <c r="C43" s="289"/>
      <c r="D43" s="289"/>
      <c r="E43" s="290"/>
      <c r="F43" s="283">
        <f>Data!$B$59</f>
        <v>0</v>
      </c>
      <c r="G43" s="284"/>
      <c r="H43" s="2"/>
      <c r="I43" s="2"/>
      <c r="J43" s="47"/>
    </row>
    <row r="44" spans="1:10">
      <c r="A44" s="283">
        <f>Data!$B$46</f>
        <v>0</v>
      </c>
      <c r="B44" s="284"/>
      <c r="C44" s="284"/>
      <c r="D44" s="284"/>
      <c r="E44" s="291"/>
      <c r="F44" s="283">
        <f>Data!$B$60</f>
        <v>0</v>
      </c>
      <c r="G44" s="284"/>
      <c r="H44" s="2"/>
      <c r="I44" s="2"/>
      <c r="J44" s="47"/>
    </row>
    <row r="45" spans="1:10">
      <c r="A45" s="288" t="str">
        <f>IFERROR(VLOOKUP(Data!$B$46,Table1[],15),"")</f>
        <v/>
      </c>
      <c r="B45" s="289"/>
      <c r="C45" s="289"/>
      <c r="D45" s="289"/>
      <c r="E45" s="290"/>
      <c r="F45" s="283">
        <f>Data!$B$61</f>
        <v>0</v>
      </c>
      <c r="G45" s="284"/>
      <c r="H45" s="2"/>
      <c r="I45" s="2"/>
      <c r="J45" s="47"/>
    </row>
    <row r="46" spans="1:10">
      <c r="A46" s="283">
        <f>Data!$B$47</f>
        <v>0</v>
      </c>
      <c r="B46" s="284"/>
      <c r="C46" s="284"/>
      <c r="D46" s="284"/>
      <c r="E46" s="291"/>
      <c r="F46" s="283">
        <f>Data!$B$62</f>
        <v>0</v>
      </c>
      <c r="G46" s="284"/>
      <c r="H46" s="2"/>
      <c r="I46" s="2"/>
      <c r="J46" s="47"/>
    </row>
    <row r="47" spans="1:10">
      <c r="A47" s="301" t="str">
        <f>IFERROR(VLOOKUP(Data!$B$47,Table1[],15),"")</f>
        <v/>
      </c>
      <c r="B47" s="302"/>
      <c r="C47" s="302"/>
      <c r="D47" s="302"/>
      <c r="E47" s="303"/>
      <c r="F47" s="46"/>
      <c r="G47" s="45"/>
      <c r="H47" s="45"/>
      <c r="I47" s="45"/>
      <c r="J47" s="44" t="s">
        <v>726</v>
      </c>
    </row>
    <row r="48" spans="1:10">
      <c r="A48" s="294" t="s">
        <v>44</v>
      </c>
      <c r="B48" s="295"/>
      <c r="C48" s="90"/>
      <c r="D48" s="296" t="s">
        <v>758</v>
      </c>
      <c r="E48" s="296"/>
      <c r="F48" s="296"/>
      <c r="G48" s="296"/>
      <c r="H48" s="90"/>
      <c r="I48" s="91" t="s">
        <v>757</v>
      </c>
      <c r="J48" s="90"/>
    </row>
    <row r="49" spans="1:10">
      <c r="A49" s="294"/>
      <c r="B49" s="295"/>
      <c r="C49" s="90"/>
      <c r="D49" s="296"/>
      <c r="E49" s="296"/>
      <c r="F49" s="296"/>
      <c r="G49" s="296"/>
      <c r="H49" s="90"/>
      <c r="I49" s="91" t="s">
        <v>756</v>
      </c>
      <c r="J49" s="90"/>
    </row>
    <row r="50" spans="1:10">
      <c r="A50" s="78" t="s">
        <v>755</v>
      </c>
      <c r="B50" s="70"/>
      <c r="C50" s="70"/>
      <c r="D50" s="82"/>
      <c r="E50" s="78" t="s">
        <v>50</v>
      </c>
      <c r="F50" s="70"/>
      <c r="G50" s="82"/>
      <c r="H50" s="78" t="s">
        <v>754</v>
      </c>
      <c r="I50" s="70"/>
      <c r="J50" s="82"/>
    </row>
    <row r="51" spans="1:10">
      <c r="A51" s="237" t="s">
        <v>753</v>
      </c>
      <c r="B51" s="244"/>
      <c r="C51" s="244"/>
      <c r="D51" s="238"/>
      <c r="E51" s="237"/>
      <c r="F51" s="244"/>
      <c r="G51" s="238"/>
      <c r="H51" s="237"/>
      <c r="I51" s="244"/>
      <c r="J51" s="238"/>
    </row>
    <row r="52" spans="1:10">
      <c r="A52" s="78" t="s">
        <v>752</v>
      </c>
      <c r="B52" s="70"/>
      <c r="C52" s="70"/>
      <c r="D52" s="82"/>
      <c r="E52" s="78" t="s">
        <v>48</v>
      </c>
      <c r="F52" s="70"/>
      <c r="G52" s="82"/>
      <c r="H52" s="78" t="s">
        <v>751</v>
      </c>
      <c r="I52" s="89"/>
      <c r="J52" s="88"/>
    </row>
    <row r="53" spans="1:10">
      <c r="A53" s="237"/>
      <c r="B53" s="244"/>
      <c r="C53" s="244"/>
      <c r="D53" s="238"/>
      <c r="E53" s="237"/>
      <c r="F53" s="244"/>
      <c r="G53" s="238"/>
      <c r="H53" s="285"/>
      <c r="I53" s="286"/>
      <c r="J53" s="287"/>
    </row>
    <row r="54" spans="1:10">
      <c r="A54" s="74"/>
      <c r="B54" s="87" t="s">
        <v>750</v>
      </c>
      <c r="C54" s="72"/>
      <c r="D54" s="86" t="s">
        <v>6</v>
      </c>
      <c r="E54" s="85" t="s">
        <v>749</v>
      </c>
      <c r="F54" s="73"/>
      <c r="G54" s="73"/>
      <c r="H54" s="84" t="s">
        <v>748</v>
      </c>
      <c r="I54" s="73"/>
      <c r="J54" s="72"/>
    </row>
    <row r="55" spans="1:10">
      <c r="A55" s="83"/>
      <c r="B55" s="70"/>
      <c r="C55" s="82"/>
      <c r="E55" s="278">
        <v>5</v>
      </c>
      <c r="F55" s="129"/>
      <c r="G55" s="130"/>
      <c r="H55" s="130"/>
      <c r="I55" s="130"/>
      <c r="J55" s="131"/>
    </row>
    <row r="56" spans="1:10">
      <c r="A56" s="64"/>
      <c r="B56" s="2"/>
      <c r="C56" s="47"/>
      <c r="E56" s="279"/>
      <c r="F56" s="135"/>
      <c r="G56" s="136"/>
      <c r="H56" s="136"/>
      <c r="I56" s="136"/>
      <c r="J56" s="137"/>
    </row>
    <row r="57" spans="1:10">
      <c r="A57" s="64"/>
      <c r="B57" s="2"/>
      <c r="C57" s="47"/>
      <c r="E57" s="278">
        <v>4</v>
      </c>
      <c r="F57" s="129"/>
      <c r="G57" s="130"/>
      <c r="H57" s="130"/>
      <c r="I57" s="130"/>
      <c r="J57" s="131"/>
    </row>
    <row r="58" spans="1:10">
      <c r="A58" s="64"/>
      <c r="B58" s="2"/>
      <c r="C58" s="47"/>
      <c r="E58" s="279"/>
      <c r="F58" s="135"/>
      <c r="G58" s="136"/>
      <c r="H58" s="136"/>
      <c r="I58" s="136"/>
      <c r="J58" s="137"/>
    </row>
    <row r="59" spans="1:10">
      <c r="A59" s="64"/>
      <c r="B59" s="2"/>
      <c r="C59" s="47"/>
      <c r="E59" s="278">
        <v>3</v>
      </c>
      <c r="F59" s="129"/>
      <c r="G59" s="130"/>
      <c r="H59" s="130"/>
      <c r="I59" s="130"/>
      <c r="J59" s="131"/>
    </row>
    <row r="60" spans="1:10">
      <c r="A60" s="64"/>
      <c r="B60" s="2"/>
      <c r="C60" s="47"/>
      <c r="E60" s="279"/>
      <c r="F60" s="135"/>
      <c r="G60" s="136"/>
      <c r="H60" s="136"/>
      <c r="I60" s="136"/>
      <c r="J60" s="137"/>
    </row>
    <row r="61" spans="1:10">
      <c r="A61" s="64"/>
      <c r="B61" s="2"/>
      <c r="C61" s="47"/>
      <c r="E61" s="278">
        <v>2</v>
      </c>
      <c r="F61" s="129"/>
      <c r="G61" s="130"/>
      <c r="H61" s="130"/>
      <c r="I61" s="130"/>
      <c r="J61" s="131"/>
    </row>
    <row r="62" spans="1:10">
      <c r="A62" s="64"/>
      <c r="B62" s="2"/>
      <c r="C62" s="47"/>
      <c r="E62" s="279"/>
      <c r="F62" s="135"/>
      <c r="G62" s="136"/>
      <c r="H62" s="136"/>
      <c r="I62" s="136"/>
      <c r="J62" s="137"/>
    </row>
    <row r="63" spans="1:10">
      <c r="A63" s="64"/>
      <c r="B63" s="2"/>
      <c r="C63" s="47"/>
      <c r="E63" s="278">
        <v>1</v>
      </c>
      <c r="F63" s="129"/>
      <c r="G63" s="130"/>
      <c r="H63" s="130"/>
      <c r="I63" s="130"/>
      <c r="J63" s="131"/>
    </row>
    <row r="64" spans="1:10">
      <c r="A64" s="46"/>
      <c r="B64" s="45"/>
      <c r="C64" s="59"/>
      <c r="E64" s="279"/>
      <c r="F64" s="135"/>
      <c r="G64" s="136"/>
      <c r="H64" s="136"/>
      <c r="I64" s="136"/>
      <c r="J64" s="137"/>
    </row>
    <row r="65" spans="1:10">
      <c r="A65" s="81" t="s">
        <v>747</v>
      </c>
      <c r="B65" s="55"/>
      <c r="C65" s="81" t="s">
        <v>746</v>
      </c>
      <c r="D65" s="55"/>
      <c r="E65" s="80" t="s">
        <v>21</v>
      </c>
      <c r="F65" s="79" t="s">
        <v>19</v>
      </c>
      <c r="G65" s="78" t="s">
        <v>745</v>
      </c>
      <c r="H65" s="185"/>
      <c r="I65" s="78" t="s">
        <v>744</v>
      </c>
      <c r="J65" s="185"/>
    </row>
    <row r="66" spans="1:10">
      <c r="A66" s="64" t="s">
        <v>743</v>
      </c>
      <c r="B66" s="47"/>
      <c r="C66" s="64" t="s">
        <v>743</v>
      </c>
      <c r="D66" s="47"/>
      <c r="E66" s="77"/>
      <c r="F66" s="77"/>
      <c r="G66" s="76" t="s">
        <v>742</v>
      </c>
      <c r="H66" s="187"/>
      <c r="I66" s="76" t="s">
        <v>742</v>
      </c>
      <c r="J66" s="187"/>
    </row>
    <row r="67" spans="1:10">
      <c r="A67" s="46"/>
      <c r="B67" s="59"/>
      <c r="C67" s="46"/>
      <c r="D67" s="59"/>
      <c r="E67" s="75" t="s">
        <v>741</v>
      </c>
      <c r="F67" s="73"/>
      <c r="G67" s="225"/>
      <c r="H67" s="225"/>
      <c r="I67" s="225"/>
      <c r="J67" s="226"/>
    </row>
    <row r="68" spans="1:10">
      <c r="A68" s="74"/>
      <c r="B68" s="73"/>
      <c r="C68" s="201" t="s">
        <v>740</v>
      </c>
      <c r="D68" s="201"/>
      <c r="E68" s="201"/>
      <c r="F68" s="201"/>
      <c r="G68" s="201"/>
      <c r="H68" s="201"/>
      <c r="I68" s="73"/>
      <c r="J68" s="72"/>
    </row>
    <row r="69" spans="1:10">
      <c r="A69" s="71" t="s">
        <v>739</v>
      </c>
      <c r="B69" s="70"/>
      <c r="C69" s="69"/>
      <c r="D69" s="68" t="s">
        <v>731</v>
      </c>
      <c r="E69" s="67" t="s">
        <v>730</v>
      </c>
      <c r="F69" s="71" t="s">
        <v>738</v>
      </c>
      <c r="G69" s="70"/>
      <c r="H69" s="69"/>
      <c r="I69" s="68" t="s">
        <v>731</v>
      </c>
      <c r="J69" s="67" t="s">
        <v>730</v>
      </c>
    </row>
    <row r="70" spans="1:10">
      <c r="A70" s="64"/>
      <c r="B70" s="63" t="s">
        <v>114</v>
      </c>
      <c r="C70" s="2"/>
      <c r="D70" s="63"/>
      <c r="E70" s="62"/>
      <c r="F70" s="64"/>
      <c r="G70" s="63" t="s">
        <v>128</v>
      </c>
      <c r="H70" s="2"/>
      <c r="I70" s="63"/>
      <c r="J70" s="62"/>
    </row>
    <row r="71" spans="1:10">
      <c r="A71" s="64"/>
      <c r="B71" s="63" t="s">
        <v>115</v>
      </c>
      <c r="C71" s="2"/>
      <c r="D71" s="63"/>
      <c r="E71" s="62"/>
      <c r="F71" s="64"/>
      <c r="G71" s="63" t="s">
        <v>129</v>
      </c>
      <c r="H71" s="2"/>
      <c r="I71" s="63"/>
      <c r="J71" s="62"/>
    </row>
    <row r="72" spans="1:10">
      <c r="A72" s="66" t="s">
        <v>737</v>
      </c>
      <c r="B72" s="2"/>
      <c r="C72" s="65"/>
      <c r="D72" s="63"/>
      <c r="E72" s="62"/>
      <c r="F72" s="64"/>
      <c r="G72" s="63" t="s">
        <v>130</v>
      </c>
      <c r="H72" s="2"/>
      <c r="I72" s="63"/>
      <c r="J72" s="62"/>
    </row>
    <row r="73" spans="1:10">
      <c r="A73" s="64"/>
      <c r="B73" s="63" t="s">
        <v>123</v>
      </c>
      <c r="C73" s="2"/>
      <c r="D73" s="63"/>
      <c r="E73" s="62"/>
      <c r="F73" s="64"/>
      <c r="G73" s="63" t="s">
        <v>131</v>
      </c>
      <c r="H73" s="2"/>
      <c r="I73" s="63"/>
      <c r="J73" s="62"/>
    </row>
    <row r="74" spans="1:10">
      <c r="A74" s="64"/>
      <c r="B74" s="63" t="s">
        <v>124</v>
      </c>
      <c r="C74" s="2"/>
      <c r="D74" s="63"/>
      <c r="E74" s="62"/>
      <c r="F74" s="64"/>
      <c r="G74" s="63" t="s">
        <v>132</v>
      </c>
      <c r="H74" s="2"/>
      <c r="I74" s="63"/>
      <c r="J74" s="62"/>
    </row>
    <row r="75" spans="1:10">
      <c r="A75" s="66" t="s">
        <v>736</v>
      </c>
      <c r="B75" s="2"/>
      <c r="C75" s="65"/>
      <c r="D75" s="63"/>
      <c r="E75" s="62"/>
      <c r="F75" s="66" t="s">
        <v>735</v>
      </c>
      <c r="G75" s="2"/>
      <c r="H75" s="65"/>
      <c r="I75" s="63"/>
      <c r="J75" s="62"/>
    </row>
    <row r="76" spans="1:10">
      <c r="A76" s="64"/>
      <c r="B76" s="63" t="s">
        <v>125</v>
      </c>
      <c r="C76" s="2"/>
      <c r="D76" s="63"/>
      <c r="E76" s="62"/>
      <c r="F76" s="64"/>
      <c r="G76" s="63" t="s">
        <v>133</v>
      </c>
      <c r="H76" s="2"/>
      <c r="I76" s="63"/>
      <c r="J76" s="62"/>
    </row>
    <row r="77" spans="1:10">
      <c r="A77" s="64"/>
      <c r="B77" s="63" t="s">
        <v>126</v>
      </c>
      <c r="C77" s="2"/>
      <c r="D77" s="63"/>
      <c r="E77" s="62"/>
      <c r="F77" s="64"/>
      <c r="G77" s="63" t="s">
        <v>134</v>
      </c>
      <c r="H77" s="2"/>
      <c r="I77" s="63"/>
      <c r="J77" s="62"/>
    </row>
    <row r="78" spans="1:10">
      <c r="A78" s="46"/>
      <c r="B78" s="61" t="s">
        <v>127</v>
      </c>
      <c r="C78" s="45"/>
      <c r="D78" s="61"/>
      <c r="E78" s="60"/>
      <c r="F78" s="46"/>
      <c r="G78" s="45"/>
      <c r="H78" s="45"/>
      <c r="I78" s="45"/>
      <c r="J78" s="59"/>
    </row>
    <row r="79" spans="1:10">
      <c r="A79" s="58"/>
      <c r="B79" s="56"/>
      <c r="C79" s="57" t="s">
        <v>734</v>
      </c>
      <c r="D79" s="56"/>
      <c r="E79" s="55"/>
      <c r="F79" s="58"/>
      <c r="G79" s="56"/>
      <c r="H79" s="57" t="s">
        <v>733</v>
      </c>
      <c r="I79" s="56"/>
      <c r="J79" s="55"/>
    </row>
    <row r="80" spans="1:10">
      <c r="A80" s="54"/>
      <c r="B80" s="53"/>
      <c r="C80" s="49" t="s">
        <v>732</v>
      </c>
      <c r="D80" s="53"/>
      <c r="E80" s="52"/>
      <c r="F80" s="51" t="s">
        <v>65</v>
      </c>
      <c r="G80" s="50"/>
      <c r="H80" s="49" t="s">
        <v>66</v>
      </c>
      <c r="I80" s="49" t="s">
        <v>731</v>
      </c>
      <c r="J80" s="48" t="s">
        <v>730</v>
      </c>
    </row>
    <row r="81" spans="1:10">
      <c r="A81" s="281" t="s">
        <v>728</v>
      </c>
      <c r="B81" s="282"/>
      <c r="C81" s="282"/>
      <c r="D81" s="282"/>
      <c r="E81" s="300"/>
      <c r="F81" s="281"/>
      <c r="G81" s="282"/>
      <c r="H81" s="2"/>
      <c r="I81" s="2"/>
      <c r="J81" s="47"/>
    </row>
    <row r="82" spans="1:10">
      <c r="A82" s="283" t="s">
        <v>729</v>
      </c>
      <c r="B82" s="284"/>
      <c r="C82" s="284"/>
      <c r="D82" s="284"/>
      <c r="E82" s="291"/>
      <c r="F82" s="283"/>
      <c r="G82" s="284"/>
      <c r="H82" s="2"/>
      <c r="I82" s="2"/>
      <c r="J82" s="47"/>
    </row>
    <row r="83" spans="1:10">
      <c r="A83" s="283" t="s">
        <v>727</v>
      </c>
      <c r="B83" s="284"/>
      <c r="C83" s="284"/>
      <c r="D83" s="284"/>
      <c r="E83" s="291"/>
      <c r="F83" s="283"/>
      <c r="G83" s="284"/>
      <c r="H83" s="2"/>
      <c r="I83" s="2"/>
      <c r="J83" s="47"/>
    </row>
    <row r="84" spans="1:10">
      <c r="A84" s="283" t="s">
        <v>728</v>
      </c>
      <c r="B84" s="284"/>
      <c r="C84" s="284"/>
      <c r="D84" s="284"/>
      <c r="E84" s="291"/>
      <c r="F84" s="283"/>
      <c r="G84" s="284"/>
      <c r="H84" s="2"/>
      <c r="I84" s="2"/>
      <c r="J84" s="47"/>
    </row>
    <row r="85" spans="1:10">
      <c r="A85" s="283" t="s">
        <v>729</v>
      </c>
      <c r="B85" s="284"/>
      <c r="C85" s="284"/>
      <c r="D85" s="284"/>
      <c r="E85" s="291"/>
      <c r="F85" s="283"/>
      <c r="G85" s="284"/>
      <c r="H85" s="2"/>
      <c r="I85" s="2"/>
      <c r="J85" s="47"/>
    </row>
    <row r="86" spans="1:10">
      <c r="A86" s="283" t="s">
        <v>727</v>
      </c>
      <c r="B86" s="284"/>
      <c r="C86" s="284"/>
      <c r="D86" s="284"/>
      <c r="E86" s="291"/>
      <c r="F86" s="283"/>
      <c r="G86" s="284"/>
      <c r="H86" s="2"/>
      <c r="I86" s="2"/>
      <c r="J86" s="47"/>
    </row>
    <row r="87" spans="1:10">
      <c r="A87" s="283" t="s">
        <v>728</v>
      </c>
      <c r="B87" s="284"/>
      <c r="C87" s="284"/>
      <c r="D87" s="284"/>
      <c r="E87" s="291"/>
      <c r="F87" s="283"/>
      <c r="G87" s="284"/>
      <c r="H87" s="2"/>
      <c r="I87" s="2"/>
      <c r="J87" s="47"/>
    </row>
    <row r="88" spans="1:10">
      <c r="A88" s="283" t="s">
        <v>729</v>
      </c>
      <c r="B88" s="284"/>
      <c r="C88" s="284"/>
      <c r="D88" s="284"/>
      <c r="E88" s="291"/>
      <c r="F88" s="283"/>
      <c r="G88" s="284"/>
      <c r="H88" s="2"/>
      <c r="I88" s="2"/>
      <c r="J88" s="47"/>
    </row>
    <row r="89" spans="1:10">
      <c r="A89" s="283" t="s">
        <v>727</v>
      </c>
      <c r="B89" s="284"/>
      <c r="C89" s="284"/>
      <c r="D89" s="284"/>
      <c r="E89" s="291"/>
      <c r="F89" s="283"/>
      <c r="G89" s="284"/>
      <c r="H89" s="2"/>
      <c r="I89" s="2"/>
      <c r="J89" s="47"/>
    </row>
    <row r="90" spans="1:10">
      <c r="A90" s="283" t="s">
        <v>728</v>
      </c>
      <c r="B90" s="284"/>
      <c r="C90" s="284"/>
      <c r="D90" s="284"/>
      <c r="E90" s="291"/>
      <c r="F90" s="283"/>
      <c r="G90" s="284"/>
      <c r="H90" s="2"/>
      <c r="I90" s="2"/>
      <c r="J90" s="47"/>
    </row>
    <row r="91" spans="1:10">
      <c r="A91" s="283" t="s">
        <v>729</v>
      </c>
      <c r="B91" s="284"/>
      <c r="C91" s="284"/>
      <c r="D91" s="284"/>
      <c r="E91" s="291"/>
      <c r="F91" s="283"/>
      <c r="G91" s="284"/>
      <c r="H91" s="2"/>
      <c r="I91" s="2"/>
      <c r="J91" s="47"/>
    </row>
    <row r="92" spans="1:10">
      <c r="A92" s="283" t="s">
        <v>727</v>
      </c>
      <c r="B92" s="284"/>
      <c r="C92" s="284"/>
      <c r="D92" s="284"/>
      <c r="E92" s="291"/>
      <c r="F92" s="283"/>
      <c r="G92" s="284"/>
      <c r="H92" s="2"/>
      <c r="I92" s="2"/>
      <c r="J92" s="47"/>
    </row>
    <row r="93" spans="1:10">
      <c r="A93" s="283" t="s">
        <v>728</v>
      </c>
      <c r="B93" s="284"/>
      <c r="C93" s="284"/>
      <c r="D93" s="284"/>
      <c r="E93" s="291"/>
      <c r="F93" s="283"/>
      <c r="G93" s="284"/>
      <c r="H93" s="2"/>
      <c r="I93" s="2"/>
      <c r="J93" s="47"/>
    </row>
    <row r="94" spans="1:10">
      <c r="A94" s="304" t="s">
        <v>727</v>
      </c>
      <c r="B94" s="305"/>
      <c r="C94" s="305"/>
      <c r="D94" s="305"/>
      <c r="E94" s="306"/>
      <c r="F94" s="46"/>
      <c r="G94" s="45"/>
      <c r="H94" s="45"/>
      <c r="I94" s="45"/>
      <c r="J94" s="44" t="s">
        <v>726</v>
      </c>
    </row>
  </sheetData>
  <mergeCells count="96">
    <mergeCell ref="A93:E93"/>
    <mergeCell ref="A94:E94"/>
    <mergeCell ref="A86:E86"/>
    <mergeCell ref="A87:E87"/>
    <mergeCell ref="A88:E88"/>
    <mergeCell ref="A89:E89"/>
    <mergeCell ref="A90:E90"/>
    <mergeCell ref="F91:G91"/>
    <mergeCell ref="F92:G92"/>
    <mergeCell ref="F93:G93"/>
    <mergeCell ref="A81:E81"/>
    <mergeCell ref="A82:E82"/>
    <mergeCell ref="A83:E83"/>
    <mergeCell ref="A84:E84"/>
    <mergeCell ref="A85:E85"/>
    <mergeCell ref="A91:E91"/>
    <mergeCell ref="A92:E92"/>
    <mergeCell ref="F85:G85"/>
    <mergeCell ref="F86:G86"/>
    <mergeCell ref="F87:G87"/>
    <mergeCell ref="F88:G88"/>
    <mergeCell ref="F89:G89"/>
    <mergeCell ref="F90:G90"/>
    <mergeCell ref="G67:J67"/>
    <mergeCell ref="F81:G81"/>
    <mergeCell ref="F82:G82"/>
    <mergeCell ref="F83:G83"/>
    <mergeCell ref="C68:H68"/>
    <mergeCell ref="A44:E44"/>
    <mergeCell ref="A45:E45"/>
    <mergeCell ref="F84:G84"/>
    <mergeCell ref="A47:E47"/>
    <mergeCell ref="A51:D51"/>
    <mergeCell ref="A53:D53"/>
    <mergeCell ref="E51:G51"/>
    <mergeCell ref="E53:G53"/>
    <mergeCell ref="A48:B49"/>
    <mergeCell ref="D48:G49"/>
    <mergeCell ref="E57:E58"/>
    <mergeCell ref="E59:E60"/>
    <mergeCell ref="E61:E62"/>
    <mergeCell ref="E63:E64"/>
    <mergeCell ref="F61:J62"/>
    <mergeCell ref="F63:J64"/>
    <mergeCell ref="E12:E13"/>
    <mergeCell ref="E14:E15"/>
    <mergeCell ref="E16:E17"/>
    <mergeCell ref="A46:E46"/>
    <mergeCell ref="F44:G44"/>
    <mergeCell ref="F45:G45"/>
    <mergeCell ref="F46:G46"/>
    <mergeCell ref="A34:E34"/>
    <mergeCell ref="A35:E35"/>
    <mergeCell ref="A36:E36"/>
    <mergeCell ref="A37:E37"/>
    <mergeCell ref="A38:E38"/>
    <mergeCell ref="A39:E39"/>
    <mergeCell ref="A40:E40"/>
    <mergeCell ref="F38:G38"/>
    <mergeCell ref="F39:G39"/>
    <mergeCell ref="H4:J4"/>
    <mergeCell ref="H6:J6"/>
    <mergeCell ref="F8:J9"/>
    <mergeCell ref="E8:E9"/>
    <mergeCell ref="E10:E11"/>
    <mergeCell ref="A1:B2"/>
    <mergeCell ref="D1:G2"/>
    <mergeCell ref="A6:D6"/>
    <mergeCell ref="E4:G4"/>
    <mergeCell ref="E6:G6"/>
    <mergeCell ref="E55:E56"/>
    <mergeCell ref="C21:H21"/>
    <mergeCell ref="F34:G34"/>
    <mergeCell ref="F35:G35"/>
    <mergeCell ref="F36:G36"/>
    <mergeCell ref="F37:G37"/>
    <mergeCell ref="H51:J51"/>
    <mergeCell ref="H53:J53"/>
    <mergeCell ref="F55:J56"/>
    <mergeCell ref="F43:G43"/>
    <mergeCell ref="F40:G40"/>
    <mergeCell ref="F41:G41"/>
    <mergeCell ref="F42:G42"/>
    <mergeCell ref="A41:E41"/>
    <mergeCell ref="A42:E42"/>
    <mergeCell ref="A43:E43"/>
    <mergeCell ref="F59:J60"/>
    <mergeCell ref="J65:J66"/>
    <mergeCell ref="F14:J15"/>
    <mergeCell ref="F16:J17"/>
    <mergeCell ref="F10:J11"/>
    <mergeCell ref="F12:J13"/>
    <mergeCell ref="H18:H19"/>
    <mergeCell ref="J18:J19"/>
    <mergeCell ref="H65:H66"/>
    <mergeCell ref="F57:J58"/>
  </mergeCells>
  <pageMargins left="0.7" right="0.7" top="0.75" bottom="0.75" header="0.3" footer="0.3"/>
  <pageSetup orientation="portrait" verticalDpi="0" r:id="rId1"/>
  <drawing r:id="rId2"/>
</worksheet>
</file>

<file path=xl/worksheets/sheet20.xml><?xml version="1.0" encoding="utf-8"?>
<worksheet xmlns="http://schemas.openxmlformats.org/spreadsheetml/2006/main" xmlns:r="http://schemas.openxmlformats.org/officeDocument/2006/relationships">
  <dimension ref="A1:I112"/>
  <sheetViews>
    <sheetView topLeftCell="A94" workbookViewId="0">
      <selection activeCell="B113" sqref="B113"/>
    </sheetView>
  </sheetViews>
  <sheetFormatPr defaultRowHeight="15"/>
  <cols>
    <col min="1" max="1" width="23.85546875" bestFit="1" customWidth="1"/>
    <col min="2" max="2" width="9.140625" customWidth="1"/>
  </cols>
  <sheetData>
    <row r="1" spans="1:2">
      <c r="A1" t="s">
        <v>0</v>
      </c>
      <c r="B1" t="s">
        <v>383</v>
      </c>
    </row>
    <row r="2" spans="1:2">
      <c r="A2" t="s">
        <v>1</v>
      </c>
    </row>
    <row r="3" spans="1:2">
      <c r="A3" t="s">
        <v>2</v>
      </c>
      <c r="B3" t="s">
        <v>711</v>
      </c>
    </row>
    <row r="4" spans="1:2">
      <c r="A4" t="s">
        <v>3</v>
      </c>
      <c r="B4" t="s">
        <v>384</v>
      </c>
    </row>
    <row r="5" spans="1:2">
      <c r="A5" t="s">
        <v>154</v>
      </c>
      <c r="B5" t="s">
        <v>390</v>
      </c>
    </row>
    <row r="6" spans="1:2">
      <c r="A6" t="s">
        <v>4</v>
      </c>
    </row>
    <row r="7" spans="1:2">
      <c r="A7" t="s">
        <v>5</v>
      </c>
    </row>
    <row r="8" spans="1:2">
      <c r="A8" t="s">
        <v>6</v>
      </c>
    </row>
    <row r="9" spans="1:2">
      <c r="A9" t="s">
        <v>7</v>
      </c>
      <c r="B9" t="s">
        <v>385</v>
      </c>
    </row>
    <row r="10" spans="1:2">
      <c r="A10" t="s">
        <v>8</v>
      </c>
      <c r="B10" t="s">
        <v>386</v>
      </c>
    </row>
    <row r="11" spans="1:2">
      <c r="A11" t="s">
        <v>9</v>
      </c>
      <c r="B11" t="s">
        <v>387</v>
      </c>
    </row>
    <row r="12" spans="1:2">
      <c r="A12" t="s">
        <v>10</v>
      </c>
      <c r="B12" t="s">
        <v>388</v>
      </c>
    </row>
    <row r="13" spans="1:2">
      <c r="A13" t="s">
        <v>11</v>
      </c>
      <c r="B13" t="s">
        <v>389</v>
      </c>
    </row>
    <row r="14" spans="1:2">
      <c r="A14" t="s">
        <v>12</v>
      </c>
      <c r="B14" s="34">
        <v>2</v>
      </c>
    </row>
    <row r="15" spans="1:2">
      <c r="A15" t="s">
        <v>13</v>
      </c>
      <c r="B15" s="34">
        <v>4</v>
      </c>
    </row>
    <row r="16" spans="1:2">
      <c r="A16" t="s">
        <v>14</v>
      </c>
      <c r="B16" s="34">
        <v>3</v>
      </c>
    </row>
    <row r="17" spans="1:9">
      <c r="A17" t="s">
        <v>15</v>
      </c>
      <c r="B17" s="34">
        <v>4</v>
      </c>
    </row>
    <row r="18" spans="1:9">
      <c r="A18" t="s">
        <v>16</v>
      </c>
      <c r="B18" s="34">
        <v>2</v>
      </c>
    </row>
    <row r="19" spans="1:9">
      <c r="A19" t="s">
        <v>17</v>
      </c>
      <c r="B19">
        <f>20 + (2 * B14)</f>
        <v>24</v>
      </c>
    </row>
    <row r="20" spans="1:9">
      <c r="A20" t="s">
        <v>18</v>
      </c>
      <c r="B20">
        <f>MAX(5 + B18,5 + B16)</f>
        <v>8</v>
      </c>
    </row>
    <row r="21" spans="1:9">
      <c r="A21" t="s">
        <v>19</v>
      </c>
      <c r="B21">
        <f>B15 + B16</f>
        <v>7</v>
      </c>
    </row>
    <row r="22" spans="1:9">
      <c r="A22" t="s">
        <v>20</v>
      </c>
      <c r="B22">
        <v>4</v>
      </c>
    </row>
    <row r="23" spans="1:9">
      <c r="A23" t="s">
        <v>21</v>
      </c>
      <c r="B23">
        <f>B22 + B15 + B14</f>
        <v>10</v>
      </c>
      <c r="H23" t="s">
        <v>266</v>
      </c>
      <c r="I23">
        <v>3</v>
      </c>
    </row>
    <row r="24" spans="1:9">
      <c r="A24" t="s">
        <v>22</v>
      </c>
      <c r="B24">
        <f>5 + B15</f>
        <v>9</v>
      </c>
      <c r="H24" t="s">
        <v>267</v>
      </c>
      <c r="I24">
        <v>5</v>
      </c>
    </row>
    <row r="25" spans="1:9">
      <c r="A25" t="s">
        <v>23</v>
      </c>
      <c r="B25">
        <f>MAX(5 + B17,5 + B18)</f>
        <v>9</v>
      </c>
      <c r="H25" t="s">
        <v>268</v>
      </c>
      <c r="I25">
        <v>6</v>
      </c>
    </row>
    <row r="26" spans="1:9">
      <c r="A26" t="s">
        <v>24</v>
      </c>
      <c r="B26">
        <v>1</v>
      </c>
    </row>
    <row r="27" spans="1:9">
      <c r="A27" t="s">
        <v>25</v>
      </c>
      <c r="B27" s="28">
        <f>IF(C27="u",ROUNDDOWN(($B$14/2),0),VLOOKUP(C27,$H$23:$I$25,2,FALSE))</f>
        <v>3</v>
      </c>
      <c r="C27" s="28" t="s">
        <v>266</v>
      </c>
    </row>
    <row r="28" spans="1:9">
      <c r="A28" t="s">
        <v>26</v>
      </c>
      <c r="B28" s="28">
        <f t="shared" ref="B28" si="0">IF(C28="u",ROUNDDOWN(($B$14/2),0),VLOOKUP(C28,$H$23:$I$25,2,FALSE))</f>
        <v>1</v>
      </c>
      <c r="C28" s="28" t="s">
        <v>265</v>
      </c>
    </row>
    <row r="29" spans="1:9">
      <c r="A29" t="s">
        <v>27</v>
      </c>
      <c r="B29" s="28">
        <f>IF(C29="u",ROUNDDOWN(($B$15/2),0),VLOOKUP(C29,$H$23:$I$25,2,FALSE))</f>
        <v>2</v>
      </c>
      <c r="C29" s="28" t="s">
        <v>265</v>
      </c>
    </row>
    <row r="30" spans="1:9">
      <c r="A30" t="s">
        <v>28</v>
      </c>
      <c r="B30" s="28">
        <f>IF(C30="u",ROUNDDOWN(($B$15/2),0),VLOOKUP(C30,$H$23:$I$25,2,FALSE))</f>
        <v>5</v>
      </c>
      <c r="C30" s="28" t="s">
        <v>267</v>
      </c>
    </row>
    <row r="31" spans="1:9">
      <c r="A31" t="s">
        <v>29</v>
      </c>
      <c r="B31" s="28">
        <f>IF(C31="u",ROUNDDOWN(($B$16/2),0),VLOOKUP(C31,$H$23:$I$25,2,FALSE))</f>
        <v>5</v>
      </c>
      <c r="C31" s="28" t="s">
        <v>267</v>
      </c>
    </row>
    <row r="32" spans="1:9">
      <c r="A32" t="s">
        <v>30</v>
      </c>
      <c r="B32" s="28">
        <f t="shared" ref="B32:B33" si="1">IF(C32="u",ROUNDDOWN(($B$16/2),0),VLOOKUP(C32,$H$23:$I$25,2,FALSE))</f>
        <v>3</v>
      </c>
      <c r="C32" s="28" t="s">
        <v>266</v>
      </c>
    </row>
    <row r="33" spans="1:3">
      <c r="A33" t="s">
        <v>31</v>
      </c>
      <c r="B33" s="28">
        <f t="shared" si="1"/>
        <v>3</v>
      </c>
      <c r="C33" s="28" t="s">
        <v>266</v>
      </c>
    </row>
    <row r="34" spans="1:3">
      <c r="A34" t="s">
        <v>32</v>
      </c>
      <c r="B34" s="28">
        <f>IF(C34="u",ROUNDDOWN(($B$17/2),0),VLOOKUP(C34,$H$23:$I$25,2,FALSE))</f>
        <v>2</v>
      </c>
      <c r="C34" s="28" t="s">
        <v>265</v>
      </c>
    </row>
    <row r="35" spans="1:3">
      <c r="A35" t="s">
        <v>33</v>
      </c>
      <c r="B35" s="28">
        <f t="shared" ref="B35:B38" si="2">IF(C35="u",ROUNDDOWN(($B$17/2),0),VLOOKUP(C35,$H$23:$I$25,2,FALSE))</f>
        <v>2</v>
      </c>
      <c r="C35" s="28" t="s">
        <v>265</v>
      </c>
    </row>
    <row r="36" spans="1:3">
      <c r="A36" t="s">
        <v>34</v>
      </c>
      <c r="B36" s="28">
        <f t="shared" si="2"/>
        <v>2</v>
      </c>
      <c r="C36" s="28" t="s">
        <v>265</v>
      </c>
    </row>
    <row r="37" spans="1:3">
      <c r="A37" t="s">
        <v>35</v>
      </c>
      <c r="B37" s="28">
        <f t="shared" si="2"/>
        <v>2</v>
      </c>
      <c r="C37" s="28" t="s">
        <v>265</v>
      </c>
    </row>
    <row r="38" spans="1:3">
      <c r="A38" t="s">
        <v>36</v>
      </c>
      <c r="B38" s="28">
        <f t="shared" si="2"/>
        <v>2</v>
      </c>
      <c r="C38" s="28" t="s">
        <v>265</v>
      </c>
    </row>
    <row r="39" spans="1:3">
      <c r="A39" t="s">
        <v>37</v>
      </c>
      <c r="B39" s="28">
        <f>IF(C39="u",ROUNDDOWN(($B$18/2),0),VLOOKUP(C39,$H$23:$I$25,2,FALSE))</f>
        <v>1</v>
      </c>
      <c r="C39" s="28" t="s">
        <v>265</v>
      </c>
    </row>
    <row r="40" spans="1:3">
      <c r="A40" t="s">
        <v>38</v>
      </c>
      <c r="B40" s="28">
        <f>IF(C40="u",ROUNDDOWN(($B$18/2),0),VLOOKUP(C40,$H$23:$I$25,2,FALSE))</f>
        <v>1</v>
      </c>
      <c r="C40" s="28" t="s">
        <v>265</v>
      </c>
    </row>
    <row r="41" spans="1:3">
      <c r="A41" t="s">
        <v>161</v>
      </c>
      <c r="B41" s="43" t="s">
        <v>712</v>
      </c>
    </row>
    <row r="42" spans="1:3">
      <c r="A42" t="s">
        <v>162</v>
      </c>
      <c r="B42" s="43" t="s">
        <v>713</v>
      </c>
    </row>
    <row r="43" spans="1:3">
      <c r="A43" t="s">
        <v>163</v>
      </c>
      <c r="B43" s="43" t="s">
        <v>714</v>
      </c>
    </row>
    <row r="44" spans="1:3">
      <c r="A44" t="s">
        <v>164</v>
      </c>
      <c r="B44" s="43"/>
    </row>
    <row r="45" spans="1:3">
      <c r="A45" t="s">
        <v>165</v>
      </c>
      <c r="B45" s="43"/>
    </row>
    <row r="46" spans="1:3">
      <c r="A46" t="s">
        <v>166</v>
      </c>
      <c r="B46" s="43"/>
    </row>
    <row r="47" spans="1:3">
      <c r="A47" t="s">
        <v>167</v>
      </c>
      <c r="B47" s="43"/>
    </row>
    <row r="48" spans="1:3">
      <c r="A48" t="s">
        <v>238</v>
      </c>
      <c r="B48" s="43"/>
    </row>
    <row r="49" spans="1:2">
      <c r="A49" t="s">
        <v>239</v>
      </c>
      <c r="B49" s="43"/>
    </row>
    <row r="50" spans="1:2">
      <c r="A50" t="s">
        <v>70</v>
      </c>
      <c r="B50" s="43" t="s">
        <v>381</v>
      </c>
    </row>
    <row r="51" spans="1:2">
      <c r="A51" t="s">
        <v>71</v>
      </c>
      <c r="B51" s="43" t="s">
        <v>382</v>
      </c>
    </row>
    <row r="52" spans="1:2">
      <c r="A52" t="s">
        <v>72</v>
      </c>
      <c r="B52" s="43"/>
    </row>
    <row r="53" spans="1:2">
      <c r="A53" t="s">
        <v>73</v>
      </c>
      <c r="B53" s="43"/>
    </row>
    <row r="54" spans="1:2">
      <c r="A54" t="s">
        <v>74</v>
      </c>
      <c r="B54" s="43"/>
    </row>
    <row r="55" spans="1:2">
      <c r="A55" t="s">
        <v>75</v>
      </c>
      <c r="B55" s="43"/>
    </row>
    <row r="56" spans="1:2">
      <c r="A56" t="s">
        <v>76</v>
      </c>
      <c r="B56" s="43"/>
    </row>
    <row r="57" spans="1:2">
      <c r="A57" t="s">
        <v>77</v>
      </c>
      <c r="B57" s="43" t="s">
        <v>391</v>
      </c>
    </row>
    <row r="58" spans="1:2">
      <c r="A58" t="s">
        <v>78</v>
      </c>
      <c r="B58" s="43"/>
    </row>
    <row r="59" spans="1:2">
      <c r="A59" t="s">
        <v>79</v>
      </c>
      <c r="B59" s="43"/>
    </row>
    <row r="60" spans="1:2">
      <c r="A60" t="s">
        <v>80</v>
      </c>
      <c r="B60" s="43"/>
    </row>
    <row r="61" spans="1:2">
      <c r="A61" t="s">
        <v>81</v>
      </c>
      <c r="B61" s="43"/>
    </row>
    <row r="62" spans="1:2">
      <c r="A62" t="s">
        <v>82</v>
      </c>
      <c r="B62" s="43"/>
    </row>
    <row r="63" spans="1:2">
      <c r="A63" t="s">
        <v>83</v>
      </c>
      <c r="B63" s="43"/>
    </row>
    <row r="64" spans="1:2">
      <c r="A64" t="s">
        <v>84</v>
      </c>
    </row>
    <row r="65" spans="1:2">
      <c r="A65" s="1" t="s">
        <v>85</v>
      </c>
    </row>
    <row r="66" spans="1:2">
      <c r="A66" s="2" t="s">
        <v>97</v>
      </c>
    </row>
    <row r="67" spans="1:2">
      <c r="A67" s="3" t="s">
        <v>96</v>
      </c>
    </row>
    <row r="68" spans="1:2">
      <c r="A68" s="3" t="s">
        <v>95</v>
      </c>
    </row>
    <row r="69" spans="1:2">
      <c r="A69" s="4" t="s">
        <v>94</v>
      </c>
    </row>
    <row r="70" spans="1:2">
      <c r="A70" s="4" t="s">
        <v>93</v>
      </c>
    </row>
    <row r="71" spans="1:2">
      <c r="A71" s="2" t="s">
        <v>92</v>
      </c>
    </row>
    <row r="72" spans="1:2">
      <c r="A72" s="2" t="s">
        <v>91</v>
      </c>
    </row>
    <row r="73" spans="1:2">
      <c r="A73" t="s">
        <v>86</v>
      </c>
    </row>
    <row r="74" spans="1:2">
      <c r="A74" t="s">
        <v>87</v>
      </c>
    </row>
    <row r="75" spans="1:2">
      <c r="A75" t="s">
        <v>88</v>
      </c>
    </row>
    <row r="76" spans="1:2">
      <c r="A76" t="s">
        <v>89</v>
      </c>
    </row>
    <row r="77" spans="1:2">
      <c r="A77" t="s">
        <v>90</v>
      </c>
    </row>
    <row r="78" spans="1:2">
      <c r="A78" t="s">
        <v>98</v>
      </c>
      <c r="B78" t="s">
        <v>715</v>
      </c>
    </row>
    <row r="79" spans="1:2">
      <c r="A79" t="s">
        <v>99</v>
      </c>
      <c r="B79" t="s">
        <v>716</v>
      </c>
    </row>
    <row r="80" spans="1:2">
      <c r="A80" t="s">
        <v>100</v>
      </c>
      <c r="B80" t="s">
        <v>717</v>
      </c>
    </row>
    <row r="81" spans="1:6">
      <c r="A81" t="s">
        <v>101</v>
      </c>
    </row>
    <row r="82" spans="1:6">
      <c r="A82" t="s">
        <v>210</v>
      </c>
    </row>
    <row r="83" spans="1:6">
      <c r="A83" t="s">
        <v>196</v>
      </c>
    </row>
    <row r="84" spans="1:6">
      <c r="A84" t="s">
        <v>197</v>
      </c>
    </row>
    <row r="85" spans="1:6">
      <c r="A85" t="s">
        <v>198</v>
      </c>
    </row>
    <row r="86" spans="1:6">
      <c r="A86" t="s">
        <v>199</v>
      </c>
    </row>
    <row r="87" spans="1:6">
      <c r="A87" t="s">
        <v>200</v>
      </c>
    </row>
    <row r="88" spans="1:6">
      <c r="A88" t="s">
        <v>211</v>
      </c>
    </row>
    <row r="89" spans="1:6">
      <c r="A89" t="s">
        <v>102</v>
      </c>
    </row>
    <row r="90" spans="1:6">
      <c r="A90" t="s">
        <v>103</v>
      </c>
    </row>
    <row r="91" spans="1:6">
      <c r="A91" t="s">
        <v>104</v>
      </c>
    </row>
    <row r="92" spans="1:6">
      <c r="A92" t="s">
        <v>105</v>
      </c>
    </row>
    <row r="93" spans="1:6">
      <c r="A93" t="s">
        <v>106</v>
      </c>
    </row>
    <row r="94" spans="1:6">
      <c r="A94" t="s">
        <v>107</v>
      </c>
      <c r="B94" s="15"/>
      <c r="C94" s="16"/>
      <c r="D94" s="17"/>
      <c r="E94" s="18"/>
      <c r="F94" s="19"/>
    </row>
    <row r="95" spans="1:6">
      <c r="A95" t="s">
        <v>108</v>
      </c>
      <c r="B95" s="15"/>
      <c r="C95" s="16"/>
      <c r="D95" s="17"/>
      <c r="E95" s="18"/>
      <c r="F95" s="19"/>
    </row>
    <row r="96" spans="1:6">
      <c r="A96" t="s">
        <v>109</v>
      </c>
      <c r="B96" s="15"/>
      <c r="C96" s="16"/>
      <c r="D96" s="17"/>
      <c r="E96" s="18"/>
      <c r="F96" s="19"/>
    </row>
    <row r="97" spans="1:6">
      <c r="A97" t="s">
        <v>110</v>
      </c>
      <c r="B97" s="15"/>
      <c r="C97" s="16"/>
      <c r="D97" s="17"/>
      <c r="E97" s="18"/>
      <c r="F97" s="19"/>
    </row>
    <row r="98" spans="1:6">
      <c r="A98" t="s">
        <v>111</v>
      </c>
    </row>
    <row r="99" spans="1:6">
      <c r="A99" t="s">
        <v>207</v>
      </c>
    </row>
    <row r="100" spans="1:6">
      <c r="A100" t="s">
        <v>208</v>
      </c>
    </row>
    <row r="101" spans="1:6">
      <c r="A101" t="s">
        <v>112</v>
      </c>
    </row>
    <row r="102" spans="1:6">
      <c r="A102" t="s">
        <v>113</v>
      </c>
    </row>
    <row r="103" spans="1:6">
      <c r="A103" t="s">
        <v>212</v>
      </c>
    </row>
    <row r="104" spans="1:6">
      <c r="A104" t="s">
        <v>206</v>
      </c>
      <c r="B104" t="s">
        <v>718</v>
      </c>
    </row>
    <row r="105" spans="1:6">
      <c r="A105" t="s">
        <v>39</v>
      </c>
    </row>
    <row r="106" spans="1:6">
      <c r="A106" t="s">
        <v>40</v>
      </c>
    </row>
    <row r="107" spans="1:6">
      <c r="A107" t="s">
        <v>217</v>
      </c>
    </row>
    <row r="108" spans="1:6">
      <c r="A108" t="s">
        <v>218</v>
      </c>
    </row>
    <row r="109" spans="1:6">
      <c r="A109" t="s">
        <v>219</v>
      </c>
    </row>
    <row r="110" spans="1:6">
      <c r="A110" t="s">
        <v>41</v>
      </c>
    </row>
    <row r="111" spans="1:6">
      <c r="A111" t="s">
        <v>42</v>
      </c>
      <c r="B111" s="30">
        <v>1000</v>
      </c>
    </row>
    <row r="112" spans="1:6">
      <c r="A112" t="s">
        <v>43</v>
      </c>
      <c r="B112" t="s">
        <v>719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I112"/>
  <sheetViews>
    <sheetView topLeftCell="A100" workbookViewId="0">
      <selection activeCell="B115" sqref="B115"/>
    </sheetView>
  </sheetViews>
  <sheetFormatPr defaultRowHeight="15"/>
  <cols>
    <col min="1" max="1" width="23.85546875" bestFit="1" customWidth="1"/>
    <col min="2" max="2" width="9.140625" customWidth="1"/>
  </cols>
  <sheetData>
    <row r="1" spans="1:2">
      <c r="A1" t="s">
        <v>0</v>
      </c>
      <c r="B1" t="s">
        <v>372</v>
      </c>
    </row>
    <row r="2" spans="1:2">
      <c r="A2" t="s">
        <v>1</v>
      </c>
    </row>
    <row r="3" spans="1:2">
      <c r="A3" t="s">
        <v>2</v>
      </c>
      <c r="B3" t="s">
        <v>374</v>
      </c>
    </row>
    <row r="4" spans="1:2">
      <c r="A4" t="s">
        <v>3</v>
      </c>
      <c r="B4" t="s">
        <v>373</v>
      </c>
    </row>
    <row r="5" spans="1:2">
      <c r="A5" t="s">
        <v>154</v>
      </c>
      <c r="B5" t="s">
        <v>151</v>
      </c>
    </row>
    <row r="6" spans="1:2">
      <c r="A6" t="s">
        <v>4</v>
      </c>
      <c r="B6" t="s">
        <v>375</v>
      </c>
    </row>
    <row r="7" spans="1:2">
      <c r="A7" t="s">
        <v>5</v>
      </c>
    </row>
    <row r="8" spans="1:2">
      <c r="A8" t="s">
        <v>6</v>
      </c>
      <c r="B8">
        <v>5</v>
      </c>
    </row>
    <row r="9" spans="1:2" ht="14.45" customHeight="1">
      <c r="A9" t="s">
        <v>7</v>
      </c>
      <c r="B9" t="s">
        <v>376</v>
      </c>
    </row>
    <row r="10" spans="1:2">
      <c r="A10" t="s">
        <v>8</v>
      </c>
      <c r="B10" t="s">
        <v>377</v>
      </c>
    </row>
    <row r="11" spans="1:2" ht="14.45" customHeight="1">
      <c r="A11" t="s">
        <v>9</v>
      </c>
      <c r="B11" t="s">
        <v>378</v>
      </c>
    </row>
    <row r="12" spans="1:2">
      <c r="A12" t="s">
        <v>10</v>
      </c>
      <c r="B12" t="s">
        <v>379</v>
      </c>
    </row>
    <row r="13" spans="1:2" ht="14.45" customHeight="1">
      <c r="A13" t="s">
        <v>11</v>
      </c>
      <c r="B13" t="s">
        <v>380</v>
      </c>
    </row>
    <row r="14" spans="1:2">
      <c r="A14" t="s">
        <v>12</v>
      </c>
      <c r="B14">
        <v>3</v>
      </c>
    </row>
    <row r="15" spans="1:2" ht="14.45" customHeight="1">
      <c r="A15" t="s">
        <v>13</v>
      </c>
      <c r="B15">
        <v>2</v>
      </c>
    </row>
    <row r="16" spans="1:2">
      <c r="A16" t="s">
        <v>14</v>
      </c>
      <c r="B16">
        <v>3</v>
      </c>
    </row>
    <row r="17" spans="1:9" ht="14.45" customHeight="1">
      <c r="A17" t="s">
        <v>15</v>
      </c>
      <c r="B17">
        <v>6</v>
      </c>
    </row>
    <row r="18" spans="1:9">
      <c r="A18" t="s">
        <v>16</v>
      </c>
      <c r="B18">
        <v>3</v>
      </c>
    </row>
    <row r="19" spans="1:9">
      <c r="A19" t="s">
        <v>17</v>
      </c>
      <c r="B19">
        <f>20 + (2 * B14)</f>
        <v>26</v>
      </c>
    </row>
    <row r="20" spans="1:9">
      <c r="A20" t="s">
        <v>18</v>
      </c>
      <c r="B20">
        <f>MAX(5 + B18,5 + B16)</f>
        <v>8</v>
      </c>
    </row>
    <row r="21" spans="1:9">
      <c r="A21" t="s">
        <v>19</v>
      </c>
      <c r="B21">
        <f>B15 + B16</f>
        <v>5</v>
      </c>
    </row>
    <row r="22" spans="1:9">
      <c r="A22" t="s">
        <v>20</v>
      </c>
      <c r="B22">
        <v>4</v>
      </c>
    </row>
    <row r="23" spans="1:9">
      <c r="A23" t="s">
        <v>21</v>
      </c>
      <c r="B23">
        <f>B22 + B15 + B14</f>
        <v>9</v>
      </c>
      <c r="H23" t="s">
        <v>266</v>
      </c>
      <c r="I23">
        <v>3</v>
      </c>
    </row>
    <row r="24" spans="1:9">
      <c r="A24" t="s">
        <v>22</v>
      </c>
      <c r="B24">
        <f>5 + B15</f>
        <v>7</v>
      </c>
      <c r="H24" t="s">
        <v>267</v>
      </c>
      <c r="I24">
        <v>5</v>
      </c>
    </row>
    <row r="25" spans="1:9">
      <c r="A25" t="s">
        <v>23</v>
      </c>
      <c r="B25">
        <f>MAX(5 + B17,5 + B18)</f>
        <v>11</v>
      </c>
      <c r="H25" t="s">
        <v>268</v>
      </c>
      <c r="I25">
        <v>6</v>
      </c>
    </row>
    <row r="26" spans="1:9">
      <c r="A26" t="s">
        <v>24</v>
      </c>
      <c r="B26">
        <v>1</v>
      </c>
    </row>
    <row r="27" spans="1:9">
      <c r="A27" t="s">
        <v>25</v>
      </c>
      <c r="B27" s="28">
        <f>IF(C27="u",ROUNDDOWN(($B$14/2),0),VLOOKUP(C27,$H$23:$I$25,2,FALSE))</f>
        <v>1</v>
      </c>
      <c r="C27" s="28" t="s">
        <v>265</v>
      </c>
    </row>
    <row r="28" spans="1:9">
      <c r="A28" t="s">
        <v>26</v>
      </c>
      <c r="B28" s="28">
        <f t="shared" ref="B28" si="0">IF(C28="u",ROUNDDOWN(($B$14/2),0),VLOOKUP(C28,$H$23:$I$25,2,FALSE))</f>
        <v>3</v>
      </c>
      <c r="C28" s="28" t="s">
        <v>266</v>
      </c>
    </row>
    <row r="29" spans="1:9">
      <c r="A29" t="s">
        <v>27</v>
      </c>
      <c r="B29" s="28">
        <f>IF(C29="u",ROUNDDOWN(($B$15/2),0),VLOOKUP(C29,$H$23:$I$25,2,FALSE))</f>
        <v>5</v>
      </c>
      <c r="C29" s="28" t="s">
        <v>267</v>
      </c>
    </row>
    <row r="30" spans="1:9">
      <c r="A30" t="s">
        <v>28</v>
      </c>
      <c r="B30" s="28">
        <f>IF(C30="u",ROUNDDOWN(($B$15/2),0),VLOOKUP(C30,$H$23:$I$25,2,FALSE))</f>
        <v>1</v>
      </c>
      <c r="C30" s="28" t="s">
        <v>265</v>
      </c>
    </row>
    <row r="31" spans="1:9">
      <c r="A31" t="s">
        <v>29</v>
      </c>
      <c r="B31" s="28">
        <f>IF(C31="u",ROUNDDOWN(($B$16/2),0),VLOOKUP(C31,$H$23:$I$25,2,FALSE))</f>
        <v>3</v>
      </c>
      <c r="C31" s="28" t="s">
        <v>266</v>
      </c>
    </row>
    <row r="32" spans="1:9">
      <c r="A32" t="s">
        <v>30</v>
      </c>
      <c r="B32" s="28">
        <f t="shared" ref="B32:B33" si="1">IF(C32="u",ROUNDDOWN(($B$16/2),0),VLOOKUP(C32,$H$23:$I$25,2,FALSE))</f>
        <v>1</v>
      </c>
      <c r="C32" s="28" t="s">
        <v>265</v>
      </c>
    </row>
    <row r="33" spans="1:3">
      <c r="A33" t="s">
        <v>31</v>
      </c>
      <c r="B33" s="28">
        <f t="shared" si="1"/>
        <v>1</v>
      </c>
      <c r="C33" s="28" t="s">
        <v>265</v>
      </c>
    </row>
    <row r="34" spans="1:3">
      <c r="A34" t="s">
        <v>32</v>
      </c>
      <c r="B34" s="28">
        <f>IF(C34="u",ROUNDDOWN(($B$17/2),0),VLOOKUP(C34,$H$23:$I$25,2,FALSE))</f>
        <v>5</v>
      </c>
      <c r="C34" s="28" t="s">
        <v>267</v>
      </c>
    </row>
    <row r="35" spans="1:3">
      <c r="A35" t="s">
        <v>33</v>
      </c>
      <c r="B35" s="28">
        <f t="shared" ref="B35:B38" si="2">IF(C35="u",ROUNDDOWN(($B$17/2),0),VLOOKUP(C35,$H$23:$I$25,2,FALSE))</f>
        <v>3</v>
      </c>
      <c r="C35" s="28" t="s">
        <v>265</v>
      </c>
    </row>
    <row r="36" spans="1:3">
      <c r="A36" t="s">
        <v>34</v>
      </c>
      <c r="B36" s="28">
        <f t="shared" si="2"/>
        <v>3</v>
      </c>
      <c r="C36" s="28" t="s">
        <v>265</v>
      </c>
    </row>
    <row r="37" spans="1:3">
      <c r="A37" t="s">
        <v>35</v>
      </c>
      <c r="B37" s="28">
        <f t="shared" si="2"/>
        <v>3</v>
      </c>
      <c r="C37" s="28" t="s">
        <v>265</v>
      </c>
    </row>
    <row r="38" spans="1:3">
      <c r="A38" t="s">
        <v>36</v>
      </c>
      <c r="B38" s="28">
        <f t="shared" si="2"/>
        <v>3</v>
      </c>
      <c r="C38" s="28" t="s">
        <v>265</v>
      </c>
    </row>
    <row r="39" spans="1:3">
      <c r="A39" t="s">
        <v>37</v>
      </c>
      <c r="B39" s="28">
        <f>IF(C39="u",ROUNDDOWN(($B$18/2),0),VLOOKUP(C39,$H$23:$I$25,2,FALSE))</f>
        <v>6</v>
      </c>
      <c r="C39" s="28" t="s">
        <v>268</v>
      </c>
    </row>
    <row r="40" spans="1:3">
      <c r="A40" t="s">
        <v>38</v>
      </c>
      <c r="B40" s="28">
        <f>IF(C40="u",ROUNDDOWN(($B$18/2),0),VLOOKUP(C40,$H$23:$I$25,2,FALSE))</f>
        <v>3</v>
      </c>
      <c r="C40" s="28" t="s">
        <v>266</v>
      </c>
    </row>
    <row r="41" spans="1:3">
      <c r="A41" t="s">
        <v>161</v>
      </c>
      <c r="B41" s="43" t="s">
        <v>456</v>
      </c>
    </row>
    <row r="42" spans="1:3">
      <c r="A42" t="s">
        <v>162</v>
      </c>
      <c r="B42" s="43" t="s">
        <v>679</v>
      </c>
    </row>
    <row r="43" spans="1:3">
      <c r="A43" t="s">
        <v>163</v>
      </c>
      <c r="B43" s="43" t="s">
        <v>314</v>
      </c>
    </row>
    <row r="44" spans="1:3">
      <c r="A44" t="s">
        <v>164</v>
      </c>
      <c r="B44" s="43"/>
    </row>
    <row r="45" spans="1:3">
      <c r="A45" t="s">
        <v>165</v>
      </c>
      <c r="B45" s="43"/>
    </row>
    <row r="46" spans="1:3">
      <c r="A46" t="s">
        <v>166</v>
      </c>
      <c r="B46" s="43"/>
    </row>
    <row r="47" spans="1:3">
      <c r="A47" t="s">
        <v>167</v>
      </c>
      <c r="B47" s="43"/>
    </row>
    <row r="48" spans="1:3">
      <c r="A48" t="s">
        <v>238</v>
      </c>
      <c r="B48" s="43"/>
    </row>
    <row r="49" spans="1:2">
      <c r="A49" t="s">
        <v>239</v>
      </c>
      <c r="B49" s="43"/>
    </row>
    <row r="50" spans="1:2">
      <c r="A50" t="s">
        <v>70</v>
      </c>
      <c r="B50" s="43" t="s">
        <v>381</v>
      </c>
    </row>
    <row r="51" spans="1:2">
      <c r="A51" t="s">
        <v>71</v>
      </c>
      <c r="B51" s="43" t="s">
        <v>382</v>
      </c>
    </row>
    <row r="52" spans="1:2">
      <c r="A52" t="s">
        <v>72</v>
      </c>
      <c r="B52" s="43" t="s">
        <v>289</v>
      </c>
    </row>
    <row r="53" spans="1:2">
      <c r="A53" t="s">
        <v>73</v>
      </c>
      <c r="B53" s="43"/>
    </row>
    <row r="54" spans="1:2">
      <c r="A54" t="s">
        <v>74</v>
      </c>
      <c r="B54" s="43"/>
    </row>
    <row r="55" spans="1:2">
      <c r="A55" t="s">
        <v>75</v>
      </c>
      <c r="B55" s="43"/>
    </row>
    <row r="56" spans="1:2">
      <c r="A56" t="s">
        <v>76</v>
      </c>
      <c r="B56" s="43"/>
    </row>
    <row r="57" spans="1:2">
      <c r="A57" t="s">
        <v>77</v>
      </c>
      <c r="B57" s="43" t="s">
        <v>291</v>
      </c>
    </row>
    <row r="58" spans="1:2">
      <c r="A58" t="s">
        <v>78</v>
      </c>
      <c r="B58" s="43"/>
    </row>
    <row r="59" spans="1:2">
      <c r="A59" t="s">
        <v>79</v>
      </c>
      <c r="B59" s="43"/>
    </row>
    <row r="60" spans="1:2">
      <c r="A60" t="s">
        <v>80</v>
      </c>
      <c r="B60" s="43"/>
    </row>
    <row r="61" spans="1:2">
      <c r="A61" t="s">
        <v>81</v>
      </c>
      <c r="B61" s="43"/>
    </row>
    <row r="62" spans="1:2">
      <c r="A62" t="s">
        <v>82</v>
      </c>
      <c r="B62" s="43"/>
    </row>
    <row r="63" spans="1:2">
      <c r="A63" t="s">
        <v>83</v>
      </c>
      <c r="B63" s="43"/>
    </row>
    <row r="64" spans="1:2">
      <c r="A64" t="s">
        <v>84</v>
      </c>
    </row>
    <row r="65" spans="1:2">
      <c r="A65" s="1" t="s">
        <v>85</v>
      </c>
    </row>
    <row r="66" spans="1:2">
      <c r="A66" s="2" t="s">
        <v>97</v>
      </c>
    </row>
    <row r="67" spans="1:2">
      <c r="A67" s="3" t="s">
        <v>96</v>
      </c>
    </row>
    <row r="68" spans="1:2">
      <c r="A68" s="3" t="s">
        <v>95</v>
      </c>
    </row>
    <row r="69" spans="1:2">
      <c r="A69" s="4" t="s">
        <v>94</v>
      </c>
    </row>
    <row r="70" spans="1:2">
      <c r="A70" s="4" t="s">
        <v>93</v>
      </c>
    </row>
    <row r="71" spans="1:2">
      <c r="A71" s="2" t="s">
        <v>92</v>
      </c>
    </row>
    <row r="72" spans="1:2">
      <c r="A72" s="2" t="s">
        <v>91</v>
      </c>
    </row>
    <row r="73" spans="1:2">
      <c r="A73" t="s">
        <v>86</v>
      </c>
    </row>
    <row r="74" spans="1:2">
      <c r="A74" t="s">
        <v>87</v>
      </c>
    </row>
    <row r="75" spans="1:2">
      <c r="A75" t="s">
        <v>88</v>
      </c>
    </row>
    <row r="76" spans="1:2">
      <c r="A76" t="s">
        <v>89</v>
      </c>
    </row>
    <row r="77" spans="1:2">
      <c r="A77" t="s">
        <v>90</v>
      </c>
    </row>
    <row r="78" spans="1:2">
      <c r="A78" t="s">
        <v>98</v>
      </c>
      <c r="B78" t="s">
        <v>720</v>
      </c>
    </row>
    <row r="79" spans="1:2">
      <c r="A79" t="s">
        <v>99</v>
      </c>
      <c r="B79" t="s">
        <v>721</v>
      </c>
    </row>
    <row r="80" spans="1:2">
      <c r="A80" t="s">
        <v>100</v>
      </c>
      <c r="B80" t="s">
        <v>722</v>
      </c>
    </row>
    <row r="81" spans="1:6">
      <c r="A81" t="s">
        <v>101</v>
      </c>
    </row>
    <row r="82" spans="1:6">
      <c r="A82" t="s">
        <v>210</v>
      </c>
    </row>
    <row r="83" spans="1:6">
      <c r="A83" t="s">
        <v>196</v>
      </c>
    </row>
    <row r="84" spans="1:6">
      <c r="A84" t="s">
        <v>197</v>
      </c>
    </row>
    <row r="85" spans="1:6">
      <c r="A85" t="s">
        <v>198</v>
      </c>
    </row>
    <row r="86" spans="1:6">
      <c r="A86" t="s">
        <v>199</v>
      </c>
    </row>
    <row r="87" spans="1:6">
      <c r="A87" t="s">
        <v>200</v>
      </c>
    </row>
    <row r="88" spans="1:6">
      <c r="A88" t="s">
        <v>211</v>
      </c>
    </row>
    <row r="89" spans="1:6">
      <c r="A89" t="s">
        <v>102</v>
      </c>
    </row>
    <row r="90" spans="1:6">
      <c r="A90" t="s">
        <v>103</v>
      </c>
    </row>
    <row r="91" spans="1:6">
      <c r="A91" t="s">
        <v>104</v>
      </c>
    </row>
    <row r="92" spans="1:6">
      <c r="A92" t="s">
        <v>105</v>
      </c>
    </row>
    <row r="93" spans="1:6">
      <c r="A93" t="s">
        <v>106</v>
      </c>
    </row>
    <row r="94" spans="1:6">
      <c r="A94" t="s">
        <v>107</v>
      </c>
      <c r="B94" s="15"/>
      <c r="C94" s="16"/>
      <c r="D94" s="17"/>
      <c r="E94" s="18"/>
      <c r="F94" s="19"/>
    </row>
    <row r="95" spans="1:6">
      <c r="A95" t="s">
        <v>108</v>
      </c>
      <c r="B95" s="15"/>
      <c r="C95" s="16"/>
      <c r="D95" s="17"/>
      <c r="E95" s="18"/>
      <c r="F95" s="19"/>
    </row>
    <row r="96" spans="1:6">
      <c r="A96" t="s">
        <v>109</v>
      </c>
      <c r="B96" s="15"/>
      <c r="C96" s="16"/>
      <c r="D96" s="17"/>
      <c r="E96" s="18"/>
      <c r="F96" s="19"/>
    </row>
    <row r="97" spans="1:6">
      <c r="A97" t="s">
        <v>110</v>
      </c>
      <c r="B97" s="15"/>
      <c r="C97" s="16"/>
      <c r="D97" s="17"/>
      <c r="E97" s="18"/>
      <c r="F97" s="19"/>
    </row>
    <row r="98" spans="1:6">
      <c r="A98" t="s">
        <v>111</v>
      </c>
    </row>
    <row r="99" spans="1:6">
      <c r="A99" t="s">
        <v>207</v>
      </c>
    </row>
    <row r="100" spans="1:6">
      <c r="A100" t="s">
        <v>208</v>
      </c>
    </row>
    <row r="101" spans="1:6">
      <c r="A101" t="s">
        <v>112</v>
      </c>
    </row>
    <row r="102" spans="1:6">
      <c r="A102" t="s">
        <v>113</v>
      </c>
    </row>
    <row r="103" spans="1:6">
      <c r="A103" t="s">
        <v>212</v>
      </c>
    </row>
    <row r="104" spans="1:6">
      <c r="A104" t="s">
        <v>206</v>
      </c>
      <c r="B104" t="s">
        <v>724</v>
      </c>
    </row>
    <row r="105" spans="1:6">
      <c r="A105" t="s">
        <v>39</v>
      </c>
      <c r="B105" t="s">
        <v>723</v>
      </c>
    </row>
    <row r="106" spans="1:6">
      <c r="A106" t="s">
        <v>40</v>
      </c>
    </row>
    <row r="107" spans="1:6">
      <c r="A107" t="s">
        <v>217</v>
      </c>
    </row>
    <row r="108" spans="1:6">
      <c r="A108" t="s">
        <v>218</v>
      </c>
    </row>
    <row r="109" spans="1:6">
      <c r="A109" t="s">
        <v>219</v>
      </c>
    </row>
    <row r="110" spans="1:6">
      <c r="A110" t="s">
        <v>41</v>
      </c>
      <c r="B110">
        <v>1</v>
      </c>
    </row>
    <row r="111" spans="1:6">
      <c r="A111" t="s">
        <v>42</v>
      </c>
      <c r="B111" s="30"/>
    </row>
    <row r="112" spans="1:6">
      <c r="A112" t="s">
        <v>43</v>
      </c>
      <c r="B112" t="s">
        <v>725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12"/>
  <sheetViews>
    <sheetView topLeftCell="A37" zoomScale="85" zoomScaleNormal="85" workbookViewId="0">
      <selection activeCell="B42" sqref="B42"/>
    </sheetView>
  </sheetViews>
  <sheetFormatPr defaultRowHeight="15"/>
  <cols>
    <col min="1" max="1" width="23.85546875" bestFit="1" customWidth="1"/>
    <col min="2" max="2" width="9.140625" customWidth="1"/>
  </cols>
  <sheetData>
    <row r="1" spans="1:2">
      <c r="A1" t="s">
        <v>0</v>
      </c>
      <c r="B1" t="s">
        <v>148</v>
      </c>
    </row>
    <row r="2" spans="1:2">
      <c r="A2" t="s">
        <v>1</v>
      </c>
    </row>
    <row r="3" spans="1:2">
      <c r="A3" t="s">
        <v>2</v>
      </c>
      <c r="B3" t="s">
        <v>149</v>
      </c>
    </row>
    <row r="4" spans="1:2">
      <c r="A4" t="s">
        <v>3</v>
      </c>
      <c r="B4" t="s">
        <v>150</v>
      </c>
    </row>
    <row r="5" spans="1:2">
      <c r="A5" t="s">
        <v>154</v>
      </c>
      <c r="B5" t="s">
        <v>151</v>
      </c>
    </row>
    <row r="6" spans="1:2">
      <c r="A6" t="s">
        <v>4</v>
      </c>
      <c r="B6" t="s">
        <v>152</v>
      </c>
    </row>
    <row r="7" spans="1:2">
      <c r="A7" t="s">
        <v>5</v>
      </c>
      <c r="B7" t="s">
        <v>153</v>
      </c>
    </row>
    <row r="8" spans="1:2">
      <c r="A8" t="s">
        <v>6</v>
      </c>
      <c r="B8">
        <v>4</v>
      </c>
    </row>
    <row r="9" spans="1:2">
      <c r="A9" t="s">
        <v>7</v>
      </c>
      <c r="B9" t="s">
        <v>155</v>
      </c>
    </row>
    <row r="10" spans="1:2">
      <c r="A10" t="s">
        <v>8</v>
      </c>
      <c r="B10" t="s">
        <v>156</v>
      </c>
    </row>
    <row r="11" spans="1:2">
      <c r="A11" t="s">
        <v>9</v>
      </c>
      <c r="B11" t="s">
        <v>157</v>
      </c>
    </row>
    <row r="12" spans="1:2">
      <c r="A12" t="s">
        <v>10</v>
      </c>
      <c r="B12" t="s">
        <v>158</v>
      </c>
    </row>
    <row r="13" spans="1:2">
      <c r="A13" t="s">
        <v>11</v>
      </c>
      <c r="B13" t="s">
        <v>159</v>
      </c>
    </row>
    <row r="14" spans="1:2">
      <c r="A14" t="s">
        <v>12</v>
      </c>
      <c r="B14">
        <v>5</v>
      </c>
    </row>
    <row r="15" spans="1:2">
      <c r="A15" t="s">
        <v>13</v>
      </c>
      <c r="B15">
        <v>2</v>
      </c>
    </row>
    <row r="16" spans="1:2">
      <c r="A16" t="s">
        <v>14</v>
      </c>
      <c r="B16">
        <v>3</v>
      </c>
    </row>
    <row r="17" spans="1:2">
      <c r="A17" t="s">
        <v>15</v>
      </c>
      <c r="B17">
        <v>2</v>
      </c>
    </row>
    <row r="18" spans="1:2">
      <c r="A18" t="s">
        <v>16</v>
      </c>
      <c r="B18">
        <v>3</v>
      </c>
    </row>
    <row r="19" spans="1:2">
      <c r="A19" t="s">
        <v>17</v>
      </c>
      <c r="B19">
        <f>20 + (2 * B14)</f>
        <v>30</v>
      </c>
    </row>
    <row r="20" spans="1:2">
      <c r="A20" t="s">
        <v>18</v>
      </c>
      <c r="B20">
        <f>MAX(5 + B18,5 + B16)</f>
        <v>8</v>
      </c>
    </row>
    <row r="21" spans="1:2">
      <c r="A21" t="s">
        <v>19</v>
      </c>
      <c r="B21">
        <f>B15 + B16</f>
        <v>5</v>
      </c>
    </row>
    <row r="22" spans="1:2">
      <c r="A22" t="s">
        <v>20</v>
      </c>
      <c r="B22">
        <v>4</v>
      </c>
    </row>
    <row r="23" spans="1:2">
      <c r="A23" t="s">
        <v>21</v>
      </c>
      <c r="B23">
        <f>B22 + B15 + B14</f>
        <v>11</v>
      </c>
    </row>
    <row r="24" spans="1:2">
      <c r="A24" t="s">
        <v>22</v>
      </c>
      <c r="B24">
        <f>5 + B15</f>
        <v>7</v>
      </c>
    </row>
    <row r="25" spans="1:2">
      <c r="A25" t="s">
        <v>23</v>
      </c>
      <c r="B25">
        <f>MAX(5 + B17,5 + B18)</f>
        <v>8</v>
      </c>
    </row>
    <row r="26" spans="1:2">
      <c r="A26" t="s">
        <v>24</v>
      </c>
      <c r="B26">
        <v>1</v>
      </c>
    </row>
    <row r="27" spans="1:2">
      <c r="A27" t="s">
        <v>25</v>
      </c>
      <c r="B27">
        <v>3</v>
      </c>
    </row>
    <row r="28" spans="1:2">
      <c r="A28" t="s">
        <v>26</v>
      </c>
      <c r="B28">
        <v>5</v>
      </c>
    </row>
    <row r="29" spans="1:2">
      <c r="A29" t="s">
        <v>27</v>
      </c>
      <c r="B29">
        <f>ROUNDDOWN((B15/2),0)</f>
        <v>1</v>
      </c>
    </row>
    <row r="30" spans="1:2">
      <c r="A30" t="s">
        <v>28</v>
      </c>
      <c r="B30">
        <f>ROUNDDOWN((B15/2),0)</f>
        <v>1</v>
      </c>
    </row>
    <row r="31" spans="1:2">
      <c r="A31" t="s">
        <v>29</v>
      </c>
      <c r="B31">
        <f>ROUNDDOWN((B16/2),0)</f>
        <v>1</v>
      </c>
    </row>
    <row r="32" spans="1:2">
      <c r="A32" t="s">
        <v>30</v>
      </c>
      <c r="B32">
        <v>5</v>
      </c>
    </row>
    <row r="33" spans="1:2">
      <c r="A33" t="s">
        <v>31</v>
      </c>
      <c r="B33">
        <v>3</v>
      </c>
    </row>
    <row r="34" spans="1:2">
      <c r="A34" t="s">
        <v>32</v>
      </c>
      <c r="B34">
        <f>ROUNDDOWN((B17/2),0)</f>
        <v>1</v>
      </c>
    </row>
    <row r="35" spans="1:2">
      <c r="A35" t="s">
        <v>33</v>
      </c>
      <c r="B35">
        <f>ROUNDDOWN((B17/2),0)</f>
        <v>1</v>
      </c>
    </row>
    <row r="36" spans="1:2">
      <c r="A36" t="s">
        <v>34</v>
      </c>
      <c r="B36">
        <v>6</v>
      </c>
    </row>
    <row r="37" spans="1:2">
      <c r="A37" t="s">
        <v>35</v>
      </c>
      <c r="B37">
        <f>ROUNDDOWN((B17/2),0)</f>
        <v>1</v>
      </c>
    </row>
    <row r="38" spans="1:2">
      <c r="A38" t="s">
        <v>36</v>
      </c>
      <c r="B38">
        <f>ROUNDDOWN((B17/2),0)</f>
        <v>1</v>
      </c>
    </row>
    <row r="39" spans="1:2">
      <c r="A39" t="s">
        <v>37</v>
      </c>
      <c r="B39">
        <v>3</v>
      </c>
    </row>
    <row r="40" spans="1:2">
      <c r="A40" t="s">
        <v>38</v>
      </c>
      <c r="B40">
        <f>ROUNDDOWN((B18/2),0)</f>
        <v>1</v>
      </c>
    </row>
    <row r="41" spans="1:2" ht="15.75">
      <c r="A41" t="s">
        <v>161</v>
      </c>
      <c r="B41" s="5" t="s">
        <v>168</v>
      </c>
    </row>
    <row r="42" spans="1:2" ht="15.75">
      <c r="A42" t="s">
        <v>162</v>
      </c>
      <c r="B42" s="5" t="s">
        <v>171</v>
      </c>
    </row>
    <row r="43" spans="1:2">
      <c r="A43" t="s">
        <v>163</v>
      </c>
    </row>
    <row r="44" spans="1:2">
      <c r="A44" t="s">
        <v>164</v>
      </c>
    </row>
    <row r="45" spans="1:2">
      <c r="A45" t="s">
        <v>165</v>
      </c>
    </row>
    <row r="46" spans="1:2">
      <c r="A46" t="s">
        <v>166</v>
      </c>
    </row>
    <row r="47" spans="1:2">
      <c r="A47" t="s">
        <v>167</v>
      </c>
    </row>
    <row r="48" spans="1:2">
      <c r="A48" t="s">
        <v>238</v>
      </c>
    </row>
    <row r="49" spans="1:2">
      <c r="A49" t="s">
        <v>239</v>
      </c>
    </row>
    <row r="50" spans="1:2" ht="15.75">
      <c r="A50" t="s">
        <v>70</v>
      </c>
      <c r="B50" s="5" t="s">
        <v>169</v>
      </c>
    </row>
    <row r="51" spans="1:2" ht="15.75">
      <c r="A51" t="s">
        <v>71</v>
      </c>
      <c r="B51" s="5" t="s">
        <v>172</v>
      </c>
    </row>
    <row r="52" spans="1:2">
      <c r="A52" t="s">
        <v>72</v>
      </c>
    </row>
    <row r="53" spans="1:2">
      <c r="A53" t="s">
        <v>73</v>
      </c>
    </row>
    <row r="54" spans="1:2">
      <c r="A54" t="s">
        <v>74</v>
      </c>
    </row>
    <row r="55" spans="1:2">
      <c r="A55" t="s">
        <v>75</v>
      </c>
    </row>
    <row r="56" spans="1:2">
      <c r="A56" t="s">
        <v>76</v>
      </c>
    </row>
    <row r="57" spans="1:2" ht="15.75">
      <c r="A57" t="s">
        <v>77</v>
      </c>
      <c r="B57" s="5" t="s">
        <v>170</v>
      </c>
    </row>
    <row r="58" spans="1:2" ht="15.75">
      <c r="A58" t="s">
        <v>78</v>
      </c>
      <c r="B58" s="5" t="s">
        <v>173</v>
      </c>
    </row>
    <row r="59" spans="1:2">
      <c r="A59" t="s">
        <v>79</v>
      </c>
    </row>
    <row r="60" spans="1:2">
      <c r="A60" t="s">
        <v>80</v>
      </c>
    </row>
    <row r="61" spans="1:2">
      <c r="A61" t="s">
        <v>81</v>
      </c>
    </row>
    <row r="62" spans="1:2">
      <c r="A62" t="s">
        <v>82</v>
      </c>
    </row>
    <row r="63" spans="1:2">
      <c r="A63" t="s">
        <v>83</v>
      </c>
    </row>
    <row r="64" spans="1:2">
      <c r="A64" t="s">
        <v>84</v>
      </c>
    </row>
    <row r="65" spans="1:5">
      <c r="A65" s="1" t="s">
        <v>85</v>
      </c>
    </row>
    <row r="66" spans="1:5">
      <c r="A66" s="2" t="s">
        <v>97</v>
      </c>
    </row>
    <row r="67" spans="1:5">
      <c r="A67" s="3" t="s">
        <v>96</v>
      </c>
    </row>
    <row r="68" spans="1:5">
      <c r="A68" s="3" t="s">
        <v>95</v>
      </c>
    </row>
    <row r="69" spans="1:5">
      <c r="A69" s="4" t="s">
        <v>94</v>
      </c>
    </row>
    <row r="70" spans="1:5">
      <c r="A70" s="4" t="s">
        <v>93</v>
      </c>
    </row>
    <row r="71" spans="1:5">
      <c r="A71" s="2" t="s">
        <v>92</v>
      </c>
    </row>
    <row r="72" spans="1:5">
      <c r="A72" s="2" t="s">
        <v>91</v>
      </c>
    </row>
    <row r="73" spans="1:5">
      <c r="A73" t="s">
        <v>86</v>
      </c>
    </row>
    <row r="74" spans="1:5">
      <c r="A74" t="s">
        <v>87</v>
      </c>
    </row>
    <row r="75" spans="1:5">
      <c r="A75" t="s">
        <v>88</v>
      </c>
    </row>
    <row r="76" spans="1:5">
      <c r="A76" t="s">
        <v>89</v>
      </c>
    </row>
    <row r="77" spans="1:5">
      <c r="A77" t="s">
        <v>90</v>
      </c>
    </row>
    <row r="78" spans="1:5">
      <c r="A78" t="s">
        <v>98</v>
      </c>
      <c r="B78" t="s">
        <v>203</v>
      </c>
      <c r="C78" t="s">
        <v>24</v>
      </c>
      <c r="D78">
        <v>1</v>
      </c>
      <c r="E78" t="s">
        <v>204</v>
      </c>
    </row>
    <row r="79" spans="1:5">
      <c r="A79" t="s">
        <v>99</v>
      </c>
    </row>
    <row r="80" spans="1:5">
      <c r="A80" t="s">
        <v>100</v>
      </c>
    </row>
    <row r="81" spans="1:6">
      <c r="A81" t="s">
        <v>101</v>
      </c>
    </row>
    <row r="82" spans="1:6">
      <c r="A82" t="s">
        <v>210</v>
      </c>
      <c r="B82">
        <v>4</v>
      </c>
    </row>
    <row r="83" spans="1:6">
      <c r="A83" t="s">
        <v>196</v>
      </c>
      <c r="B83">
        <v>2</v>
      </c>
    </row>
    <row r="84" spans="1:6">
      <c r="A84" t="s">
        <v>197</v>
      </c>
    </row>
    <row r="85" spans="1:6">
      <c r="A85" t="s">
        <v>198</v>
      </c>
    </row>
    <row r="86" spans="1:6">
      <c r="A86" t="s">
        <v>199</v>
      </c>
    </row>
    <row r="87" spans="1:6">
      <c r="A87" t="s">
        <v>200</v>
      </c>
    </row>
    <row r="88" spans="1:6">
      <c r="A88" t="s">
        <v>211</v>
      </c>
    </row>
    <row r="89" spans="1:6">
      <c r="A89" t="s">
        <v>102</v>
      </c>
    </row>
    <row r="90" spans="1:6">
      <c r="A90" t="s">
        <v>103</v>
      </c>
    </row>
    <row r="91" spans="1:6">
      <c r="A91" t="s">
        <v>104</v>
      </c>
    </row>
    <row r="92" spans="1:6">
      <c r="A92" t="s">
        <v>105</v>
      </c>
    </row>
    <row r="93" spans="1:6">
      <c r="A93" t="s">
        <v>106</v>
      </c>
    </row>
    <row r="94" spans="1:6">
      <c r="A94" t="s">
        <v>107</v>
      </c>
      <c r="B94" s="15"/>
      <c r="C94" s="16">
        <v>4</v>
      </c>
      <c r="D94" s="17"/>
      <c r="E94" s="18"/>
      <c r="F94" s="19"/>
    </row>
    <row r="95" spans="1:6">
      <c r="A95" t="s">
        <v>108</v>
      </c>
      <c r="B95" s="15"/>
      <c r="C95" s="16"/>
      <c r="D95" s="17"/>
      <c r="E95" s="18"/>
      <c r="F95" s="19"/>
    </row>
    <row r="96" spans="1:6">
      <c r="A96" t="s">
        <v>109</v>
      </c>
      <c r="B96" s="15"/>
      <c r="C96" s="16">
        <v>4</v>
      </c>
      <c r="D96" s="17"/>
      <c r="E96" s="18"/>
      <c r="F96" s="19"/>
    </row>
    <row r="97" spans="1:6">
      <c r="A97" t="s">
        <v>110</v>
      </c>
      <c r="B97" s="15"/>
      <c r="C97" s="16"/>
      <c r="D97" s="17"/>
      <c r="E97" s="18"/>
      <c r="F97" s="19"/>
    </row>
    <row r="98" spans="1:6">
      <c r="A98" t="s">
        <v>111</v>
      </c>
    </row>
    <row r="99" spans="1:6">
      <c r="A99" t="s">
        <v>207</v>
      </c>
    </row>
    <row r="100" spans="1:6">
      <c r="A100" t="s">
        <v>208</v>
      </c>
    </row>
    <row r="101" spans="1:6">
      <c r="A101" t="s">
        <v>112</v>
      </c>
    </row>
    <row r="102" spans="1:6">
      <c r="A102" t="s">
        <v>113</v>
      </c>
    </row>
    <row r="103" spans="1:6">
      <c r="A103" t="s">
        <v>212</v>
      </c>
      <c r="B103">
        <v>2</v>
      </c>
    </row>
    <row r="104" spans="1:6" ht="15.75">
      <c r="A104" t="s">
        <v>206</v>
      </c>
      <c r="B104" s="20" t="s">
        <v>213</v>
      </c>
    </row>
    <row r="105" spans="1:6">
      <c r="A105" t="s">
        <v>39</v>
      </c>
      <c r="B105" t="s">
        <v>331</v>
      </c>
    </row>
    <row r="106" spans="1:6">
      <c r="A106" t="s">
        <v>40</v>
      </c>
    </row>
    <row r="107" spans="1:6">
      <c r="A107" t="s">
        <v>217</v>
      </c>
    </row>
    <row r="108" spans="1:6">
      <c r="A108" t="s">
        <v>218</v>
      </c>
    </row>
    <row r="109" spans="1:6">
      <c r="A109" t="s">
        <v>219</v>
      </c>
    </row>
    <row r="110" spans="1:6">
      <c r="A110" t="s">
        <v>41</v>
      </c>
    </row>
    <row r="111" spans="1:6">
      <c r="A111" t="s">
        <v>42</v>
      </c>
    </row>
    <row r="112" spans="1:6">
      <c r="A112" t="s">
        <v>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117"/>
  <sheetViews>
    <sheetView zoomScale="50" zoomScaleNormal="50" workbookViewId="0">
      <selection activeCell="A6" sqref="A6"/>
    </sheetView>
  </sheetViews>
  <sheetFormatPr defaultRowHeight="15"/>
  <cols>
    <col min="1" max="1" width="18.42578125" bestFit="1" customWidth="1"/>
    <col min="2" max="2" width="17.7109375" bestFit="1" customWidth="1"/>
    <col min="3" max="3" width="10.7109375" bestFit="1" customWidth="1"/>
    <col min="4" max="4" width="13" bestFit="1" customWidth="1"/>
    <col min="5" max="5" width="8.7109375" bestFit="1" customWidth="1"/>
    <col min="6" max="6" width="11.42578125" bestFit="1" customWidth="1"/>
    <col min="7" max="7" width="8.85546875" customWidth="1"/>
    <col min="9" max="9" width="10.5703125" customWidth="1"/>
    <col min="10" max="10" width="6.42578125" customWidth="1"/>
    <col min="12" max="12" width="11.28515625" customWidth="1"/>
    <col min="14" max="14" width="13.28515625" bestFit="1" customWidth="1"/>
    <col min="15" max="15" width="13.28515625" customWidth="1"/>
  </cols>
  <sheetData>
    <row r="1" spans="1:25">
      <c r="A1" t="s">
        <v>136</v>
      </c>
      <c r="B1" t="s">
        <v>65</v>
      </c>
      <c r="C1" t="s">
        <v>135</v>
      </c>
      <c r="D1" t="s">
        <v>137</v>
      </c>
      <c r="E1" t="s">
        <v>66</v>
      </c>
      <c r="F1" t="s">
        <v>138</v>
      </c>
      <c r="G1" t="s">
        <v>139</v>
      </c>
      <c r="H1" t="s">
        <v>140</v>
      </c>
      <c r="I1" t="s">
        <v>141</v>
      </c>
      <c r="J1" t="s">
        <v>68</v>
      </c>
      <c r="K1" t="s">
        <v>190</v>
      </c>
      <c r="L1" t="s">
        <v>142</v>
      </c>
      <c r="M1" t="s">
        <v>143</v>
      </c>
      <c r="N1" t="s">
        <v>182</v>
      </c>
      <c r="O1" t="s">
        <v>193</v>
      </c>
      <c r="P1" t="s">
        <v>194</v>
      </c>
    </row>
    <row r="2" spans="1:25" ht="33" customHeight="1">
      <c r="A2" s="6" t="s">
        <v>170</v>
      </c>
      <c r="B2" s="6" t="s">
        <v>184</v>
      </c>
      <c r="C2" s="7" t="s">
        <v>174</v>
      </c>
      <c r="D2" s="7" t="s">
        <v>53</v>
      </c>
      <c r="E2" s="10" t="s">
        <v>146</v>
      </c>
      <c r="F2" s="11"/>
      <c r="G2" s="11"/>
      <c r="H2" s="14" t="s">
        <v>188</v>
      </c>
      <c r="I2" s="12"/>
      <c r="J2" s="12"/>
      <c r="K2" s="12"/>
      <c r="L2" s="11" t="s">
        <v>189</v>
      </c>
      <c r="M2" s="7"/>
      <c r="N2" s="7"/>
      <c r="O2" s="7"/>
      <c r="P2" s="7"/>
      <c r="Y2" s="37"/>
    </row>
    <row r="3" spans="1:25" ht="68.25">
      <c r="A3" s="6" t="s">
        <v>173</v>
      </c>
      <c r="B3" s="6" t="s">
        <v>175</v>
      </c>
      <c r="C3" s="7" t="s">
        <v>174</v>
      </c>
      <c r="D3" s="13" t="s">
        <v>53</v>
      </c>
      <c r="E3" s="7" t="s">
        <v>147</v>
      </c>
      <c r="F3" s="11" t="s">
        <v>177</v>
      </c>
      <c r="G3" s="11" t="s">
        <v>178</v>
      </c>
      <c r="H3" s="7"/>
      <c r="I3" s="12">
        <f>MAX(4, Data!$B$32)</f>
        <v>5</v>
      </c>
      <c r="J3" s="12"/>
      <c r="K3" s="12">
        <f>Data!$B$16+2+Data!$B$85+Data!$B$91</f>
        <v>5</v>
      </c>
      <c r="L3" s="8" t="s">
        <v>181</v>
      </c>
      <c r="M3" s="8" t="s">
        <v>180</v>
      </c>
      <c r="N3" s="7" t="s">
        <v>183</v>
      </c>
      <c r="O3" s="7"/>
      <c r="P3" s="7"/>
      <c r="X3" s="37"/>
      <c r="Y3" s="37"/>
    </row>
    <row r="4" spans="1:25" ht="99.6" customHeight="1">
      <c r="A4" s="6" t="s">
        <v>172</v>
      </c>
      <c r="B4" s="6" t="s">
        <v>175</v>
      </c>
      <c r="C4" s="7" t="s">
        <v>174</v>
      </c>
      <c r="D4" s="9" t="s">
        <v>145</v>
      </c>
      <c r="E4" s="7" t="s">
        <v>146</v>
      </c>
      <c r="F4" s="11" t="s">
        <v>176</v>
      </c>
      <c r="G4" s="7"/>
      <c r="H4" s="11" t="s">
        <v>179</v>
      </c>
      <c r="I4" s="31"/>
      <c r="J4" s="12"/>
      <c r="K4" s="12"/>
      <c r="L4" s="7"/>
      <c r="M4" s="7"/>
      <c r="N4" s="7"/>
      <c r="O4" s="7"/>
      <c r="P4" s="7"/>
      <c r="X4" s="37"/>
      <c r="Y4" s="37"/>
    </row>
    <row r="5" spans="1:25" ht="15" customHeight="1">
      <c r="A5" s="6" t="s">
        <v>168</v>
      </c>
      <c r="B5" s="6" t="s">
        <v>184</v>
      </c>
      <c r="C5" s="7" t="s">
        <v>174</v>
      </c>
      <c r="D5" s="6" t="s">
        <v>144</v>
      </c>
      <c r="E5" s="6"/>
      <c r="F5" s="7"/>
      <c r="G5" s="7"/>
      <c r="H5" s="8" t="s">
        <v>185</v>
      </c>
      <c r="I5" s="7"/>
      <c r="J5" s="7"/>
      <c r="K5" s="7"/>
      <c r="L5" s="7"/>
      <c r="M5" s="7"/>
      <c r="N5" s="7"/>
      <c r="O5" s="7" t="s">
        <v>766</v>
      </c>
      <c r="P5" s="8" t="s">
        <v>767</v>
      </c>
      <c r="X5" s="37"/>
      <c r="Y5" s="37"/>
    </row>
    <row r="6" spans="1:25" ht="409.5">
      <c r="A6" s="6" t="s">
        <v>171</v>
      </c>
      <c r="B6" s="6" t="s">
        <v>175</v>
      </c>
      <c r="C6" s="7" t="s">
        <v>174</v>
      </c>
      <c r="D6" s="6" t="s">
        <v>144</v>
      </c>
      <c r="E6" s="7"/>
      <c r="F6" s="7"/>
      <c r="G6" s="7"/>
      <c r="H6" s="7"/>
      <c r="I6" s="31"/>
      <c r="J6" s="12"/>
      <c r="K6" s="12"/>
      <c r="L6" s="7"/>
      <c r="M6" s="7"/>
      <c r="N6" s="7"/>
      <c r="O6" s="7" t="s">
        <v>768</v>
      </c>
      <c r="P6" s="32" t="s">
        <v>769</v>
      </c>
      <c r="W6" t="s">
        <v>16</v>
      </c>
      <c r="X6" s="37">
        <f>Data!$B$18+2+Data!$B$87</f>
        <v>5</v>
      </c>
      <c r="Y6" s="37">
        <f>Data!$B$18+2+Data!$B$87+Data!$B$93</f>
        <v>5</v>
      </c>
    </row>
    <row r="7" spans="1:25" ht="40.9" customHeight="1">
      <c r="A7" s="6" t="s">
        <v>169</v>
      </c>
      <c r="B7" s="6" t="s">
        <v>184</v>
      </c>
      <c r="C7" s="7" t="s">
        <v>174</v>
      </c>
      <c r="D7" s="9" t="s">
        <v>145</v>
      </c>
      <c r="E7" s="10" t="s">
        <v>186</v>
      </c>
      <c r="F7" s="11"/>
      <c r="G7" s="11"/>
      <c r="H7" s="14" t="s">
        <v>187</v>
      </c>
      <c r="I7" s="7"/>
      <c r="J7" s="7"/>
      <c r="K7" s="7"/>
      <c r="L7" s="11"/>
      <c r="M7" s="7"/>
      <c r="N7" s="7"/>
      <c r="O7" s="7"/>
      <c r="P7" s="7"/>
    </row>
    <row r="8" spans="1:25">
      <c r="A8" s="7" t="s">
        <v>409</v>
      </c>
      <c r="B8" t="s">
        <v>417</v>
      </c>
      <c r="C8" s="7" t="s">
        <v>410</v>
      </c>
      <c r="D8" s="7" t="s">
        <v>144</v>
      </c>
      <c r="E8" s="7"/>
      <c r="F8" s="7"/>
      <c r="G8" s="7"/>
      <c r="H8" s="7"/>
      <c r="I8" s="12"/>
      <c r="J8" s="12"/>
      <c r="K8" s="38"/>
      <c r="L8" s="7"/>
      <c r="M8" s="7"/>
      <c r="N8" s="7"/>
      <c r="O8" t="s">
        <v>770</v>
      </c>
      <c r="P8" t="s">
        <v>771</v>
      </c>
    </row>
    <row r="9" spans="1:25">
      <c r="A9" s="7" t="s">
        <v>411</v>
      </c>
      <c r="B9" t="s">
        <v>417</v>
      </c>
      <c r="C9" s="7" t="s">
        <v>410</v>
      </c>
      <c r="D9" t="s">
        <v>145</v>
      </c>
      <c r="E9" s="7" t="s">
        <v>412</v>
      </c>
      <c r="F9" s="7" t="s">
        <v>413</v>
      </c>
      <c r="G9" t="s">
        <v>414</v>
      </c>
      <c r="H9" s="7"/>
      <c r="I9" s="12">
        <f>MAX(4, Data!$B$40)</f>
        <v>4</v>
      </c>
      <c r="J9" s="37">
        <f>Data!$B$18+2+Data!$B$87+2</f>
        <v>7</v>
      </c>
      <c r="K9" s="37">
        <f>Data!$B$18+2+Data!$B$87+Data!$B$93+2</f>
        <v>7</v>
      </c>
      <c r="L9" s="7"/>
      <c r="M9" s="7" t="s">
        <v>415</v>
      </c>
      <c r="N9" s="7" t="s">
        <v>425</v>
      </c>
      <c r="O9" s="7"/>
      <c r="P9" s="7"/>
    </row>
    <row r="10" spans="1:25">
      <c r="A10" s="7" t="s">
        <v>416</v>
      </c>
      <c r="B10" t="s">
        <v>417</v>
      </c>
      <c r="C10" s="7" t="s">
        <v>410</v>
      </c>
      <c r="D10" s="7" t="s">
        <v>53</v>
      </c>
      <c r="E10" s="7" t="s">
        <v>147</v>
      </c>
      <c r="F10" s="7" t="s">
        <v>418</v>
      </c>
      <c r="G10" t="s">
        <v>419</v>
      </c>
      <c r="H10" t="s">
        <v>420</v>
      </c>
      <c r="I10" s="12">
        <f>MAX(4, Data!$B$40)</f>
        <v>4</v>
      </c>
      <c r="J10" s="12"/>
      <c r="K10" s="37">
        <f>Data!$B$18+2+Data!$B$87+Data!$B$93</f>
        <v>5</v>
      </c>
      <c r="L10" t="s">
        <v>421</v>
      </c>
      <c r="M10" s="7" t="s">
        <v>422</v>
      </c>
      <c r="N10" s="7"/>
      <c r="O10" s="7"/>
      <c r="P10" s="7"/>
    </row>
    <row r="11" spans="1:25">
      <c r="A11" s="7" t="s">
        <v>286</v>
      </c>
      <c r="B11" t="s">
        <v>424</v>
      </c>
      <c r="C11" s="7" t="s">
        <v>410</v>
      </c>
      <c r="D11" s="7" t="s">
        <v>144</v>
      </c>
      <c r="E11" s="7"/>
      <c r="F11" s="7"/>
      <c r="G11" s="7"/>
      <c r="H11" s="7"/>
      <c r="I11" s="12"/>
      <c r="J11" s="12"/>
      <c r="K11" s="38"/>
      <c r="L11" s="7"/>
      <c r="M11" s="7"/>
      <c r="N11" s="7"/>
      <c r="O11" t="s">
        <v>773</v>
      </c>
      <c r="P11" t="s">
        <v>772</v>
      </c>
    </row>
    <row r="12" spans="1:25" ht="237">
      <c r="A12" s="7" t="s">
        <v>423</v>
      </c>
      <c r="B12" t="s">
        <v>424</v>
      </c>
      <c r="C12" s="7" t="s">
        <v>410</v>
      </c>
      <c r="D12" t="s">
        <v>145</v>
      </c>
      <c r="E12" s="7" t="s">
        <v>147</v>
      </c>
      <c r="F12" s="7" t="s">
        <v>425</v>
      </c>
      <c r="G12" t="s">
        <v>426</v>
      </c>
      <c r="H12" s="7"/>
      <c r="I12" s="12">
        <f>MAX(4, Data!$B$40)</f>
        <v>4</v>
      </c>
      <c r="J12" s="37">
        <f>Data!$B$18+2+Data!$B$87+2</f>
        <v>7</v>
      </c>
      <c r="K12" s="37">
        <f>Data!$B$18+2+Data!$B$87+Data!$B$93+2</f>
        <v>7</v>
      </c>
      <c r="L12" s="7"/>
      <c r="M12" s="8" t="s">
        <v>428</v>
      </c>
      <c r="N12" s="7" t="s">
        <v>427</v>
      </c>
      <c r="O12" s="7"/>
      <c r="P12" s="7"/>
    </row>
    <row r="13" spans="1:25" ht="135.75">
      <c r="A13" s="7" t="s">
        <v>294</v>
      </c>
      <c r="B13" t="s">
        <v>424</v>
      </c>
      <c r="C13" s="7" t="s">
        <v>410</v>
      </c>
      <c r="D13" s="7" t="s">
        <v>53</v>
      </c>
      <c r="E13" s="7" t="s">
        <v>147</v>
      </c>
      <c r="F13" s="7" t="s">
        <v>425</v>
      </c>
      <c r="G13" t="s">
        <v>429</v>
      </c>
      <c r="H13" s="7"/>
      <c r="I13" s="12">
        <f>MAX(4, Data!$B$40)</f>
        <v>4</v>
      </c>
      <c r="J13" s="12"/>
      <c r="K13" s="37">
        <f>Data!$B$18+2+Data!$B$87+Data!$B$93+2</f>
        <v>7</v>
      </c>
      <c r="L13" s="8" t="s">
        <v>430</v>
      </c>
      <c r="M13" s="7"/>
      <c r="N13" s="7" t="s">
        <v>425</v>
      </c>
      <c r="O13" s="7"/>
      <c r="P13" s="7"/>
    </row>
    <row r="14" spans="1:25">
      <c r="A14" s="7" t="s">
        <v>431</v>
      </c>
      <c r="B14" t="s">
        <v>439</v>
      </c>
      <c r="C14" s="7" t="s">
        <v>410</v>
      </c>
      <c r="D14" s="7" t="s">
        <v>144</v>
      </c>
      <c r="E14" s="7" t="s">
        <v>144</v>
      </c>
      <c r="F14" s="7"/>
      <c r="G14" s="7"/>
      <c r="H14" s="7"/>
      <c r="I14" s="12"/>
      <c r="J14" s="12"/>
      <c r="K14" s="38"/>
      <c r="L14" s="7"/>
      <c r="M14" s="7"/>
      <c r="N14" s="7"/>
      <c r="O14" t="s">
        <v>774</v>
      </c>
      <c r="P14" t="s">
        <v>775</v>
      </c>
    </row>
    <row r="15" spans="1:25" ht="135.75">
      <c r="A15" s="7" t="s">
        <v>432</v>
      </c>
      <c r="B15" t="s">
        <v>439</v>
      </c>
      <c r="C15" s="7" t="s">
        <v>410</v>
      </c>
      <c r="D15" s="7" t="s">
        <v>145</v>
      </c>
      <c r="E15" s="7" t="s">
        <v>444</v>
      </c>
      <c r="F15" s="7"/>
      <c r="G15" s="7"/>
      <c r="H15" s="8" t="s">
        <v>446</v>
      </c>
      <c r="I15" s="12"/>
      <c r="J15" s="12"/>
      <c r="K15" s="38"/>
      <c r="L15" s="7"/>
      <c r="M15" s="7"/>
      <c r="N15" s="7"/>
      <c r="O15" s="7"/>
      <c r="P15" s="7"/>
    </row>
    <row r="16" spans="1:25">
      <c r="A16" s="7" t="s">
        <v>433</v>
      </c>
      <c r="B16" t="s">
        <v>440</v>
      </c>
      <c r="C16" s="7" t="s">
        <v>410</v>
      </c>
      <c r="D16" s="7" t="s">
        <v>144</v>
      </c>
      <c r="E16" s="7" t="s">
        <v>144</v>
      </c>
      <c r="F16" s="7"/>
      <c r="G16" s="7"/>
      <c r="H16" s="7"/>
      <c r="I16" s="12"/>
      <c r="J16" s="12"/>
      <c r="K16" s="38"/>
      <c r="L16" s="7"/>
      <c r="M16" s="7"/>
      <c r="N16" s="7"/>
      <c r="O16" t="s">
        <v>776</v>
      </c>
      <c r="P16" t="s">
        <v>777</v>
      </c>
    </row>
    <row r="17" spans="1:16" ht="169.5">
      <c r="A17" s="7" t="s">
        <v>434</v>
      </c>
      <c r="B17" t="s">
        <v>440</v>
      </c>
      <c r="C17" s="7" t="s">
        <v>410</v>
      </c>
      <c r="D17" s="7" t="s">
        <v>145</v>
      </c>
      <c r="E17" s="7" t="s">
        <v>444</v>
      </c>
      <c r="F17" s="7"/>
      <c r="G17" s="7"/>
      <c r="H17" s="8" t="s">
        <v>445</v>
      </c>
      <c r="I17" s="12"/>
      <c r="J17" s="12"/>
      <c r="K17" s="38"/>
      <c r="L17" s="7"/>
      <c r="M17" s="7"/>
      <c r="N17" s="7"/>
      <c r="O17" s="7"/>
      <c r="P17" s="7"/>
    </row>
    <row r="18" spans="1:16">
      <c r="A18" s="7" t="s">
        <v>231</v>
      </c>
      <c r="B18" t="s">
        <v>441</v>
      </c>
      <c r="C18" s="7" t="s">
        <v>410</v>
      </c>
      <c r="D18" s="7" t="s">
        <v>144</v>
      </c>
      <c r="E18" s="7" t="s">
        <v>144</v>
      </c>
      <c r="F18" s="7"/>
      <c r="G18" s="7"/>
      <c r="H18" s="7"/>
      <c r="I18" s="12"/>
      <c r="J18" s="12"/>
      <c r="K18" s="38"/>
      <c r="L18" s="7"/>
      <c r="M18" s="7"/>
      <c r="N18" s="7"/>
      <c r="O18" t="s">
        <v>778</v>
      </c>
      <c r="P18" t="s">
        <v>779</v>
      </c>
    </row>
    <row r="19" spans="1:16" ht="158.25">
      <c r="A19" s="7" t="s">
        <v>435</v>
      </c>
      <c r="B19" t="s">
        <v>441</v>
      </c>
      <c r="C19" s="7" t="s">
        <v>410</v>
      </c>
      <c r="D19" s="7" t="s">
        <v>145</v>
      </c>
      <c r="E19" s="7" t="s">
        <v>444</v>
      </c>
      <c r="F19" s="7"/>
      <c r="G19" s="7"/>
      <c r="H19" s="8" t="s">
        <v>447</v>
      </c>
      <c r="I19" s="12"/>
      <c r="J19" s="12"/>
      <c r="K19" s="38"/>
      <c r="L19" s="7"/>
      <c r="M19" s="7"/>
      <c r="N19" s="7"/>
      <c r="O19" s="7"/>
      <c r="P19" s="7"/>
    </row>
    <row r="20" spans="1:16">
      <c r="A20" s="7" t="s">
        <v>436</v>
      </c>
      <c r="B20" t="s">
        <v>442</v>
      </c>
      <c r="C20" s="7" t="s">
        <v>410</v>
      </c>
      <c r="D20" s="7" t="s">
        <v>144</v>
      </c>
      <c r="E20" s="7" t="s">
        <v>144</v>
      </c>
      <c r="F20" s="7"/>
      <c r="G20" s="7"/>
      <c r="H20" s="7"/>
      <c r="I20" s="12"/>
      <c r="J20" s="12"/>
      <c r="K20" s="38"/>
      <c r="L20" s="7"/>
      <c r="M20" s="7"/>
      <c r="N20" s="7"/>
      <c r="O20" t="s">
        <v>780</v>
      </c>
      <c r="P20" t="s">
        <v>781</v>
      </c>
    </row>
    <row r="21" spans="1:16" ht="158.25">
      <c r="A21" s="7" t="s">
        <v>292</v>
      </c>
      <c r="B21" t="s">
        <v>442</v>
      </c>
      <c r="C21" s="7" t="s">
        <v>410</v>
      </c>
      <c r="D21" s="7" t="s">
        <v>145</v>
      </c>
      <c r="E21" s="7" t="s">
        <v>444</v>
      </c>
      <c r="F21" s="7"/>
      <c r="G21" s="7"/>
      <c r="H21" s="8" t="s">
        <v>448</v>
      </c>
      <c r="I21" s="12"/>
      <c r="J21" s="12"/>
      <c r="K21" s="38"/>
      <c r="L21" s="7"/>
      <c r="M21" s="7"/>
      <c r="N21" s="7"/>
      <c r="O21" s="7"/>
      <c r="P21" s="7"/>
    </row>
    <row r="22" spans="1:16">
      <c r="A22" s="7" t="s">
        <v>437</v>
      </c>
      <c r="B22" t="s">
        <v>443</v>
      </c>
      <c r="C22" s="7" t="s">
        <v>410</v>
      </c>
      <c r="D22" s="7" t="s">
        <v>144</v>
      </c>
      <c r="E22" s="7" t="s">
        <v>144</v>
      </c>
      <c r="F22" s="7"/>
      <c r="G22" s="7"/>
      <c r="H22" s="7"/>
      <c r="I22" s="12"/>
      <c r="J22" s="12"/>
      <c r="K22" s="38"/>
      <c r="L22" s="7"/>
      <c r="M22" s="7"/>
      <c r="N22" s="7"/>
      <c r="O22" t="s">
        <v>782</v>
      </c>
      <c r="P22" t="s">
        <v>783</v>
      </c>
    </row>
    <row r="23" spans="1:16" ht="169.5">
      <c r="A23" s="7" t="s">
        <v>438</v>
      </c>
      <c r="B23" t="s">
        <v>443</v>
      </c>
      <c r="C23" s="7" t="s">
        <v>410</v>
      </c>
      <c r="D23" s="7" t="s">
        <v>145</v>
      </c>
      <c r="E23" s="7" t="s">
        <v>444</v>
      </c>
      <c r="F23" s="7"/>
      <c r="G23" s="7"/>
      <c r="H23" s="8" t="s">
        <v>449</v>
      </c>
      <c r="I23" s="12"/>
      <c r="J23" s="12"/>
      <c r="K23" s="38"/>
      <c r="L23" s="7"/>
      <c r="M23" s="7"/>
      <c r="N23" s="7"/>
      <c r="O23" s="7"/>
      <c r="P23" s="7"/>
    </row>
    <row r="24" spans="1:16">
      <c r="A24" s="7" t="s">
        <v>252</v>
      </c>
      <c r="B24" t="s">
        <v>462</v>
      </c>
      <c r="C24" s="7" t="s">
        <v>467</v>
      </c>
      <c r="D24" s="7" t="s">
        <v>144</v>
      </c>
      <c r="E24" t="s">
        <v>144</v>
      </c>
      <c r="F24" s="7"/>
      <c r="G24" s="7"/>
      <c r="H24" s="7"/>
      <c r="I24" s="12"/>
      <c r="J24" s="12"/>
      <c r="K24" s="38"/>
      <c r="L24" s="7"/>
      <c r="M24" s="7"/>
      <c r="N24" s="7"/>
      <c r="O24" t="s">
        <v>784</v>
      </c>
      <c r="P24" t="s">
        <v>785</v>
      </c>
    </row>
    <row r="25" spans="1:16">
      <c r="A25" s="7" t="s">
        <v>253</v>
      </c>
      <c r="B25" t="s">
        <v>462</v>
      </c>
      <c r="C25" s="7" t="s">
        <v>467</v>
      </c>
      <c r="D25" s="7" t="s">
        <v>145</v>
      </c>
      <c r="E25" t="s">
        <v>412</v>
      </c>
      <c r="F25" s="7"/>
      <c r="G25" s="7"/>
      <c r="H25" t="s">
        <v>474</v>
      </c>
      <c r="I25" s="12"/>
      <c r="J25" s="12"/>
      <c r="K25" s="38"/>
      <c r="L25" s="7"/>
      <c r="M25" s="7"/>
      <c r="N25" s="7"/>
      <c r="O25" s="7"/>
      <c r="P25" s="7"/>
    </row>
    <row r="26" spans="1:16" ht="300">
      <c r="A26" s="7" t="s">
        <v>319</v>
      </c>
      <c r="B26" t="s">
        <v>462</v>
      </c>
      <c r="C26" s="7" t="s">
        <v>467</v>
      </c>
      <c r="D26" s="7" t="s">
        <v>53</v>
      </c>
      <c r="E26" t="s">
        <v>469</v>
      </c>
      <c r="F26" s="7" t="s">
        <v>468</v>
      </c>
      <c r="G26" t="s">
        <v>475</v>
      </c>
      <c r="H26" s="7"/>
      <c r="I26" s="12">
        <f>MAX(4, Data!$B$39)</f>
        <v>4</v>
      </c>
      <c r="J26" s="12"/>
      <c r="K26" s="37">
        <f>Data!$B$18+2+Data!$B$87+Data!$B$93+2</f>
        <v>7</v>
      </c>
      <c r="L26" s="1" t="s">
        <v>476</v>
      </c>
      <c r="M26" s="7"/>
      <c r="N26" s="7"/>
      <c r="O26" s="7"/>
      <c r="P26" s="7"/>
    </row>
    <row r="27" spans="1:16">
      <c r="A27" s="7" t="s">
        <v>450</v>
      </c>
      <c r="B27" t="s">
        <v>463</v>
      </c>
      <c r="C27" s="7" t="s">
        <v>467</v>
      </c>
      <c r="D27" s="7" t="s">
        <v>144</v>
      </c>
      <c r="E27" t="s">
        <v>144</v>
      </c>
      <c r="F27" s="7"/>
      <c r="G27" s="7"/>
      <c r="H27" t="s">
        <v>478</v>
      </c>
      <c r="I27" s="12"/>
      <c r="J27" s="12"/>
      <c r="K27" s="38"/>
      <c r="L27" s="7"/>
      <c r="M27" s="7"/>
      <c r="N27" s="7"/>
      <c r="O27" t="s">
        <v>786</v>
      </c>
      <c r="P27" t="s">
        <v>787</v>
      </c>
    </row>
    <row r="28" spans="1:16">
      <c r="A28" s="7" t="s">
        <v>451</v>
      </c>
      <c r="B28" t="s">
        <v>463</v>
      </c>
      <c r="C28" s="7" t="s">
        <v>467</v>
      </c>
      <c r="D28" s="7" t="s">
        <v>145</v>
      </c>
      <c r="E28" t="s">
        <v>469</v>
      </c>
      <c r="F28" s="7" t="s">
        <v>470</v>
      </c>
      <c r="G28" t="s">
        <v>477</v>
      </c>
      <c r="H28" s="7"/>
      <c r="I28" s="12">
        <f>MAX(4, Data!$B$40)</f>
        <v>4</v>
      </c>
      <c r="J28" s="12"/>
      <c r="K28" s="38"/>
      <c r="L28" s="7"/>
      <c r="M28" s="39"/>
      <c r="N28" s="7"/>
      <c r="O28" s="7"/>
      <c r="P28" s="7"/>
    </row>
    <row r="29" spans="1:16">
      <c r="A29" s="7" t="s">
        <v>452</v>
      </c>
      <c r="B29" t="s">
        <v>463</v>
      </c>
      <c r="C29" s="7" t="s">
        <v>467</v>
      </c>
      <c r="D29" s="7" t="s">
        <v>53</v>
      </c>
      <c r="E29" t="s">
        <v>412</v>
      </c>
      <c r="F29" s="7" t="s">
        <v>471</v>
      </c>
      <c r="G29" t="s">
        <v>479</v>
      </c>
      <c r="H29" t="s">
        <v>480</v>
      </c>
      <c r="I29" s="12">
        <f>MAX(4, Data!$B$40)</f>
        <v>4</v>
      </c>
      <c r="J29" s="12"/>
      <c r="K29" s="38"/>
      <c r="L29" s="7"/>
      <c r="M29" s="7"/>
      <c r="N29" s="7"/>
      <c r="O29" s="7"/>
      <c r="P29" s="7"/>
    </row>
    <row r="30" spans="1:16">
      <c r="A30" s="7" t="s">
        <v>453</v>
      </c>
      <c r="B30" t="s">
        <v>464</v>
      </c>
      <c r="C30" s="7" t="s">
        <v>467</v>
      </c>
      <c r="D30" s="7" t="s">
        <v>144</v>
      </c>
      <c r="E30" t="s">
        <v>144</v>
      </c>
      <c r="F30" s="7"/>
      <c r="G30" s="7"/>
      <c r="H30" s="7"/>
      <c r="I30" s="12"/>
      <c r="J30" s="12"/>
      <c r="K30" s="38"/>
      <c r="L30" s="7"/>
      <c r="M30" s="7"/>
      <c r="N30" s="7"/>
      <c r="O30" t="s">
        <v>788</v>
      </c>
      <c r="P30" t="s">
        <v>789</v>
      </c>
    </row>
    <row r="31" spans="1:16">
      <c r="A31" s="7" t="s">
        <v>454</v>
      </c>
      <c r="B31" t="s">
        <v>464</v>
      </c>
      <c r="C31" s="7" t="s">
        <v>467</v>
      </c>
      <c r="D31" s="7" t="s">
        <v>145</v>
      </c>
      <c r="E31" t="s">
        <v>469</v>
      </c>
      <c r="F31" s="7" t="s">
        <v>413</v>
      </c>
      <c r="G31" t="s">
        <v>481</v>
      </c>
      <c r="H31" s="7" t="s">
        <v>482</v>
      </c>
      <c r="I31" s="12">
        <f>MAX(4, Data!$B$39)</f>
        <v>4</v>
      </c>
      <c r="J31" s="37">
        <f>Data!$B$18+2+Data!$B$87+2</f>
        <v>7</v>
      </c>
      <c r="K31" s="37">
        <f>Data!$B$18+2+Data!$B$87+Data!$B$93+2</f>
        <v>7</v>
      </c>
      <c r="L31" s="7"/>
      <c r="M31" s="7"/>
      <c r="N31" s="7" t="s">
        <v>427</v>
      </c>
      <c r="O31" s="7"/>
      <c r="P31" s="7"/>
    </row>
    <row r="32" spans="1:16">
      <c r="A32" s="7" t="s">
        <v>455</v>
      </c>
      <c r="B32" t="s">
        <v>464</v>
      </c>
      <c r="C32" s="7" t="s">
        <v>467</v>
      </c>
      <c r="D32" s="7" t="s">
        <v>53</v>
      </c>
      <c r="E32" t="s">
        <v>469</v>
      </c>
      <c r="F32" s="7" t="s">
        <v>425</v>
      </c>
      <c r="G32" t="s">
        <v>483</v>
      </c>
      <c r="H32" t="s">
        <v>484</v>
      </c>
      <c r="I32" s="12">
        <f>MAX(4, Data!$B$31)</f>
        <v>4</v>
      </c>
      <c r="J32" s="12"/>
      <c r="K32" s="37">
        <f>Data!$B$18+2+Data!$B$87+Data!$B$93+2</f>
        <v>7</v>
      </c>
      <c r="L32" t="s">
        <v>485</v>
      </c>
      <c r="M32" s="7"/>
      <c r="N32" s="7" t="s">
        <v>427</v>
      </c>
      <c r="O32" s="7"/>
      <c r="P32" s="7"/>
    </row>
    <row r="33" spans="1:16">
      <c r="A33" s="7" t="s">
        <v>456</v>
      </c>
      <c r="B33" t="s">
        <v>465</v>
      </c>
      <c r="C33" s="7" t="s">
        <v>467</v>
      </c>
      <c r="D33" s="7" t="s">
        <v>144</v>
      </c>
      <c r="E33" t="s">
        <v>144</v>
      </c>
      <c r="F33" s="7"/>
      <c r="G33" s="7"/>
      <c r="H33" s="7"/>
      <c r="I33" s="12"/>
      <c r="J33" s="12"/>
      <c r="K33" s="38"/>
      <c r="L33" s="7"/>
      <c r="M33" s="7"/>
      <c r="N33" s="7"/>
      <c r="O33" t="s">
        <v>790</v>
      </c>
      <c r="P33" t="s">
        <v>791</v>
      </c>
    </row>
    <row r="34" spans="1:16">
      <c r="A34" s="7" t="s">
        <v>457</v>
      </c>
      <c r="B34" t="s">
        <v>465</v>
      </c>
      <c r="C34" s="7" t="s">
        <v>467</v>
      </c>
      <c r="D34" s="7" t="s">
        <v>145</v>
      </c>
      <c r="E34" t="s">
        <v>469</v>
      </c>
      <c r="F34" s="7" t="s">
        <v>472</v>
      </c>
      <c r="G34" t="s">
        <v>486</v>
      </c>
      <c r="H34" s="7" t="s">
        <v>487</v>
      </c>
      <c r="I34" s="12">
        <f>MAX(4, Data!$B$33)</f>
        <v>4</v>
      </c>
      <c r="J34" s="37">
        <f>Data!$B$18+2+Data!$B$87+2</f>
        <v>7</v>
      </c>
      <c r="K34" s="37">
        <f>Data!$B$18+2+Data!$B$87+Data!$B$93+2</f>
        <v>7</v>
      </c>
      <c r="L34" s="7"/>
      <c r="M34" s="7"/>
      <c r="N34" s="7" t="s">
        <v>427</v>
      </c>
      <c r="O34" s="7"/>
      <c r="P34" s="7"/>
    </row>
    <row r="35" spans="1:16">
      <c r="A35" s="7" t="s">
        <v>235</v>
      </c>
      <c r="B35" t="s">
        <v>465</v>
      </c>
      <c r="C35" s="7" t="s">
        <v>467</v>
      </c>
      <c r="D35" s="7" t="s">
        <v>53</v>
      </c>
      <c r="E35" t="s">
        <v>469</v>
      </c>
      <c r="F35" s="7"/>
      <c r="G35" t="s">
        <v>488</v>
      </c>
      <c r="H35" t="s">
        <v>489</v>
      </c>
      <c r="I35" s="12">
        <f>MAX(4, Data!$B$33)</f>
        <v>4</v>
      </c>
      <c r="J35" s="12"/>
      <c r="K35" s="37">
        <f>Data!$B$18+2+Data!$B$87+Data!$B$93+3</f>
        <v>8</v>
      </c>
      <c r="L35" t="s">
        <v>491</v>
      </c>
      <c r="M35" s="7" t="s">
        <v>490</v>
      </c>
      <c r="N35" s="7"/>
      <c r="O35" s="7"/>
      <c r="P35" s="7"/>
    </row>
    <row r="36" spans="1:16">
      <c r="A36" s="7" t="s">
        <v>458</v>
      </c>
      <c r="B36" t="s">
        <v>465</v>
      </c>
      <c r="C36" s="7" t="s">
        <v>467</v>
      </c>
      <c r="D36" s="7" t="s">
        <v>53</v>
      </c>
      <c r="E36" t="s">
        <v>469</v>
      </c>
      <c r="F36" s="7" t="s">
        <v>473</v>
      </c>
      <c r="G36" t="s">
        <v>492</v>
      </c>
      <c r="H36" s="7" t="s">
        <v>493</v>
      </c>
      <c r="I36" s="12">
        <f>MAX(4, Data!$B$33)</f>
        <v>4</v>
      </c>
      <c r="J36" s="12"/>
      <c r="K36" s="37">
        <f>Data!$B$18+2+Data!$B$87+Data!$B$93+2</f>
        <v>7</v>
      </c>
      <c r="L36" t="s">
        <v>495</v>
      </c>
      <c r="M36" s="7"/>
      <c r="N36" s="7" t="s">
        <v>494</v>
      </c>
      <c r="O36" s="7"/>
      <c r="P36" s="7"/>
    </row>
    <row r="37" spans="1:16">
      <c r="A37" s="7" t="s">
        <v>459</v>
      </c>
      <c r="B37" t="s">
        <v>466</v>
      </c>
      <c r="C37" s="7" t="s">
        <v>467</v>
      </c>
      <c r="D37" s="7" t="s">
        <v>144</v>
      </c>
      <c r="E37" t="s">
        <v>144</v>
      </c>
      <c r="F37" s="7"/>
      <c r="G37" s="7"/>
      <c r="H37" s="7"/>
      <c r="I37" s="12"/>
      <c r="J37" s="12"/>
      <c r="K37" s="38"/>
      <c r="L37" s="7"/>
      <c r="M37" s="7"/>
      <c r="N37" s="7"/>
      <c r="O37" t="s">
        <v>792</v>
      </c>
      <c r="P37" t="s">
        <v>793</v>
      </c>
    </row>
    <row r="38" spans="1:16">
      <c r="A38" s="7" t="s">
        <v>460</v>
      </c>
      <c r="B38" t="s">
        <v>466</v>
      </c>
      <c r="C38" s="7" t="s">
        <v>467</v>
      </c>
      <c r="D38" s="7" t="s">
        <v>145</v>
      </c>
      <c r="E38" t="s">
        <v>469</v>
      </c>
      <c r="F38" s="7"/>
      <c r="G38" t="s">
        <v>496</v>
      </c>
      <c r="H38" t="s">
        <v>497</v>
      </c>
      <c r="I38" s="12">
        <f>MAX(4, Data!$B$34)</f>
        <v>4</v>
      </c>
      <c r="J38" s="12">
        <v>4</v>
      </c>
      <c r="K38" s="38">
        <v>4</v>
      </c>
      <c r="L38" s="7"/>
      <c r="M38" t="s">
        <v>498</v>
      </c>
      <c r="N38" s="7"/>
      <c r="O38" s="7"/>
      <c r="P38" s="7"/>
    </row>
    <row r="39" spans="1:16">
      <c r="A39" s="7" t="s">
        <v>461</v>
      </c>
      <c r="B39" t="s">
        <v>466</v>
      </c>
      <c r="C39" s="7" t="s">
        <v>467</v>
      </c>
      <c r="D39" s="7" t="s">
        <v>53</v>
      </c>
      <c r="E39" t="s">
        <v>469</v>
      </c>
      <c r="F39" s="7"/>
      <c r="G39" t="s">
        <v>499</v>
      </c>
      <c r="H39" t="s">
        <v>500</v>
      </c>
      <c r="I39" s="12">
        <f>MAX(4, Data!$B$31)</f>
        <v>4</v>
      </c>
      <c r="J39" s="12"/>
      <c r="K39" s="38">
        <v>7</v>
      </c>
      <c r="L39" t="s">
        <v>491</v>
      </c>
      <c r="M39" t="s">
        <v>501</v>
      </c>
      <c r="N39" s="7"/>
      <c r="O39" s="7"/>
      <c r="P39" s="7"/>
    </row>
    <row r="40" spans="1:16">
      <c r="A40" s="7" t="s">
        <v>269</v>
      </c>
      <c r="B40" t="s">
        <v>546</v>
      </c>
      <c r="C40" s="7" t="s">
        <v>174</v>
      </c>
      <c r="D40" s="7" t="s">
        <v>144</v>
      </c>
      <c r="E40" t="s">
        <v>144</v>
      </c>
      <c r="F40" s="7"/>
      <c r="G40" s="7"/>
      <c r="H40" s="7"/>
      <c r="I40" s="12"/>
      <c r="J40" s="12"/>
      <c r="K40" s="38"/>
      <c r="L40" s="7"/>
      <c r="M40" s="7"/>
      <c r="N40" s="7"/>
      <c r="O40" t="s">
        <v>794</v>
      </c>
      <c r="P40" t="s">
        <v>795</v>
      </c>
    </row>
    <row r="41" spans="1:16">
      <c r="A41" s="7" t="s">
        <v>503</v>
      </c>
      <c r="B41" t="s">
        <v>546</v>
      </c>
      <c r="C41" s="7" t="s">
        <v>174</v>
      </c>
      <c r="D41" s="7" t="s">
        <v>145</v>
      </c>
      <c r="E41" t="s">
        <v>469</v>
      </c>
      <c r="F41" s="7" t="s">
        <v>550</v>
      </c>
      <c r="G41" t="s">
        <v>547</v>
      </c>
      <c r="H41" t="s">
        <v>548</v>
      </c>
      <c r="I41" s="12"/>
      <c r="J41" s="12"/>
      <c r="K41" s="38"/>
      <c r="L41" s="7"/>
      <c r="M41" t="s">
        <v>549</v>
      </c>
      <c r="N41" s="7"/>
      <c r="O41" s="7"/>
      <c r="P41" s="7"/>
    </row>
    <row r="42" spans="1:16" ht="255">
      <c r="A42" s="7" t="s">
        <v>504</v>
      </c>
      <c r="B42" t="s">
        <v>546</v>
      </c>
      <c r="C42" s="7" t="s">
        <v>174</v>
      </c>
      <c r="D42" s="7" t="s">
        <v>53</v>
      </c>
      <c r="E42" t="s">
        <v>469</v>
      </c>
      <c r="F42" s="7" t="s">
        <v>552</v>
      </c>
      <c r="G42" t="s">
        <v>551</v>
      </c>
      <c r="H42" s="7"/>
      <c r="I42" s="37">
        <f>MAX(4, Data!$B$29)</f>
        <v>4</v>
      </c>
      <c r="J42" s="37"/>
      <c r="K42" s="37">
        <f>Data!$B$14+Data!$B$83+Data!$B$89+2</f>
        <v>9</v>
      </c>
      <c r="L42" s="1" t="s">
        <v>554</v>
      </c>
      <c r="M42" s="7"/>
      <c r="N42" s="7"/>
      <c r="O42" s="7"/>
      <c r="P42" s="7"/>
    </row>
    <row r="43" spans="1:16">
      <c r="A43" s="7" t="s">
        <v>505</v>
      </c>
      <c r="B43" t="s">
        <v>568</v>
      </c>
      <c r="C43" s="7" t="s">
        <v>174</v>
      </c>
      <c r="D43" s="7" t="s">
        <v>144</v>
      </c>
      <c r="E43" t="s">
        <v>144</v>
      </c>
      <c r="F43" s="7"/>
      <c r="G43" s="7"/>
      <c r="H43" s="7"/>
      <c r="I43" s="12"/>
      <c r="J43" s="12"/>
      <c r="K43" s="38"/>
      <c r="L43" s="7"/>
      <c r="M43" s="7"/>
      <c r="N43" s="7"/>
      <c r="O43" t="s">
        <v>796</v>
      </c>
      <c r="P43" t="s">
        <v>797</v>
      </c>
    </row>
    <row r="44" spans="1:16" ht="274.14999999999998" customHeight="1">
      <c r="A44" s="7" t="s">
        <v>506</v>
      </c>
      <c r="B44" t="s">
        <v>568</v>
      </c>
      <c r="C44" s="7" t="s">
        <v>174</v>
      </c>
      <c r="D44" s="7" t="s">
        <v>145</v>
      </c>
      <c r="E44" s="7" t="s">
        <v>412</v>
      </c>
      <c r="F44" s="7" t="s">
        <v>555</v>
      </c>
      <c r="G44" s="7"/>
      <c r="H44" t="s">
        <v>556</v>
      </c>
      <c r="I44" s="12"/>
      <c r="J44" s="12"/>
      <c r="K44" s="38"/>
      <c r="L44" s="7"/>
      <c r="M44" s="7"/>
      <c r="N44" s="7"/>
      <c r="O44" s="7"/>
      <c r="P44" s="7"/>
    </row>
    <row r="45" spans="1:16" ht="409.5">
      <c r="A45" s="7" t="s">
        <v>507</v>
      </c>
      <c r="B45" t="s">
        <v>568</v>
      </c>
      <c r="C45" s="7" t="s">
        <v>174</v>
      </c>
      <c r="D45" s="7" t="s">
        <v>53</v>
      </c>
      <c r="E45" s="7" t="s">
        <v>412</v>
      </c>
      <c r="F45" s="7" t="s">
        <v>557</v>
      </c>
      <c r="G45" s="7"/>
      <c r="H45" s="1" t="s">
        <v>558</v>
      </c>
      <c r="I45" s="12"/>
      <c r="J45" s="12"/>
      <c r="K45" s="38"/>
      <c r="L45" t="s">
        <v>559</v>
      </c>
      <c r="M45" s="7"/>
      <c r="N45" s="7"/>
      <c r="O45" s="7"/>
      <c r="P45" s="7"/>
    </row>
    <row r="46" spans="1:16">
      <c r="A46" s="7" t="s">
        <v>508</v>
      </c>
      <c r="B46" t="s">
        <v>569</v>
      </c>
      <c r="C46" s="7" t="s">
        <v>174</v>
      </c>
      <c r="D46" s="7" t="s">
        <v>144</v>
      </c>
      <c r="E46" t="s">
        <v>144</v>
      </c>
      <c r="F46" s="7"/>
      <c r="G46" s="7"/>
      <c r="H46" s="7"/>
      <c r="I46" s="12"/>
      <c r="J46" s="12"/>
      <c r="K46" s="38"/>
      <c r="L46" s="7"/>
      <c r="M46" s="7"/>
      <c r="N46" s="7"/>
      <c r="O46" t="s">
        <v>798</v>
      </c>
      <c r="P46" t="s">
        <v>799</v>
      </c>
    </row>
    <row r="47" spans="1:16">
      <c r="A47" s="7" t="s">
        <v>509</v>
      </c>
      <c r="B47" t="s">
        <v>569</v>
      </c>
      <c r="C47" s="7" t="s">
        <v>174</v>
      </c>
      <c r="D47" s="7" t="s">
        <v>145</v>
      </c>
      <c r="E47" s="7" t="s">
        <v>412</v>
      </c>
      <c r="F47" s="7" t="s">
        <v>472</v>
      </c>
      <c r="G47" s="7"/>
      <c r="H47" t="s">
        <v>560</v>
      </c>
      <c r="I47" s="12"/>
      <c r="J47" s="12"/>
      <c r="K47" s="38"/>
      <c r="L47" s="7"/>
      <c r="M47" t="s">
        <v>561</v>
      </c>
      <c r="N47" s="7"/>
      <c r="O47" s="7"/>
      <c r="P47" s="7"/>
    </row>
    <row r="48" spans="1:16">
      <c r="A48" s="7" t="s">
        <v>510</v>
      </c>
      <c r="B48" t="s">
        <v>569</v>
      </c>
      <c r="C48" s="7" t="s">
        <v>174</v>
      </c>
      <c r="D48" s="7" t="s">
        <v>53</v>
      </c>
      <c r="E48" s="7" t="s">
        <v>469</v>
      </c>
      <c r="F48" s="7" t="s">
        <v>562</v>
      </c>
      <c r="G48" t="s">
        <v>563</v>
      </c>
      <c r="H48" s="7"/>
      <c r="I48" s="37">
        <f>MAX(4, Data!$B$32)</f>
        <v>5</v>
      </c>
      <c r="J48" s="12"/>
      <c r="K48" s="37">
        <f>Data!$B$15+Data!$B$84+Data!$B$90+2</f>
        <v>4</v>
      </c>
      <c r="L48" s="7" t="s">
        <v>566</v>
      </c>
      <c r="M48" s="7" t="s">
        <v>565</v>
      </c>
      <c r="N48" s="7" t="s">
        <v>564</v>
      </c>
      <c r="O48" s="7"/>
      <c r="P48" s="7"/>
    </row>
    <row r="49" spans="1:16">
      <c r="A49" s="7" t="s">
        <v>511</v>
      </c>
      <c r="B49" t="s">
        <v>570</v>
      </c>
      <c r="C49" s="7" t="s">
        <v>174</v>
      </c>
      <c r="D49" s="7" t="s">
        <v>144</v>
      </c>
      <c r="E49" t="s">
        <v>144</v>
      </c>
      <c r="F49" s="7"/>
      <c r="G49" s="7"/>
      <c r="H49" s="7"/>
      <c r="I49" s="12"/>
      <c r="J49" s="12"/>
      <c r="K49" s="38"/>
      <c r="L49" s="7"/>
      <c r="M49" s="7"/>
      <c r="N49" s="7"/>
      <c r="O49" t="s">
        <v>800</v>
      </c>
      <c r="P49" t="s">
        <v>801</v>
      </c>
    </row>
    <row r="50" spans="1:16">
      <c r="A50" s="7" t="s">
        <v>512</v>
      </c>
      <c r="B50" t="s">
        <v>570</v>
      </c>
      <c r="C50" s="7" t="s">
        <v>174</v>
      </c>
      <c r="D50" s="7" t="s">
        <v>145</v>
      </c>
      <c r="E50" s="7" t="s">
        <v>469</v>
      </c>
      <c r="F50" s="7"/>
      <c r="G50" t="s">
        <v>618</v>
      </c>
      <c r="H50" s="7" t="s">
        <v>619</v>
      </c>
      <c r="I50" s="37">
        <f>MAX(4, Data!$B$36)</f>
        <v>6</v>
      </c>
      <c r="J50">
        <f>Data!$B$14+Data!$B$83+2</f>
        <v>9</v>
      </c>
      <c r="K50" s="37">
        <f>Data!$B$14+Data!$B$83+Data!$B$89+2</f>
        <v>9</v>
      </c>
      <c r="L50" s="7"/>
      <c r="M50" s="7"/>
      <c r="N50" s="7"/>
      <c r="O50" s="7"/>
      <c r="P50" s="7"/>
    </row>
    <row r="51" spans="1:16" ht="210">
      <c r="A51" s="7" t="s">
        <v>513</v>
      </c>
      <c r="B51" t="s">
        <v>570</v>
      </c>
      <c r="C51" s="7" t="s">
        <v>174</v>
      </c>
      <c r="D51" s="7" t="s">
        <v>53</v>
      </c>
      <c r="E51" s="7" t="s">
        <v>469</v>
      </c>
      <c r="F51" s="7"/>
      <c r="G51" t="s">
        <v>620</v>
      </c>
      <c r="H51" s="7"/>
      <c r="I51" s="37">
        <f>MAX(4, Data!$B$36)</f>
        <v>6</v>
      </c>
      <c r="J51" s="12"/>
      <c r="K51" s="37">
        <f>Data!$B$14+Data!$B$83+Data!$B$89+2</f>
        <v>9</v>
      </c>
      <c r="L51" s="1" t="s">
        <v>621</v>
      </c>
      <c r="M51" s="7" t="s">
        <v>622</v>
      </c>
      <c r="N51" s="7"/>
      <c r="O51" s="7"/>
      <c r="P51" s="7"/>
    </row>
    <row r="52" spans="1:16">
      <c r="A52" s="7" t="s">
        <v>514</v>
      </c>
      <c r="B52" t="s">
        <v>571</v>
      </c>
      <c r="C52" s="7" t="s">
        <v>174</v>
      </c>
      <c r="D52" s="7" t="s">
        <v>144</v>
      </c>
      <c r="E52" t="s">
        <v>144</v>
      </c>
      <c r="F52" s="7"/>
      <c r="G52" s="7"/>
      <c r="H52" s="7"/>
      <c r="I52" s="12"/>
      <c r="J52" s="12"/>
      <c r="K52" s="38"/>
      <c r="L52" s="7"/>
      <c r="M52" s="7"/>
      <c r="N52" s="7"/>
      <c r="O52" t="s">
        <v>802</v>
      </c>
      <c r="P52" t="s">
        <v>803</v>
      </c>
    </row>
    <row r="53" spans="1:16" ht="360">
      <c r="A53" s="7" t="s">
        <v>515</v>
      </c>
      <c r="B53" t="s">
        <v>571</v>
      </c>
      <c r="C53" s="7" t="s">
        <v>174</v>
      </c>
      <c r="D53" s="7" t="s">
        <v>145</v>
      </c>
      <c r="E53" s="7" t="s">
        <v>412</v>
      </c>
      <c r="F53" s="7"/>
      <c r="G53" t="s">
        <v>623</v>
      </c>
      <c r="H53" s="1" t="s">
        <v>624</v>
      </c>
      <c r="I53" s="12"/>
      <c r="J53" s="12"/>
      <c r="K53" s="38"/>
      <c r="L53" s="7"/>
      <c r="M53" s="7"/>
      <c r="N53" s="7"/>
      <c r="O53" s="7"/>
      <c r="P53" s="7"/>
    </row>
    <row r="54" spans="1:16" ht="165">
      <c r="A54" s="7" t="s">
        <v>516</v>
      </c>
      <c r="B54" t="s">
        <v>571</v>
      </c>
      <c r="C54" s="7" t="s">
        <v>174</v>
      </c>
      <c r="D54" s="7" t="s">
        <v>53</v>
      </c>
      <c r="E54" s="7" t="s">
        <v>412</v>
      </c>
      <c r="F54" s="7"/>
      <c r="G54" t="s">
        <v>625</v>
      </c>
      <c r="H54" s="1" t="s">
        <v>626</v>
      </c>
      <c r="I54" s="12"/>
      <c r="J54" s="12"/>
      <c r="K54" s="38"/>
      <c r="L54" t="s">
        <v>627</v>
      </c>
      <c r="M54" s="7"/>
      <c r="N54" s="7"/>
      <c r="O54" s="7"/>
      <c r="P54" s="7"/>
    </row>
    <row r="55" spans="1:16">
      <c r="A55" s="7" t="s">
        <v>567</v>
      </c>
      <c r="B55" t="s">
        <v>572</v>
      </c>
      <c r="C55" s="7" t="s">
        <v>174</v>
      </c>
      <c r="D55" s="7" t="s">
        <v>144</v>
      </c>
      <c r="E55" t="s">
        <v>144</v>
      </c>
      <c r="F55" s="7"/>
      <c r="G55" s="7"/>
      <c r="H55" s="7"/>
      <c r="I55" s="12"/>
      <c r="J55" s="12"/>
      <c r="K55" s="38"/>
      <c r="L55" s="7"/>
      <c r="M55" s="7"/>
      <c r="N55" s="7"/>
      <c r="O55" t="s">
        <v>804</v>
      </c>
      <c r="P55" t="s">
        <v>805</v>
      </c>
    </row>
    <row r="56" spans="1:16" ht="151.15" customHeight="1">
      <c r="A56" s="7" t="s">
        <v>517</v>
      </c>
      <c r="B56" t="s">
        <v>572</v>
      </c>
      <c r="C56" s="7" t="s">
        <v>174</v>
      </c>
      <c r="D56" s="7" t="s">
        <v>145</v>
      </c>
      <c r="E56" s="7" t="s">
        <v>469</v>
      </c>
      <c r="F56" s="7"/>
      <c r="G56" t="s">
        <v>623</v>
      </c>
      <c r="H56" s="1" t="s">
        <v>628</v>
      </c>
      <c r="I56" s="12"/>
      <c r="J56" s="12"/>
      <c r="K56" s="38"/>
      <c r="L56" s="7"/>
      <c r="M56" s="7"/>
      <c r="N56" s="7"/>
      <c r="O56" s="7"/>
      <c r="P56" s="7"/>
    </row>
    <row r="57" spans="1:16">
      <c r="A57" s="7" t="s">
        <v>518</v>
      </c>
      <c r="B57" t="s">
        <v>572</v>
      </c>
      <c r="C57" s="7" t="s">
        <v>174</v>
      </c>
      <c r="D57" s="7" t="s">
        <v>53</v>
      </c>
      <c r="E57" s="7" t="s">
        <v>469</v>
      </c>
      <c r="F57" s="7"/>
      <c r="G57" t="s">
        <v>629</v>
      </c>
      <c r="H57" s="7"/>
      <c r="I57" s="12"/>
      <c r="J57" s="12"/>
      <c r="K57" s="38"/>
      <c r="L57" s="7"/>
      <c r="M57" s="7"/>
      <c r="N57" s="7"/>
      <c r="O57" s="7"/>
      <c r="P57" s="7"/>
    </row>
    <row r="58" spans="1:16">
      <c r="A58" s="7" t="s">
        <v>519</v>
      </c>
      <c r="B58" t="s">
        <v>573</v>
      </c>
      <c r="C58" s="7" t="s">
        <v>174</v>
      </c>
      <c r="D58" s="7" t="s">
        <v>144</v>
      </c>
      <c r="E58" t="s">
        <v>144</v>
      </c>
      <c r="F58" s="7"/>
      <c r="G58" s="7"/>
      <c r="H58" s="7"/>
      <c r="I58" s="12"/>
      <c r="J58" s="12"/>
      <c r="K58" s="38"/>
      <c r="L58" s="7"/>
      <c r="M58" s="7"/>
      <c r="N58" s="7"/>
      <c r="O58" t="s">
        <v>806</v>
      </c>
      <c r="P58" t="s">
        <v>807</v>
      </c>
    </row>
    <row r="59" spans="1:16">
      <c r="A59" s="7" t="s">
        <v>172</v>
      </c>
      <c r="B59" t="s">
        <v>573</v>
      </c>
      <c r="C59" s="7" t="s">
        <v>174</v>
      </c>
      <c r="D59" s="7" t="s">
        <v>145</v>
      </c>
      <c r="E59" s="7"/>
      <c r="F59" s="7"/>
      <c r="G59" s="7"/>
      <c r="H59" s="7"/>
      <c r="I59" s="12"/>
      <c r="J59" s="12"/>
      <c r="K59" s="38"/>
      <c r="L59" s="7"/>
      <c r="M59" s="7"/>
      <c r="N59" s="7"/>
      <c r="O59" s="7"/>
      <c r="P59" s="7"/>
    </row>
    <row r="60" spans="1:16">
      <c r="A60" s="7" t="s">
        <v>539</v>
      </c>
      <c r="B60" t="s">
        <v>573</v>
      </c>
      <c r="C60" s="7" t="s">
        <v>174</v>
      </c>
      <c r="D60" s="7" t="s">
        <v>53</v>
      </c>
      <c r="E60" s="7"/>
      <c r="F60" s="7"/>
      <c r="G60" s="7"/>
      <c r="H60" s="7"/>
      <c r="I60" s="12"/>
      <c r="J60" s="12"/>
      <c r="K60" s="38"/>
      <c r="L60" s="7"/>
      <c r="M60" s="7"/>
      <c r="N60" s="7"/>
      <c r="O60" s="7"/>
      <c r="P60" s="7"/>
    </row>
    <row r="61" spans="1:16">
      <c r="A61" s="7" t="s">
        <v>254</v>
      </c>
      <c r="B61" t="s">
        <v>574</v>
      </c>
      <c r="C61" s="7" t="s">
        <v>174</v>
      </c>
      <c r="D61" s="7" t="s">
        <v>144</v>
      </c>
      <c r="E61" t="s">
        <v>144</v>
      </c>
      <c r="F61" s="7"/>
      <c r="G61" s="7"/>
      <c r="H61" s="7"/>
      <c r="I61" s="12"/>
      <c r="J61" s="12"/>
      <c r="K61" s="38"/>
      <c r="L61" s="7"/>
      <c r="M61" s="7"/>
      <c r="N61" s="7"/>
      <c r="O61" t="s">
        <v>809</v>
      </c>
      <c r="P61" t="s">
        <v>808</v>
      </c>
    </row>
    <row r="62" spans="1:16">
      <c r="A62" s="7" t="s">
        <v>520</v>
      </c>
      <c r="B62" t="s">
        <v>574</v>
      </c>
      <c r="C62" s="7" t="s">
        <v>174</v>
      </c>
      <c r="D62" s="7" t="s">
        <v>145</v>
      </c>
      <c r="E62" s="7"/>
      <c r="F62" s="7"/>
      <c r="G62" s="7"/>
      <c r="H62" s="7"/>
      <c r="I62" s="12"/>
      <c r="J62" s="12"/>
      <c r="K62" s="38"/>
      <c r="L62" s="7"/>
      <c r="M62" s="7"/>
      <c r="N62" s="7"/>
      <c r="O62" s="7"/>
      <c r="P62" s="7"/>
    </row>
    <row r="63" spans="1:16">
      <c r="A63" s="7" t="s">
        <v>521</v>
      </c>
      <c r="B63" t="s">
        <v>574</v>
      </c>
      <c r="C63" s="7" t="s">
        <v>174</v>
      </c>
      <c r="D63" s="7" t="s">
        <v>53</v>
      </c>
      <c r="E63" s="7"/>
      <c r="F63" s="7"/>
      <c r="G63" s="7"/>
      <c r="H63" s="7"/>
      <c r="I63" s="12"/>
      <c r="J63" s="12"/>
      <c r="K63" s="38"/>
      <c r="L63" s="7"/>
      <c r="M63" s="7"/>
      <c r="N63" s="7"/>
      <c r="O63" s="7"/>
      <c r="P63" s="7"/>
    </row>
    <row r="64" spans="1:16">
      <c r="A64" s="7" t="s">
        <v>522</v>
      </c>
      <c r="B64" t="s">
        <v>575</v>
      </c>
      <c r="C64" s="7" t="s">
        <v>174</v>
      </c>
      <c r="D64" s="7" t="s">
        <v>144</v>
      </c>
      <c r="E64" t="s">
        <v>144</v>
      </c>
      <c r="F64" s="7"/>
      <c r="G64" s="7"/>
      <c r="H64" s="7"/>
      <c r="I64" s="12"/>
      <c r="J64" s="12"/>
      <c r="K64" s="38"/>
      <c r="L64" s="7"/>
      <c r="M64" s="7"/>
      <c r="N64" s="7"/>
      <c r="O64" t="s">
        <v>810</v>
      </c>
      <c r="P64" t="s">
        <v>811</v>
      </c>
    </row>
    <row r="65" spans="1:16">
      <c r="A65" s="7" t="s">
        <v>523</v>
      </c>
      <c r="B65" t="s">
        <v>575</v>
      </c>
      <c r="C65" s="7" t="s">
        <v>174</v>
      </c>
      <c r="D65" s="7" t="s">
        <v>145</v>
      </c>
      <c r="E65" s="7"/>
      <c r="F65" s="7"/>
      <c r="G65" s="7"/>
      <c r="H65" s="7"/>
      <c r="I65" s="12"/>
      <c r="J65" s="12"/>
      <c r="K65" s="38"/>
      <c r="L65" s="7"/>
      <c r="M65" s="7"/>
      <c r="N65" s="7"/>
      <c r="O65" s="7"/>
      <c r="P65" s="7"/>
    </row>
    <row r="66" spans="1:16">
      <c r="A66" s="7" t="s">
        <v>524</v>
      </c>
      <c r="B66" t="s">
        <v>575</v>
      </c>
      <c r="C66" s="7" t="s">
        <v>174</v>
      </c>
      <c r="D66" s="7" t="s">
        <v>53</v>
      </c>
      <c r="E66" s="7"/>
      <c r="F66" s="7"/>
      <c r="G66" s="7"/>
      <c r="H66" s="7"/>
      <c r="I66" s="12"/>
      <c r="J66" s="12"/>
      <c r="K66" s="38"/>
      <c r="L66" s="7"/>
      <c r="M66" s="7"/>
      <c r="N66" s="7"/>
      <c r="O66" s="7"/>
      <c r="P66" s="7"/>
    </row>
    <row r="67" spans="1:16">
      <c r="A67" s="7" t="s">
        <v>525</v>
      </c>
      <c r="B67" t="s">
        <v>576</v>
      </c>
      <c r="C67" s="7" t="s">
        <v>174</v>
      </c>
      <c r="D67" s="7" t="s">
        <v>144</v>
      </c>
      <c r="E67" t="s">
        <v>144</v>
      </c>
      <c r="F67" s="7"/>
      <c r="G67" s="7"/>
      <c r="H67" s="7"/>
      <c r="I67" s="12"/>
      <c r="J67" s="12"/>
      <c r="K67" s="38"/>
      <c r="L67" s="7"/>
      <c r="M67" s="7"/>
      <c r="N67" s="7"/>
      <c r="O67" t="s">
        <v>812</v>
      </c>
      <c r="P67" t="s">
        <v>813</v>
      </c>
    </row>
    <row r="68" spans="1:16">
      <c r="A68" s="7" t="s">
        <v>526</v>
      </c>
      <c r="B68" t="s">
        <v>576</v>
      </c>
      <c r="C68" s="7" t="s">
        <v>174</v>
      </c>
      <c r="D68" s="7" t="s">
        <v>145</v>
      </c>
      <c r="E68" s="7"/>
      <c r="F68" s="7"/>
      <c r="G68" s="7"/>
      <c r="H68" s="7"/>
      <c r="I68" s="12"/>
      <c r="J68" s="12"/>
      <c r="K68" s="38"/>
      <c r="L68" s="7"/>
      <c r="M68" s="7"/>
      <c r="N68" s="7"/>
      <c r="O68" s="7"/>
      <c r="P68" s="7"/>
    </row>
    <row r="69" spans="1:16">
      <c r="A69" s="7" t="s">
        <v>527</v>
      </c>
      <c r="B69" t="s">
        <v>576</v>
      </c>
      <c r="C69" s="7" t="s">
        <v>174</v>
      </c>
      <c r="D69" s="7" t="s">
        <v>53</v>
      </c>
      <c r="E69" s="7"/>
      <c r="F69" s="7"/>
      <c r="G69" s="7"/>
      <c r="H69" s="7"/>
      <c r="I69" s="12"/>
      <c r="J69" s="12"/>
      <c r="K69" s="38"/>
      <c r="L69" s="7"/>
      <c r="M69" s="7"/>
      <c r="N69" s="7"/>
      <c r="O69" s="7"/>
      <c r="P69" s="7"/>
    </row>
    <row r="70" spans="1:16">
      <c r="A70" s="7" t="s">
        <v>528</v>
      </c>
      <c r="B70" t="s">
        <v>577</v>
      </c>
      <c r="C70" s="7" t="s">
        <v>174</v>
      </c>
      <c r="D70" s="7" t="s">
        <v>144</v>
      </c>
      <c r="E70" t="s">
        <v>144</v>
      </c>
      <c r="F70" s="7"/>
      <c r="G70" s="7"/>
      <c r="H70" s="7"/>
      <c r="I70" s="12"/>
      <c r="J70" s="12"/>
      <c r="K70" s="38"/>
      <c r="L70" s="7"/>
      <c r="M70" s="7"/>
      <c r="N70" s="7"/>
      <c r="O70" t="s">
        <v>814</v>
      </c>
      <c r="P70" t="s">
        <v>815</v>
      </c>
    </row>
    <row r="71" spans="1:16">
      <c r="A71" s="7" t="s">
        <v>529</v>
      </c>
      <c r="B71" t="s">
        <v>577</v>
      </c>
      <c r="C71" s="7" t="s">
        <v>174</v>
      </c>
      <c r="D71" s="7" t="s">
        <v>145</v>
      </c>
      <c r="E71" s="7"/>
      <c r="F71" s="7"/>
      <c r="G71" s="7"/>
      <c r="H71" s="7"/>
      <c r="I71" s="12"/>
      <c r="J71" s="12"/>
      <c r="K71" s="38"/>
      <c r="L71" s="7"/>
      <c r="M71" s="7"/>
      <c r="N71" s="7"/>
      <c r="O71" s="7"/>
      <c r="P71" s="7"/>
    </row>
    <row r="72" spans="1:16">
      <c r="A72" s="7" t="s">
        <v>530</v>
      </c>
      <c r="B72" t="s">
        <v>577</v>
      </c>
      <c r="C72" s="7" t="s">
        <v>174</v>
      </c>
      <c r="D72" s="7" t="s">
        <v>53</v>
      </c>
      <c r="E72" s="7"/>
      <c r="F72" s="7"/>
      <c r="G72" s="7"/>
      <c r="H72" s="7"/>
      <c r="I72" s="12"/>
      <c r="J72" s="12"/>
      <c r="K72" s="38"/>
      <c r="L72" s="7"/>
      <c r="M72" s="7"/>
      <c r="N72" s="7"/>
      <c r="O72" s="7"/>
      <c r="P72" s="7"/>
    </row>
    <row r="73" spans="1:16">
      <c r="A73" s="7" t="s">
        <v>531</v>
      </c>
      <c r="B73" t="s">
        <v>578</v>
      </c>
      <c r="C73" s="7" t="s">
        <v>174</v>
      </c>
      <c r="D73" s="7" t="s">
        <v>144</v>
      </c>
      <c r="E73" t="s">
        <v>144</v>
      </c>
      <c r="F73" s="7"/>
      <c r="G73" s="7"/>
      <c r="H73" s="7"/>
      <c r="I73" s="12"/>
      <c r="J73" s="12"/>
      <c r="K73" s="38"/>
      <c r="L73" s="7"/>
      <c r="M73" s="7"/>
      <c r="N73" s="7"/>
      <c r="O73" t="s">
        <v>816</v>
      </c>
      <c r="P73" t="s">
        <v>816</v>
      </c>
    </row>
    <row r="74" spans="1:16">
      <c r="A74" s="7" t="s">
        <v>532</v>
      </c>
      <c r="B74" t="s">
        <v>578</v>
      </c>
      <c r="C74" s="7" t="s">
        <v>174</v>
      </c>
      <c r="D74" s="7" t="s">
        <v>145</v>
      </c>
      <c r="E74" s="7"/>
      <c r="F74" s="7"/>
      <c r="G74" s="7"/>
      <c r="H74" s="7"/>
      <c r="I74" s="12"/>
      <c r="J74" s="12"/>
      <c r="K74" s="38"/>
      <c r="L74" s="7"/>
      <c r="M74" s="7"/>
      <c r="N74" s="7"/>
      <c r="O74" s="7"/>
      <c r="P74" s="7"/>
    </row>
    <row r="75" spans="1:16">
      <c r="A75" s="7" t="s">
        <v>533</v>
      </c>
      <c r="B75" t="s">
        <v>578</v>
      </c>
      <c r="C75" s="7" t="s">
        <v>174</v>
      </c>
      <c r="D75" s="7" t="s">
        <v>53</v>
      </c>
      <c r="E75" s="7"/>
      <c r="F75" s="7"/>
      <c r="G75" s="7"/>
      <c r="H75" s="7"/>
      <c r="I75" s="12"/>
      <c r="J75" s="12"/>
      <c r="K75" s="38"/>
      <c r="L75" s="7"/>
      <c r="M75" s="7"/>
      <c r="N75" s="7"/>
      <c r="O75" s="7"/>
      <c r="P75" s="7"/>
    </row>
    <row r="76" spans="1:16">
      <c r="A76" s="7" t="s">
        <v>534</v>
      </c>
      <c r="B76" t="s">
        <v>579</v>
      </c>
      <c r="C76" s="7" t="s">
        <v>174</v>
      </c>
      <c r="D76" s="7" t="s">
        <v>144</v>
      </c>
      <c r="E76" t="s">
        <v>144</v>
      </c>
      <c r="F76" s="7"/>
      <c r="G76" s="7"/>
      <c r="H76" s="7"/>
      <c r="I76" s="12"/>
      <c r="J76" s="12"/>
      <c r="K76" s="38"/>
      <c r="L76" s="7"/>
      <c r="M76" s="7"/>
      <c r="N76" s="7"/>
      <c r="O76" t="s">
        <v>817</v>
      </c>
      <c r="P76" t="s">
        <v>818</v>
      </c>
    </row>
    <row r="77" spans="1:16">
      <c r="A77" s="7" t="s">
        <v>535</v>
      </c>
      <c r="B77" t="s">
        <v>579</v>
      </c>
      <c r="C77" s="7" t="s">
        <v>174</v>
      </c>
      <c r="D77" s="7" t="s">
        <v>145</v>
      </c>
      <c r="E77" s="7"/>
      <c r="F77" s="7"/>
      <c r="G77" s="7"/>
      <c r="H77" s="7"/>
      <c r="I77" s="12"/>
      <c r="J77" s="12"/>
      <c r="K77" s="38"/>
      <c r="L77" s="7"/>
      <c r="M77" s="7"/>
      <c r="N77" s="7"/>
      <c r="O77" s="7"/>
      <c r="P77" s="7"/>
    </row>
    <row r="78" spans="1:16">
      <c r="A78" s="7" t="s">
        <v>536</v>
      </c>
      <c r="B78" t="s">
        <v>579</v>
      </c>
      <c r="C78" s="7" t="s">
        <v>174</v>
      </c>
      <c r="D78" s="7" t="s">
        <v>53</v>
      </c>
      <c r="E78" s="7"/>
      <c r="F78" s="7"/>
      <c r="G78" s="7"/>
      <c r="H78" s="7"/>
      <c r="I78" s="12"/>
      <c r="J78" s="12"/>
      <c r="K78" s="38"/>
      <c r="L78" s="7"/>
      <c r="M78" s="7"/>
      <c r="N78" s="7"/>
      <c r="O78" s="7"/>
      <c r="P78" s="7"/>
    </row>
    <row r="79" spans="1:16">
      <c r="A79" s="7" t="s">
        <v>540</v>
      </c>
      <c r="B79" t="s">
        <v>580</v>
      </c>
      <c r="C79" s="7" t="s">
        <v>174</v>
      </c>
      <c r="D79" s="7" t="s">
        <v>144</v>
      </c>
      <c r="E79" t="s">
        <v>144</v>
      </c>
      <c r="F79" s="7"/>
      <c r="G79" s="7"/>
      <c r="H79" s="7"/>
      <c r="I79" s="12"/>
      <c r="J79" s="12"/>
      <c r="K79" s="38"/>
      <c r="L79" s="7"/>
      <c r="M79" s="7"/>
      <c r="N79" s="7"/>
      <c r="O79" t="s">
        <v>819</v>
      </c>
      <c r="P79" t="s">
        <v>820</v>
      </c>
    </row>
    <row r="80" spans="1:16">
      <c r="A80" s="7" t="s">
        <v>541</v>
      </c>
      <c r="B80" t="s">
        <v>580</v>
      </c>
      <c r="C80" s="7" t="s">
        <v>174</v>
      </c>
      <c r="D80" s="7" t="s">
        <v>145</v>
      </c>
      <c r="E80" s="7"/>
      <c r="F80" s="7"/>
      <c r="G80" s="7"/>
      <c r="H80" s="7"/>
      <c r="I80" s="12"/>
      <c r="J80" s="12"/>
      <c r="K80" s="38"/>
      <c r="L80" s="7"/>
      <c r="M80" s="7"/>
      <c r="N80" s="7"/>
      <c r="O80" s="7"/>
      <c r="P80" s="7"/>
    </row>
    <row r="81" spans="1:16">
      <c r="A81" s="7" t="s">
        <v>542</v>
      </c>
      <c r="B81" t="s">
        <v>580</v>
      </c>
      <c r="C81" s="7" t="s">
        <v>174</v>
      </c>
      <c r="D81" s="7" t="s">
        <v>53</v>
      </c>
      <c r="E81" s="7"/>
      <c r="F81" s="7"/>
      <c r="G81" s="7"/>
      <c r="H81" s="7"/>
      <c r="I81" s="12"/>
      <c r="J81" s="12"/>
      <c r="K81" s="38"/>
      <c r="L81" s="7"/>
      <c r="M81" s="7"/>
      <c r="N81" s="7"/>
      <c r="O81" s="7"/>
      <c r="P81" s="7"/>
    </row>
    <row r="82" spans="1:16">
      <c r="A82" s="7" t="s">
        <v>543</v>
      </c>
      <c r="B82" t="s">
        <v>581</v>
      </c>
      <c r="C82" s="7" t="s">
        <v>174</v>
      </c>
      <c r="D82" s="7" t="s">
        <v>144</v>
      </c>
      <c r="E82" t="s">
        <v>144</v>
      </c>
      <c r="F82" s="7"/>
      <c r="G82" s="7"/>
      <c r="H82" s="7"/>
      <c r="I82" s="12"/>
      <c r="J82" s="12"/>
      <c r="K82" s="38"/>
      <c r="L82" s="7"/>
      <c r="M82" s="7"/>
      <c r="N82" s="7"/>
      <c r="O82" t="s">
        <v>821</v>
      </c>
      <c r="P82" t="s">
        <v>822</v>
      </c>
    </row>
    <row r="83" spans="1:16">
      <c r="A83" s="7" t="s">
        <v>537</v>
      </c>
      <c r="B83" t="s">
        <v>581</v>
      </c>
      <c r="C83" s="7" t="s">
        <v>174</v>
      </c>
      <c r="D83" s="7" t="s">
        <v>145</v>
      </c>
      <c r="E83" s="7"/>
      <c r="F83" s="7"/>
      <c r="G83" s="7"/>
      <c r="H83" s="7"/>
      <c r="I83" s="12"/>
      <c r="J83" s="12"/>
      <c r="K83" s="38"/>
      <c r="L83" s="7"/>
      <c r="M83" s="7"/>
      <c r="N83" s="7"/>
      <c r="O83" s="7"/>
      <c r="P83" s="7"/>
    </row>
    <row r="84" spans="1:16">
      <c r="A84" s="7" t="s">
        <v>538</v>
      </c>
      <c r="B84" t="s">
        <v>581</v>
      </c>
      <c r="C84" s="7" t="s">
        <v>174</v>
      </c>
      <c r="D84" s="7" t="s">
        <v>53</v>
      </c>
      <c r="E84" s="7"/>
      <c r="F84" s="7"/>
      <c r="G84" s="7"/>
      <c r="H84" s="7"/>
      <c r="I84" s="12"/>
      <c r="J84" s="12"/>
      <c r="K84" s="38"/>
      <c r="L84" s="7"/>
      <c r="M84" s="7"/>
      <c r="N84" s="7"/>
      <c r="O84" s="7"/>
      <c r="P84" s="7"/>
    </row>
    <row r="85" spans="1:16">
      <c r="A85" s="7" t="s">
        <v>249</v>
      </c>
      <c r="B85" t="s">
        <v>582</v>
      </c>
      <c r="C85" s="7" t="s">
        <v>174</v>
      </c>
      <c r="D85" s="7" t="s">
        <v>144</v>
      </c>
      <c r="E85" t="s">
        <v>144</v>
      </c>
      <c r="F85" s="7"/>
      <c r="G85" s="7"/>
      <c r="H85" s="7"/>
      <c r="I85" s="12"/>
      <c r="J85" s="12"/>
      <c r="K85" s="38"/>
      <c r="L85" s="7"/>
      <c r="M85" s="7"/>
      <c r="N85" s="7"/>
      <c r="O85" t="s">
        <v>823</v>
      </c>
      <c r="P85" t="s">
        <v>824</v>
      </c>
    </row>
    <row r="86" spans="1:16">
      <c r="A86" s="7" t="s">
        <v>544</v>
      </c>
      <c r="B86" t="s">
        <v>582</v>
      </c>
      <c r="C86" s="7" t="s">
        <v>174</v>
      </c>
      <c r="D86" s="7" t="s">
        <v>145</v>
      </c>
      <c r="E86" s="7"/>
      <c r="F86" s="7"/>
      <c r="G86" s="7"/>
      <c r="H86" s="7"/>
      <c r="I86" s="12"/>
      <c r="J86" s="12"/>
      <c r="K86" s="38"/>
      <c r="L86" s="7"/>
      <c r="M86" s="7"/>
      <c r="N86" s="7"/>
      <c r="O86" s="7"/>
      <c r="P86" s="7"/>
    </row>
    <row r="87" spans="1:16">
      <c r="A87" s="7" t="s">
        <v>545</v>
      </c>
      <c r="B87" t="s">
        <v>582</v>
      </c>
      <c r="C87" s="7" t="s">
        <v>174</v>
      </c>
      <c r="D87" s="7" t="s">
        <v>53</v>
      </c>
      <c r="E87" s="7"/>
      <c r="F87" s="7"/>
      <c r="G87" s="7"/>
      <c r="H87" s="7"/>
      <c r="I87" s="12"/>
      <c r="J87" s="12"/>
      <c r="K87" s="38"/>
      <c r="L87" s="7"/>
      <c r="M87" s="7"/>
      <c r="N87" s="7"/>
      <c r="O87" s="7"/>
      <c r="P87" s="7"/>
    </row>
    <row r="88" spans="1:16">
      <c r="A88" s="7" t="s">
        <v>236</v>
      </c>
      <c r="B88" t="s">
        <v>605</v>
      </c>
      <c r="C88" s="7" t="s">
        <v>410</v>
      </c>
      <c r="D88" s="7" t="s">
        <v>144</v>
      </c>
      <c r="E88" t="s">
        <v>144</v>
      </c>
      <c r="F88" s="7"/>
      <c r="G88" s="7"/>
      <c r="H88" s="7"/>
      <c r="I88" s="12"/>
      <c r="J88" s="12"/>
      <c r="K88" s="38"/>
      <c r="L88" s="7"/>
      <c r="M88" s="7"/>
      <c r="N88" s="7"/>
      <c r="O88" t="s">
        <v>825</v>
      </c>
      <c r="P88" t="s">
        <v>826</v>
      </c>
    </row>
    <row r="89" spans="1:16">
      <c r="A89" s="7" t="s">
        <v>583</v>
      </c>
      <c r="B89" t="s">
        <v>605</v>
      </c>
      <c r="C89" s="7" t="s">
        <v>410</v>
      </c>
      <c r="D89" s="7" t="s">
        <v>145</v>
      </c>
      <c r="E89" s="7"/>
      <c r="F89" s="7"/>
      <c r="G89" s="7"/>
      <c r="H89" s="7"/>
      <c r="I89" s="12"/>
      <c r="J89" s="12"/>
      <c r="K89" s="38"/>
      <c r="L89" s="7"/>
      <c r="M89" s="7"/>
      <c r="N89" s="7"/>
      <c r="O89" s="7"/>
      <c r="P89" s="7"/>
    </row>
    <row r="90" spans="1:16">
      <c r="A90" s="7" t="s">
        <v>314</v>
      </c>
      <c r="B90" t="s">
        <v>606</v>
      </c>
      <c r="C90" s="7" t="s">
        <v>410</v>
      </c>
      <c r="D90" s="7" t="s">
        <v>144</v>
      </c>
      <c r="E90" t="s">
        <v>144</v>
      </c>
      <c r="F90" s="7"/>
      <c r="G90" s="7"/>
      <c r="H90" s="7"/>
      <c r="I90" s="12"/>
      <c r="J90" s="12"/>
      <c r="K90" s="38"/>
      <c r="L90" s="7"/>
      <c r="M90" s="7"/>
      <c r="N90" s="7"/>
      <c r="O90" t="s">
        <v>827</v>
      </c>
      <c r="P90" t="s">
        <v>828</v>
      </c>
    </row>
    <row r="91" spans="1:16">
      <c r="A91" s="7" t="s">
        <v>584</v>
      </c>
      <c r="B91" t="s">
        <v>606</v>
      </c>
      <c r="C91" s="7" t="s">
        <v>410</v>
      </c>
      <c r="D91" s="7" t="s">
        <v>145</v>
      </c>
      <c r="E91" s="7"/>
      <c r="F91" s="7"/>
      <c r="G91" s="7"/>
      <c r="H91" s="7"/>
      <c r="I91" s="12"/>
      <c r="J91" s="12"/>
      <c r="K91" s="38"/>
      <c r="L91" s="7"/>
      <c r="M91" s="7"/>
      <c r="N91" s="7"/>
      <c r="O91" s="7"/>
      <c r="P91" s="7"/>
    </row>
    <row r="92" spans="1:16">
      <c r="A92" s="7" t="s">
        <v>303</v>
      </c>
      <c r="B92" t="s">
        <v>607</v>
      </c>
      <c r="C92" s="7" t="s">
        <v>410</v>
      </c>
      <c r="D92" s="7" t="s">
        <v>144</v>
      </c>
      <c r="E92" t="s">
        <v>144</v>
      </c>
      <c r="F92" s="7"/>
      <c r="G92" s="7"/>
      <c r="H92" s="7"/>
      <c r="I92" s="12"/>
      <c r="J92" s="12"/>
      <c r="K92" s="38"/>
      <c r="L92" s="7"/>
      <c r="M92" s="7"/>
      <c r="N92" s="7"/>
      <c r="O92" t="s">
        <v>829</v>
      </c>
      <c r="P92" t="s">
        <v>830</v>
      </c>
    </row>
    <row r="93" spans="1:16">
      <c r="A93" s="7" t="s">
        <v>304</v>
      </c>
      <c r="B93" t="s">
        <v>607</v>
      </c>
      <c r="C93" s="7" t="s">
        <v>410</v>
      </c>
      <c r="D93" s="7" t="s">
        <v>145</v>
      </c>
      <c r="E93" s="7"/>
      <c r="F93" s="7"/>
      <c r="G93" s="7"/>
      <c r="H93" s="7"/>
      <c r="I93" s="12"/>
      <c r="J93" s="12"/>
      <c r="K93" s="38"/>
      <c r="L93" s="7"/>
      <c r="M93" s="7"/>
      <c r="N93" s="7"/>
      <c r="O93" s="7"/>
      <c r="P93" s="7"/>
    </row>
    <row r="94" spans="1:16">
      <c r="A94" s="7" t="s">
        <v>585</v>
      </c>
      <c r="B94" t="s">
        <v>608</v>
      </c>
      <c r="C94" s="7" t="s">
        <v>410</v>
      </c>
      <c r="D94" s="7" t="s">
        <v>144</v>
      </c>
      <c r="E94" t="s">
        <v>144</v>
      </c>
      <c r="F94" s="7"/>
      <c r="G94" s="7"/>
      <c r="H94" s="7"/>
      <c r="I94" s="12"/>
      <c r="J94" s="12"/>
      <c r="K94" s="38"/>
      <c r="L94" s="7"/>
      <c r="M94" s="7"/>
      <c r="N94" s="7"/>
      <c r="O94" t="s">
        <v>831</v>
      </c>
      <c r="P94" t="s">
        <v>832</v>
      </c>
    </row>
    <row r="95" spans="1:16">
      <c r="A95" s="7" t="s">
        <v>586</v>
      </c>
      <c r="B95" t="s">
        <v>608</v>
      </c>
      <c r="C95" s="7" t="s">
        <v>410</v>
      </c>
      <c r="D95" s="7" t="s">
        <v>145</v>
      </c>
      <c r="E95" s="7"/>
      <c r="F95" s="7"/>
      <c r="G95" s="7"/>
      <c r="H95" s="7"/>
      <c r="I95" s="12"/>
      <c r="J95" s="12"/>
      <c r="K95" s="38"/>
      <c r="L95" s="7"/>
      <c r="M95" s="7"/>
      <c r="N95" s="7"/>
      <c r="O95" s="7"/>
      <c r="P95" s="7"/>
    </row>
    <row r="96" spans="1:16">
      <c r="A96" s="7" t="s">
        <v>237</v>
      </c>
      <c r="B96" t="s">
        <v>609</v>
      </c>
      <c r="C96" s="7" t="s">
        <v>410</v>
      </c>
      <c r="D96" s="7" t="s">
        <v>144</v>
      </c>
      <c r="E96" t="s">
        <v>144</v>
      </c>
      <c r="F96" s="7"/>
      <c r="G96" s="7"/>
      <c r="H96" s="7"/>
      <c r="I96" s="12"/>
      <c r="J96" s="12"/>
      <c r="K96" s="38"/>
      <c r="L96" s="7"/>
      <c r="M96" s="7"/>
      <c r="N96" s="7"/>
      <c r="O96" t="s">
        <v>833</v>
      </c>
      <c r="P96" t="s">
        <v>834</v>
      </c>
    </row>
    <row r="97" spans="1:16">
      <c r="A97" s="7" t="s">
        <v>587</v>
      </c>
      <c r="B97" t="s">
        <v>609</v>
      </c>
      <c r="C97" s="7" t="s">
        <v>410</v>
      </c>
      <c r="D97" s="7" t="s">
        <v>145</v>
      </c>
      <c r="E97" s="7"/>
      <c r="F97" s="7"/>
      <c r="G97" s="7"/>
      <c r="H97" s="7"/>
      <c r="I97" s="12"/>
      <c r="J97" s="12"/>
      <c r="K97" s="38"/>
      <c r="L97" s="7"/>
      <c r="M97" s="7"/>
      <c r="N97" s="7"/>
      <c r="O97" s="7"/>
      <c r="P97" s="7"/>
    </row>
    <row r="98" spans="1:16">
      <c r="A98" s="7" t="s">
        <v>588</v>
      </c>
      <c r="B98" t="s">
        <v>610</v>
      </c>
      <c r="C98" s="7" t="s">
        <v>410</v>
      </c>
      <c r="D98" s="7" t="s">
        <v>144</v>
      </c>
      <c r="E98" t="s">
        <v>144</v>
      </c>
      <c r="F98" s="7"/>
      <c r="G98" s="7"/>
      <c r="H98" s="7"/>
      <c r="I98" s="12"/>
      <c r="J98" s="12"/>
      <c r="K98" s="38"/>
      <c r="L98" s="7"/>
      <c r="M98" s="7"/>
      <c r="N98" s="7"/>
      <c r="O98" t="s">
        <v>835</v>
      </c>
      <c r="P98" t="s">
        <v>836</v>
      </c>
    </row>
    <row r="99" spans="1:16">
      <c r="A99" s="7" t="s">
        <v>589</v>
      </c>
      <c r="B99" t="s">
        <v>610</v>
      </c>
      <c r="C99" s="7" t="s">
        <v>410</v>
      </c>
      <c r="D99" s="7" t="s">
        <v>145</v>
      </c>
      <c r="E99" s="7"/>
      <c r="F99" s="7"/>
      <c r="G99" s="7"/>
      <c r="H99" s="7"/>
      <c r="I99" s="12"/>
      <c r="J99" s="12"/>
      <c r="K99" s="38"/>
      <c r="L99" s="7"/>
      <c r="M99" s="7"/>
      <c r="N99" s="7"/>
      <c r="O99" s="7"/>
      <c r="P99" s="7"/>
    </row>
    <row r="100" spans="1:16">
      <c r="A100" s="7" t="s">
        <v>590</v>
      </c>
      <c r="B100" t="s">
        <v>611</v>
      </c>
      <c r="C100" s="7" t="s">
        <v>410</v>
      </c>
      <c r="D100" s="7" t="s">
        <v>144</v>
      </c>
      <c r="E100" t="s">
        <v>144</v>
      </c>
      <c r="F100" s="7"/>
      <c r="G100" s="7"/>
      <c r="H100" s="7"/>
      <c r="I100" s="12"/>
      <c r="J100" s="12"/>
      <c r="K100" s="38"/>
      <c r="L100" s="7"/>
      <c r="M100" s="7"/>
      <c r="N100" s="7"/>
      <c r="O100" t="s">
        <v>837</v>
      </c>
      <c r="P100" t="s">
        <v>838</v>
      </c>
    </row>
    <row r="101" spans="1:16">
      <c r="A101" s="7" t="s">
        <v>591</v>
      </c>
      <c r="B101" t="s">
        <v>611</v>
      </c>
      <c r="C101" s="7" t="s">
        <v>410</v>
      </c>
      <c r="D101" s="7" t="s">
        <v>145</v>
      </c>
      <c r="E101" s="7"/>
      <c r="F101" s="7"/>
      <c r="G101" s="7"/>
      <c r="H101" s="7"/>
      <c r="I101" s="12"/>
      <c r="J101" s="12"/>
      <c r="K101" s="38"/>
      <c r="L101" s="7"/>
      <c r="M101" s="7"/>
      <c r="N101" s="7"/>
      <c r="O101" s="7"/>
      <c r="P101" s="7"/>
    </row>
    <row r="102" spans="1:16">
      <c r="A102" s="7" t="s">
        <v>288</v>
      </c>
      <c r="B102" t="s">
        <v>612</v>
      </c>
      <c r="C102" s="7" t="s">
        <v>410</v>
      </c>
      <c r="D102" s="7" t="s">
        <v>144</v>
      </c>
      <c r="E102" t="s">
        <v>144</v>
      </c>
      <c r="F102" s="7"/>
      <c r="G102" s="7"/>
      <c r="H102" s="7"/>
      <c r="I102" s="12"/>
      <c r="J102" s="12"/>
      <c r="K102" s="38"/>
      <c r="L102" s="7"/>
      <c r="M102" s="7"/>
      <c r="N102" s="7"/>
      <c r="O102" t="s">
        <v>839</v>
      </c>
      <c r="P102" t="s">
        <v>840</v>
      </c>
    </row>
    <row r="103" spans="1:16">
      <c r="A103" s="7" t="s">
        <v>592</v>
      </c>
      <c r="B103" t="s">
        <v>612</v>
      </c>
      <c r="C103" s="7" t="s">
        <v>410</v>
      </c>
      <c r="D103" s="7" t="s">
        <v>145</v>
      </c>
      <c r="E103" s="7"/>
      <c r="F103" s="7"/>
      <c r="G103" s="7"/>
      <c r="H103" s="7"/>
      <c r="I103" s="12"/>
      <c r="J103" s="12"/>
      <c r="K103" s="38"/>
      <c r="L103" s="7"/>
      <c r="M103" s="7"/>
      <c r="N103" s="7"/>
      <c r="O103" s="7"/>
      <c r="P103" s="7"/>
    </row>
    <row r="104" spans="1:16">
      <c r="A104" s="7" t="s">
        <v>593</v>
      </c>
      <c r="B104" t="s">
        <v>613</v>
      </c>
      <c r="C104" s="7" t="s">
        <v>410</v>
      </c>
      <c r="D104" s="7" t="s">
        <v>144</v>
      </c>
      <c r="E104" t="s">
        <v>144</v>
      </c>
      <c r="F104" s="7"/>
      <c r="G104" s="7"/>
      <c r="H104" s="7"/>
      <c r="I104" s="12"/>
      <c r="J104" s="12"/>
      <c r="K104" s="38"/>
      <c r="L104" s="7"/>
      <c r="M104" s="7"/>
      <c r="N104" s="7"/>
      <c r="O104" t="s">
        <v>841</v>
      </c>
      <c r="P104" t="s">
        <v>842</v>
      </c>
    </row>
    <row r="105" spans="1:16">
      <c r="A105" s="7" t="s">
        <v>594</v>
      </c>
      <c r="B105" t="s">
        <v>613</v>
      </c>
      <c r="C105" s="7" t="s">
        <v>410</v>
      </c>
      <c r="D105" s="7" t="s">
        <v>145</v>
      </c>
      <c r="E105" s="7"/>
      <c r="F105" s="7"/>
      <c r="G105" s="7"/>
      <c r="H105" s="7"/>
      <c r="I105" s="12"/>
      <c r="J105" s="12"/>
      <c r="K105" s="38"/>
      <c r="L105" s="7"/>
      <c r="M105" s="7"/>
      <c r="N105" s="7"/>
      <c r="O105" s="7"/>
      <c r="P105" s="7"/>
    </row>
    <row r="106" spans="1:16">
      <c r="A106" s="7" t="s">
        <v>595</v>
      </c>
      <c r="B106" t="s">
        <v>614</v>
      </c>
      <c r="C106" s="7" t="s">
        <v>410</v>
      </c>
      <c r="D106" s="7" t="s">
        <v>144</v>
      </c>
      <c r="E106" t="s">
        <v>144</v>
      </c>
      <c r="F106" s="7"/>
      <c r="G106" s="7"/>
      <c r="H106" s="7"/>
      <c r="I106" s="12"/>
      <c r="J106" s="12"/>
      <c r="K106" s="38"/>
      <c r="L106" s="7"/>
      <c r="M106" s="7"/>
      <c r="N106" s="7"/>
      <c r="O106" t="s">
        <v>843</v>
      </c>
      <c r="P106" t="s">
        <v>844</v>
      </c>
    </row>
    <row r="107" spans="1:16">
      <c r="A107" s="7" t="s">
        <v>596</v>
      </c>
      <c r="B107" t="s">
        <v>614</v>
      </c>
      <c r="C107" s="7" t="s">
        <v>410</v>
      </c>
      <c r="D107" s="7" t="s">
        <v>145</v>
      </c>
      <c r="E107" s="7"/>
      <c r="F107" s="7"/>
      <c r="G107" s="7"/>
      <c r="H107" s="7"/>
      <c r="I107" s="12"/>
      <c r="J107" s="12"/>
      <c r="K107" s="38"/>
      <c r="L107" s="7"/>
      <c r="M107" s="7"/>
      <c r="N107" s="7"/>
      <c r="O107" s="7"/>
      <c r="P107" s="7"/>
    </row>
    <row r="108" spans="1:16">
      <c r="A108" s="7" t="s">
        <v>318</v>
      </c>
      <c r="B108" t="s">
        <v>614</v>
      </c>
      <c r="C108" s="7" t="s">
        <v>410</v>
      </c>
      <c r="D108" s="7" t="s">
        <v>145</v>
      </c>
      <c r="E108" s="7"/>
      <c r="F108" s="7"/>
      <c r="G108" s="7"/>
      <c r="H108" s="7"/>
      <c r="I108" s="12"/>
      <c r="J108" s="12"/>
      <c r="K108" s="38"/>
      <c r="L108" s="7"/>
      <c r="M108" s="7"/>
      <c r="N108" s="7"/>
      <c r="O108" s="7"/>
      <c r="P108" s="7"/>
    </row>
    <row r="109" spans="1:16">
      <c r="A109" s="7" t="s">
        <v>597</v>
      </c>
      <c r="B109" t="s">
        <v>614</v>
      </c>
      <c r="C109" s="7" t="s">
        <v>410</v>
      </c>
      <c r="D109" s="7" t="s">
        <v>145</v>
      </c>
      <c r="E109" s="7"/>
      <c r="F109" s="7"/>
      <c r="G109" s="7"/>
      <c r="H109" s="7"/>
      <c r="I109" s="12"/>
      <c r="J109" s="12"/>
      <c r="K109" s="38"/>
      <c r="L109" s="7"/>
      <c r="M109" s="7"/>
      <c r="N109" s="7"/>
      <c r="O109" s="7"/>
      <c r="P109" s="7"/>
    </row>
    <row r="110" spans="1:16">
      <c r="A110" s="7" t="s">
        <v>598</v>
      </c>
      <c r="B110" t="s">
        <v>614</v>
      </c>
      <c r="C110" s="7" t="s">
        <v>410</v>
      </c>
      <c r="D110" s="7" t="s">
        <v>53</v>
      </c>
      <c r="E110" s="7"/>
      <c r="F110" s="7"/>
      <c r="G110" s="7"/>
      <c r="H110" s="7"/>
      <c r="I110" s="12"/>
      <c r="J110" s="12"/>
      <c r="K110" s="38"/>
      <c r="L110" s="7"/>
      <c r="M110" s="7"/>
      <c r="N110" s="7"/>
      <c r="O110" s="7"/>
      <c r="P110" s="7"/>
    </row>
    <row r="111" spans="1:16">
      <c r="A111" s="7" t="s">
        <v>320</v>
      </c>
      <c r="B111" t="s">
        <v>614</v>
      </c>
      <c r="C111" s="7" t="s">
        <v>410</v>
      </c>
      <c r="D111" s="7" t="s">
        <v>53</v>
      </c>
      <c r="E111" s="7"/>
      <c r="F111" s="7"/>
      <c r="G111" s="7"/>
      <c r="H111" s="7"/>
      <c r="I111" s="12"/>
      <c r="J111" s="12"/>
      <c r="K111" s="38"/>
      <c r="L111" s="7"/>
      <c r="M111" s="7"/>
      <c r="N111" s="7"/>
      <c r="O111" s="7"/>
      <c r="P111" s="7"/>
    </row>
    <row r="112" spans="1:16">
      <c r="A112" s="7" t="s">
        <v>599</v>
      </c>
      <c r="B112" t="s">
        <v>615</v>
      </c>
      <c r="C112" s="7" t="s">
        <v>410</v>
      </c>
      <c r="D112" s="7" t="s">
        <v>144</v>
      </c>
      <c r="E112" t="s">
        <v>144</v>
      </c>
      <c r="F112" s="7"/>
      <c r="G112" s="7"/>
      <c r="H112" s="7"/>
      <c r="I112" s="12"/>
      <c r="J112" s="12"/>
      <c r="K112" s="38"/>
      <c r="L112" s="7"/>
      <c r="M112" s="7"/>
      <c r="N112" s="7"/>
      <c r="O112" t="s">
        <v>845</v>
      </c>
      <c r="P112" t="s">
        <v>846</v>
      </c>
    </row>
    <row r="113" spans="1:16">
      <c r="A113" s="7" t="s">
        <v>600</v>
      </c>
      <c r="B113" t="s">
        <v>615</v>
      </c>
      <c r="C113" s="7" t="s">
        <v>410</v>
      </c>
      <c r="D113" s="7" t="s">
        <v>145</v>
      </c>
      <c r="E113" s="7"/>
      <c r="F113" s="7"/>
      <c r="G113" s="7"/>
      <c r="H113" s="7"/>
      <c r="I113" s="12"/>
      <c r="J113" s="12"/>
      <c r="K113" s="38"/>
      <c r="L113" s="7"/>
      <c r="M113" s="7"/>
      <c r="N113" s="7"/>
      <c r="O113" s="7"/>
      <c r="P113" s="7"/>
    </row>
    <row r="114" spans="1:16">
      <c r="A114" s="7" t="s">
        <v>601</v>
      </c>
      <c r="B114" t="s">
        <v>616</v>
      </c>
      <c r="C114" s="7" t="s">
        <v>410</v>
      </c>
      <c r="D114" s="7" t="s">
        <v>144</v>
      </c>
      <c r="E114" t="s">
        <v>144</v>
      </c>
      <c r="F114" s="7"/>
      <c r="G114" s="7"/>
      <c r="H114" s="7"/>
      <c r="I114" s="12"/>
      <c r="J114" s="12"/>
      <c r="K114" s="38"/>
      <c r="L114" s="7"/>
      <c r="M114" s="7"/>
      <c r="N114" s="7"/>
      <c r="O114" t="s">
        <v>847</v>
      </c>
      <c r="P114" t="s">
        <v>848</v>
      </c>
    </row>
    <row r="115" spans="1:16">
      <c r="A115" s="7" t="s">
        <v>602</v>
      </c>
      <c r="B115" t="s">
        <v>616</v>
      </c>
      <c r="C115" s="7" t="s">
        <v>410</v>
      </c>
      <c r="D115" s="7" t="s">
        <v>145</v>
      </c>
      <c r="E115" s="7"/>
      <c r="F115" s="7"/>
      <c r="G115" s="7"/>
      <c r="H115" s="7"/>
      <c r="I115" s="12"/>
      <c r="J115" s="12"/>
      <c r="K115" s="38"/>
      <c r="L115" s="7"/>
      <c r="M115" s="7"/>
      <c r="N115" s="7"/>
      <c r="O115" s="7"/>
      <c r="P115" s="7"/>
    </row>
    <row r="116" spans="1:16">
      <c r="A116" s="7" t="s">
        <v>603</v>
      </c>
      <c r="B116" t="s">
        <v>617</v>
      </c>
      <c r="C116" s="7" t="s">
        <v>410</v>
      </c>
      <c r="D116" s="7" t="s">
        <v>144</v>
      </c>
      <c r="E116" t="s">
        <v>144</v>
      </c>
      <c r="F116" s="7"/>
      <c r="G116" s="7"/>
      <c r="H116" s="7"/>
      <c r="I116" s="12"/>
      <c r="J116" s="12"/>
      <c r="K116" s="38"/>
      <c r="L116" s="7"/>
      <c r="M116" s="7"/>
      <c r="N116" s="7"/>
      <c r="O116" t="s">
        <v>849</v>
      </c>
      <c r="P116" t="s">
        <v>850</v>
      </c>
    </row>
    <row r="117" spans="1:16">
      <c r="A117" s="7" t="s">
        <v>604</v>
      </c>
      <c r="B117" t="s">
        <v>617</v>
      </c>
      <c r="C117" s="7" t="s">
        <v>410</v>
      </c>
      <c r="D117" s="7" t="s">
        <v>145</v>
      </c>
      <c r="E117" s="7"/>
      <c r="F117" s="7"/>
      <c r="G117" s="7"/>
      <c r="H117" s="7"/>
      <c r="I117" s="12"/>
      <c r="J117" s="12"/>
      <c r="K117" s="38"/>
      <c r="L117" s="7"/>
      <c r="M117" s="7"/>
      <c r="N117" s="7"/>
      <c r="O117" s="7"/>
      <c r="P117" s="7"/>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dimension ref="A1:I22"/>
  <sheetViews>
    <sheetView workbookViewId="0">
      <selection activeCell="B18" sqref="B18"/>
    </sheetView>
  </sheetViews>
  <sheetFormatPr defaultRowHeight="15"/>
  <cols>
    <col min="1" max="1" width="16.7109375" bestFit="1" customWidth="1"/>
    <col min="3" max="3" width="14" bestFit="1" customWidth="1"/>
  </cols>
  <sheetData>
    <row r="1" spans="1:9">
      <c r="B1" t="s">
        <v>68</v>
      </c>
      <c r="C1" t="s">
        <v>502</v>
      </c>
      <c r="D1">
        <v>2</v>
      </c>
      <c r="E1">
        <v>3</v>
      </c>
      <c r="F1">
        <v>4</v>
      </c>
      <c r="G1">
        <v>2</v>
      </c>
      <c r="H1">
        <v>3</v>
      </c>
      <c r="I1">
        <v>4</v>
      </c>
    </row>
    <row r="2" spans="1:9">
      <c r="A2" t="s">
        <v>12</v>
      </c>
      <c r="B2">
        <f>Data!$B$14+Data!$B$83</f>
        <v>7</v>
      </c>
      <c r="C2" s="37">
        <f>Data!$B$14+Data!$B$83+Data!$B$89</f>
        <v>7</v>
      </c>
      <c r="D2">
        <f>Data!$B$14+Data!$B$83+2</f>
        <v>9</v>
      </c>
      <c r="E2">
        <f>Data!$B$14+Data!$B$83+3</f>
        <v>10</v>
      </c>
      <c r="F2">
        <f>Data!$B$14+Data!$B$83+4</f>
        <v>11</v>
      </c>
      <c r="G2" s="37">
        <f>Data!$B$14+Data!$B$83+Data!$B$89+2</f>
        <v>9</v>
      </c>
      <c r="H2" s="37">
        <f>Data!$B$14+Data!$B$83+Data!$B$89+3</f>
        <v>10</v>
      </c>
      <c r="I2" s="37">
        <f>Data!$B$14+Data!$B$83+Data!$B$89+4</f>
        <v>11</v>
      </c>
    </row>
    <row r="3" spans="1:9">
      <c r="A3" t="s">
        <v>13</v>
      </c>
      <c r="B3" s="37">
        <f>Data!$B$15+Data!$B$84</f>
        <v>2</v>
      </c>
      <c r="C3" s="37">
        <f>Data!$B$15+Data!$B$84+Data!$B$90</f>
        <v>2</v>
      </c>
      <c r="D3" s="37">
        <f>Data!$B$15+Data!$B$84+2</f>
        <v>4</v>
      </c>
      <c r="E3" s="37">
        <f>Data!$B$15+Data!$B$84+3</f>
        <v>5</v>
      </c>
      <c r="F3" s="37">
        <f>Data!$B$15+Data!$B$84+4</f>
        <v>6</v>
      </c>
      <c r="G3" s="37">
        <f>Data!$B$15+Data!$B$84+Data!$B$90+2</f>
        <v>4</v>
      </c>
      <c r="H3" s="37">
        <f>Data!$B$15+Data!$B$84+Data!$B$90+3</f>
        <v>5</v>
      </c>
      <c r="I3" s="37">
        <f>Data!$B$15+Data!$B$84+Data!$B$90+4</f>
        <v>6</v>
      </c>
    </row>
    <row r="4" spans="1:9">
      <c r="A4" t="s">
        <v>14</v>
      </c>
      <c r="B4" s="37">
        <f>Data!$B$16+Data!$B$85</f>
        <v>3</v>
      </c>
      <c r="C4" s="37">
        <f>Data!$B$16+Data!$B$85+Data!$B$91</f>
        <v>3</v>
      </c>
      <c r="D4" s="37">
        <f>Data!$B$16+Data!$B$85+2</f>
        <v>5</v>
      </c>
      <c r="E4" s="37">
        <f>Data!$B$16+Data!$B$85+3</f>
        <v>6</v>
      </c>
      <c r="F4" s="37">
        <f>Data!$B$16+Data!$B$85+4</f>
        <v>7</v>
      </c>
      <c r="G4" s="37">
        <f>Data!$B$16+Data!$B$85+Data!$B$91+2</f>
        <v>5</v>
      </c>
      <c r="H4" s="37">
        <f>Data!$B$16+Data!$B$85+Data!$B$91+3</f>
        <v>6</v>
      </c>
      <c r="I4" s="37">
        <f>Data!$B$16+Data!$B$85+Data!$B$91+4</f>
        <v>7</v>
      </c>
    </row>
    <row r="5" spans="1:9">
      <c r="A5" t="s">
        <v>15</v>
      </c>
      <c r="B5" s="37">
        <f>Data!$B$17+Data!$B$86</f>
        <v>2</v>
      </c>
      <c r="C5" s="37">
        <f>Data!$B$17+Data!$B$86+Data!$B$92</f>
        <v>2</v>
      </c>
      <c r="D5" s="37">
        <f>Data!$B$17+Data!$B$86+2</f>
        <v>4</v>
      </c>
      <c r="E5" s="37">
        <f>Data!$B$17+Data!$B$86+3</f>
        <v>5</v>
      </c>
      <c r="F5" s="37">
        <f>Data!$B$17+Data!$B$86+4</f>
        <v>6</v>
      </c>
      <c r="G5" s="37">
        <f>Data!$B$17+Data!$B$86+Data!$B$92+2</f>
        <v>4</v>
      </c>
      <c r="H5" s="37">
        <f>Data!$B$17+Data!$B$86+Data!$B$92+3</f>
        <v>5</v>
      </c>
      <c r="I5" s="37">
        <f>Data!$B$17+Data!$B$86+Data!$B$92+4</f>
        <v>6</v>
      </c>
    </row>
    <row r="6" spans="1:9">
      <c r="A6" t="s">
        <v>16</v>
      </c>
      <c r="B6" s="37">
        <f>Data!$B$18+Data!$B$87</f>
        <v>3</v>
      </c>
      <c r="C6" s="37">
        <f>Data!$B$18+Data!$B$87+Data!$B$93</f>
        <v>3</v>
      </c>
      <c r="D6" s="37">
        <f>Data!$B$18+Data!$B$87+2</f>
        <v>5</v>
      </c>
      <c r="E6" s="37">
        <f>Data!$B$18+Data!$B$87+3</f>
        <v>6</v>
      </c>
      <c r="F6" s="37">
        <f>Data!$B$18+Data!$B$87+4</f>
        <v>7</v>
      </c>
      <c r="G6" s="37">
        <f>Data!$B$18+Data!$B$87+Data!$B$93+2</f>
        <v>5</v>
      </c>
      <c r="H6" s="37">
        <f>Data!$B$18+Data!$B$87+Data!$B$93+3</f>
        <v>6</v>
      </c>
      <c r="I6" s="37">
        <f>Data!$B$18+Data!$B$87+Data!$B$93+4</f>
        <v>7</v>
      </c>
    </row>
    <row r="8" spans="1:9">
      <c r="A8" t="s">
        <v>553</v>
      </c>
    </row>
    <row r="9" spans="1:9">
      <c r="A9" t="s">
        <v>25</v>
      </c>
      <c r="B9" s="37">
        <f>MAX(4, Data!$B$27)</f>
        <v>4</v>
      </c>
    </row>
    <row r="10" spans="1:9">
      <c r="A10" t="s">
        <v>26</v>
      </c>
      <c r="B10" s="37">
        <f>MAX(4, Data!$B$28)</f>
        <v>5</v>
      </c>
    </row>
    <row r="11" spans="1:9">
      <c r="A11" t="s">
        <v>27</v>
      </c>
      <c r="B11" s="37">
        <f>MAX(4, Data!$B$29)</f>
        <v>4</v>
      </c>
    </row>
    <row r="12" spans="1:9">
      <c r="A12" t="s">
        <v>28</v>
      </c>
      <c r="B12" s="37">
        <f>MAX(4, Data!$B$30)</f>
        <v>4</v>
      </c>
    </row>
    <row r="13" spans="1:9">
      <c r="A13" t="s">
        <v>29</v>
      </c>
      <c r="B13" s="37">
        <f>MAX(4, Data!$B$31)</f>
        <v>4</v>
      </c>
    </row>
    <row r="14" spans="1:9">
      <c r="A14" t="s">
        <v>30</v>
      </c>
      <c r="B14" s="37">
        <f>MAX(4, Data!$B$32)</f>
        <v>5</v>
      </c>
    </row>
    <row r="15" spans="1:9">
      <c r="A15" t="s">
        <v>31</v>
      </c>
      <c r="B15" s="37">
        <f>MAX(4, Data!$B$33)</f>
        <v>4</v>
      </c>
    </row>
    <row r="16" spans="1:9">
      <c r="A16" t="s">
        <v>32</v>
      </c>
      <c r="B16" s="37">
        <f>MAX(4, Data!$B$34)</f>
        <v>4</v>
      </c>
    </row>
    <row r="17" spans="1:2">
      <c r="A17" t="s">
        <v>33</v>
      </c>
      <c r="B17" s="37">
        <f>MAX(4, Data!$B$35)</f>
        <v>4</v>
      </c>
    </row>
    <row r="18" spans="1:2">
      <c r="A18" t="s">
        <v>34</v>
      </c>
      <c r="B18" s="37">
        <f>MAX(4, Data!$B$36)</f>
        <v>6</v>
      </c>
    </row>
    <row r="19" spans="1:2">
      <c r="A19" t="s">
        <v>35</v>
      </c>
      <c r="B19" s="37">
        <f>MAX(4, Data!$B$37)</f>
        <v>4</v>
      </c>
    </row>
    <row r="20" spans="1:2">
      <c r="A20" t="s">
        <v>36</v>
      </c>
      <c r="B20" s="37">
        <f>MAX(4, Data!$B$38)</f>
        <v>4</v>
      </c>
    </row>
    <row r="21" spans="1:2">
      <c r="A21" t="s">
        <v>37</v>
      </c>
      <c r="B21" s="37">
        <f>MAX(4, Data!$B$39)</f>
        <v>4</v>
      </c>
    </row>
    <row r="22" spans="1:2">
      <c r="A22" t="s">
        <v>38</v>
      </c>
      <c r="B22" s="37">
        <f>MAX(4, Data!$B$40)</f>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112"/>
  <sheetViews>
    <sheetView workbookViewId="0">
      <selection activeCell="B14" sqref="B14"/>
    </sheetView>
  </sheetViews>
  <sheetFormatPr defaultRowHeight="15"/>
  <cols>
    <col min="1" max="1" width="23.85546875" bestFit="1" customWidth="1"/>
    <col min="2" max="2" width="9.140625" customWidth="1"/>
  </cols>
  <sheetData>
    <row r="1" spans="1:1">
      <c r="A1" t="s">
        <v>0</v>
      </c>
    </row>
    <row r="2" spans="1:1">
      <c r="A2" t="s">
        <v>1</v>
      </c>
    </row>
    <row r="3" spans="1:1">
      <c r="A3" t="s">
        <v>2</v>
      </c>
    </row>
    <row r="4" spans="1:1">
      <c r="A4" t="s">
        <v>3</v>
      </c>
    </row>
    <row r="5" spans="1:1">
      <c r="A5" t="s">
        <v>154</v>
      </c>
    </row>
    <row r="6" spans="1:1">
      <c r="A6" t="s">
        <v>4</v>
      </c>
    </row>
    <row r="7" spans="1:1">
      <c r="A7" t="s">
        <v>5</v>
      </c>
    </row>
    <row r="8" spans="1:1">
      <c r="A8" t="s">
        <v>6</v>
      </c>
    </row>
    <row r="9" spans="1:1">
      <c r="A9" t="s">
        <v>7</v>
      </c>
    </row>
    <row r="10" spans="1:1">
      <c r="A10" t="s">
        <v>8</v>
      </c>
    </row>
    <row r="11" spans="1:1">
      <c r="A11" t="s">
        <v>9</v>
      </c>
    </row>
    <row r="12" spans="1:1">
      <c r="A12" t="s">
        <v>10</v>
      </c>
    </row>
    <row r="13" spans="1:1">
      <c r="A13" t="s">
        <v>11</v>
      </c>
    </row>
    <row r="14" spans="1:1">
      <c r="A14" t="s">
        <v>12</v>
      </c>
    </row>
    <row r="15" spans="1:1">
      <c r="A15" t="s">
        <v>13</v>
      </c>
    </row>
    <row r="16" spans="1:1">
      <c r="A16" t="s">
        <v>14</v>
      </c>
    </row>
    <row r="17" spans="1:9">
      <c r="A17" t="s">
        <v>15</v>
      </c>
    </row>
    <row r="18" spans="1:9">
      <c r="A18" t="s">
        <v>16</v>
      </c>
    </row>
    <row r="19" spans="1:9">
      <c r="A19" t="s">
        <v>17</v>
      </c>
      <c r="B19">
        <f>20 + (2 * B14)</f>
        <v>20</v>
      </c>
    </row>
    <row r="20" spans="1:9">
      <c r="A20" t="s">
        <v>18</v>
      </c>
      <c r="B20">
        <f>MAX(5 + B18,5 + B16)</f>
        <v>5</v>
      </c>
    </row>
    <row r="21" spans="1:9">
      <c r="A21" t="s">
        <v>19</v>
      </c>
      <c r="B21">
        <f>B15 + B16</f>
        <v>0</v>
      </c>
    </row>
    <row r="22" spans="1:9">
      <c r="A22" t="s">
        <v>20</v>
      </c>
      <c r="B22">
        <v>4</v>
      </c>
    </row>
    <row r="23" spans="1:9">
      <c r="A23" t="s">
        <v>21</v>
      </c>
      <c r="B23">
        <f>B22 + B15 + B14</f>
        <v>4</v>
      </c>
      <c r="H23" t="s">
        <v>266</v>
      </c>
      <c r="I23">
        <v>3</v>
      </c>
    </row>
    <row r="24" spans="1:9">
      <c r="A24" t="s">
        <v>22</v>
      </c>
      <c r="B24">
        <f>5 + B15</f>
        <v>5</v>
      </c>
      <c r="H24" t="s">
        <v>267</v>
      </c>
      <c r="I24">
        <v>5</v>
      </c>
    </row>
    <row r="25" spans="1:9">
      <c r="A25" t="s">
        <v>23</v>
      </c>
      <c r="B25">
        <f>MAX(5 + B17,5 + B18)</f>
        <v>5</v>
      </c>
      <c r="H25" t="s">
        <v>268</v>
      </c>
      <c r="I25">
        <v>6</v>
      </c>
    </row>
    <row r="26" spans="1:9">
      <c r="A26" t="s">
        <v>24</v>
      </c>
      <c r="B26">
        <v>1</v>
      </c>
    </row>
    <row r="27" spans="1:9">
      <c r="A27" t="s">
        <v>25</v>
      </c>
      <c r="B27" s="28">
        <f>IF(C27="u",ROUNDDOWN(($B$14/2),0),VLOOKUP(C27,$H$23:$I$25,2,FALSE))</f>
        <v>0</v>
      </c>
      <c r="C27" s="28" t="s">
        <v>265</v>
      </c>
    </row>
    <row r="28" spans="1:9">
      <c r="A28" t="s">
        <v>26</v>
      </c>
      <c r="B28" s="28">
        <f t="shared" ref="B28" si="0">IF(C28="u",ROUNDDOWN(($B$14/2),0),VLOOKUP(C28,$H$23:$I$25,2,FALSE))</f>
        <v>0</v>
      </c>
      <c r="C28" s="28" t="s">
        <v>265</v>
      </c>
    </row>
    <row r="29" spans="1:9">
      <c r="A29" t="s">
        <v>27</v>
      </c>
      <c r="B29" s="28">
        <f>IF(C29="u",ROUNDDOWN(($B$15/2),0),VLOOKUP(C29,$H$23:$I$25,2,FALSE))</f>
        <v>0</v>
      </c>
      <c r="C29" s="28" t="s">
        <v>265</v>
      </c>
    </row>
    <row r="30" spans="1:9">
      <c r="A30" t="s">
        <v>28</v>
      </c>
      <c r="B30" s="28">
        <f>IF(C30="u",ROUNDDOWN(($B$15/2),0),VLOOKUP(C30,$H$23:$I$25,2,FALSE))</f>
        <v>0</v>
      </c>
      <c r="C30" s="28" t="s">
        <v>265</v>
      </c>
    </row>
    <row r="31" spans="1:9">
      <c r="A31" t="s">
        <v>29</v>
      </c>
      <c r="B31" s="28">
        <f>IF(C31="u",ROUNDDOWN(($B$16/2),0),VLOOKUP(C31,$H$23:$I$25,2,FALSE))</f>
        <v>0</v>
      </c>
      <c r="C31" s="28" t="s">
        <v>265</v>
      </c>
    </row>
    <row r="32" spans="1:9">
      <c r="A32" t="s">
        <v>30</v>
      </c>
      <c r="B32" s="28">
        <f t="shared" ref="B32:B33" si="1">IF(C32="u",ROUNDDOWN(($B$16/2),0),VLOOKUP(C32,$H$23:$I$25,2,FALSE))</f>
        <v>0</v>
      </c>
      <c r="C32" s="28" t="s">
        <v>265</v>
      </c>
    </row>
    <row r="33" spans="1:3">
      <c r="A33" t="s">
        <v>31</v>
      </c>
      <c r="B33" s="28">
        <f t="shared" si="1"/>
        <v>0</v>
      </c>
      <c r="C33" s="28" t="s">
        <v>265</v>
      </c>
    </row>
    <row r="34" spans="1:3">
      <c r="A34" t="s">
        <v>32</v>
      </c>
      <c r="B34" s="28">
        <f>IF(C34="u",ROUNDDOWN(($B$17/2),0),VLOOKUP(C34,$H$23:$I$25,2,FALSE))</f>
        <v>0</v>
      </c>
      <c r="C34" s="28" t="s">
        <v>265</v>
      </c>
    </row>
    <row r="35" spans="1:3">
      <c r="A35" t="s">
        <v>33</v>
      </c>
      <c r="B35" s="28">
        <f t="shared" ref="B35:B38" si="2">IF(C35="u",ROUNDDOWN(($B$17/2),0),VLOOKUP(C35,$H$23:$I$25,2,FALSE))</f>
        <v>0</v>
      </c>
      <c r="C35" s="28" t="s">
        <v>265</v>
      </c>
    </row>
    <row r="36" spans="1:3">
      <c r="A36" t="s">
        <v>34</v>
      </c>
      <c r="B36" s="28">
        <f t="shared" si="2"/>
        <v>0</v>
      </c>
      <c r="C36" s="28" t="s">
        <v>265</v>
      </c>
    </row>
    <row r="37" spans="1:3">
      <c r="A37" t="s">
        <v>35</v>
      </c>
      <c r="B37" s="28">
        <f t="shared" si="2"/>
        <v>0</v>
      </c>
      <c r="C37" s="28" t="s">
        <v>265</v>
      </c>
    </row>
    <row r="38" spans="1:3">
      <c r="A38" t="s">
        <v>36</v>
      </c>
      <c r="B38" s="28">
        <f t="shared" si="2"/>
        <v>0</v>
      </c>
      <c r="C38" s="28" t="s">
        <v>265</v>
      </c>
    </row>
    <row r="39" spans="1:3">
      <c r="A39" t="s">
        <v>37</v>
      </c>
      <c r="B39" s="28">
        <f>IF(C39="u",ROUNDDOWN(($B$18/2),0),VLOOKUP(C39,$H$23:$I$25,2,FALSE))</f>
        <v>0</v>
      </c>
      <c r="C39" s="28" t="s">
        <v>265</v>
      </c>
    </row>
    <row r="40" spans="1:3">
      <c r="A40" t="s">
        <v>38</v>
      </c>
      <c r="B40" s="28">
        <f>IF(C40="u",ROUNDDOWN(($B$18/2),0),VLOOKUP(C40,$H$23:$I$25,2,FALSE))</f>
        <v>0</v>
      </c>
      <c r="C40" s="28" t="s">
        <v>265</v>
      </c>
    </row>
    <row r="41" spans="1:3" ht="15.75">
      <c r="A41" t="s">
        <v>161</v>
      </c>
      <c r="B41" s="29"/>
    </row>
    <row r="42" spans="1:3" ht="15.75">
      <c r="A42" t="s">
        <v>162</v>
      </c>
      <c r="B42" s="5"/>
    </row>
    <row r="43" spans="1:3">
      <c r="A43" t="s">
        <v>163</v>
      </c>
    </row>
    <row r="44" spans="1:3" ht="15.75">
      <c r="A44" t="s">
        <v>164</v>
      </c>
      <c r="B44" s="5"/>
    </row>
    <row r="45" spans="1:3" ht="15.75">
      <c r="A45" t="s">
        <v>165</v>
      </c>
      <c r="B45" s="5"/>
    </row>
    <row r="46" spans="1:3">
      <c r="A46" t="s">
        <v>166</v>
      </c>
    </row>
    <row r="47" spans="1:3">
      <c r="A47" t="s">
        <v>167</v>
      </c>
    </row>
    <row r="48" spans="1:3">
      <c r="A48" t="s">
        <v>238</v>
      </c>
    </row>
    <row r="49" spans="1:2">
      <c r="A49" t="s">
        <v>239</v>
      </c>
    </row>
    <row r="50" spans="1:2" ht="15.75">
      <c r="A50" t="s">
        <v>70</v>
      </c>
      <c r="B50" s="5"/>
    </row>
    <row r="51" spans="1:2" ht="15.75">
      <c r="A51" t="s">
        <v>71</v>
      </c>
      <c r="B51" s="5"/>
    </row>
    <row r="52" spans="1:2" ht="15.75">
      <c r="A52" t="s">
        <v>72</v>
      </c>
      <c r="B52" s="5"/>
    </row>
    <row r="53" spans="1:2">
      <c r="A53" t="s">
        <v>73</v>
      </c>
    </row>
    <row r="54" spans="1:2">
      <c r="A54" t="s">
        <v>74</v>
      </c>
    </row>
    <row r="55" spans="1:2">
      <c r="A55" t="s">
        <v>75</v>
      </c>
    </row>
    <row r="56" spans="1:2">
      <c r="A56" t="s">
        <v>76</v>
      </c>
    </row>
    <row r="57" spans="1:2" ht="15.75">
      <c r="A57" t="s">
        <v>77</v>
      </c>
      <c r="B57" s="5"/>
    </row>
    <row r="58" spans="1:2" ht="15.75">
      <c r="A58" t="s">
        <v>78</v>
      </c>
      <c r="B58" s="5"/>
    </row>
    <row r="59" spans="1:2">
      <c r="A59" t="s">
        <v>79</v>
      </c>
    </row>
    <row r="60" spans="1:2">
      <c r="A60" t="s">
        <v>80</v>
      </c>
    </row>
    <row r="61" spans="1:2">
      <c r="A61" t="s">
        <v>81</v>
      </c>
    </row>
    <row r="62" spans="1:2">
      <c r="A62" t="s">
        <v>82</v>
      </c>
    </row>
    <row r="63" spans="1:2">
      <c r="A63" t="s">
        <v>83</v>
      </c>
    </row>
    <row r="64" spans="1:2">
      <c r="A64" t="s">
        <v>84</v>
      </c>
    </row>
    <row r="65" spans="1:1">
      <c r="A65" s="1" t="s">
        <v>85</v>
      </c>
    </row>
    <row r="66" spans="1:1">
      <c r="A66" s="2" t="s">
        <v>97</v>
      </c>
    </row>
    <row r="67" spans="1:1">
      <c r="A67" s="3" t="s">
        <v>96</v>
      </c>
    </row>
    <row r="68" spans="1:1">
      <c r="A68" s="3" t="s">
        <v>95</v>
      </c>
    </row>
    <row r="69" spans="1:1">
      <c r="A69" s="4" t="s">
        <v>94</v>
      </c>
    </row>
    <row r="70" spans="1:1">
      <c r="A70" s="4" t="s">
        <v>93</v>
      </c>
    </row>
    <row r="71" spans="1:1">
      <c r="A71" s="2" t="s">
        <v>92</v>
      </c>
    </row>
    <row r="72" spans="1:1">
      <c r="A72" s="2" t="s">
        <v>91</v>
      </c>
    </row>
    <row r="73" spans="1:1">
      <c r="A73" t="s">
        <v>86</v>
      </c>
    </row>
    <row r="74" spans="1:1">
      <c r="A74" t="s">
        <v>87</v>
      </c>
    </row>
    <row r="75" spans="1:1">
      <c r="A75" t="s">
        <v>88</v>
      </c>
    </row>
    <row r="76" spans="1:1">
      <c r="A76" t="s">
        <v>89</v>
      </c>
    </row>
    <row r="77" spans="1:1">
      <c r="A77" t="s">
        <v>90</v>
      </c>
    </row>
    <row r="78" spans="1:1">
      <c r="A78" t="s">
        <v>98</v>
      </c>
    </row>
    <row r="79" spans="1:1">
      <c r="A79" t="s">
        <v>99</v>
      </c>
    </row>
    <row r="80" spans="1:1">
      <c r="A80" t="s">
        <v>100</v>
      </c>
    </row>
    <row r="81" spans="1:6">
      <c r="A81" t="s">
        <v>101</v>
      </c>
    </row>
    <row r="82" spans="1:6">
      <c r="A82" t="s">
        <v>210</v>
      </c>
    </row>
    <row r="83" spans="1:6">
      <c r="A83" t="s">
        <v>196</v>
      </c>
    </row>
    <row r="84" spans="1:6">
      <c r="A84" t="s">
        <v>197</v>
      </c>
    </row>
    <row r="85" spans="1:6">
      <c r="A85" t="s">
        <v>198</v>
      </c>
    </row>
    <row r="86" spans="1:6">
      <c r="A86" t="s">
        <v>199</v>
      </c>
    </row>
    <row r="87" spans="1:6">
      <c r="A87" t="s">
        <v>200</v>
      </c>
    </row>
    <row r="88" spans="1:6">
      <c r="A88" t="s">
        <v>211</v>
      </c>
    </row>
    <row r="89" spans="1:6">
      <c r="A89" t="s">
        <v>102</v>
      </c>
    </row>
    <row r="90" spans="1:6">
      <c r="A90" t="s">
        <v>103</v>
      </c>
    </row>
    <row r="91" spans="1:6">
      <c r="A91" t="s">
        <v>104</v>
      </c>
    </row>
    <row r="92" spans="1:6">
      <c r="A92" t="s">
        <v>105</v>
      </c>
    </row>
    <row r="93" spans="1:6">
      <c r="A93" t="s">
        <v>106</v>
      </c>
    </row>
    <row r="94" spans="1:6">
      <c r="A94" t="s">
        <v>107</v>
      </c>
      <c r="B94" s="15"/>
      <c r="C94" s="16"/>
      <c r="D94" s="17"/>
      <c r="E94" s="18"/>
      <c r="F94" s="19"/>
    </row>
    <row r="95" spans="1:6">
      <c r="A95" t="s">
        <v>108</v>
      </c>
      <c r="B95" s="15"/>
      <c r="C95" s="16"/>
      <c r="D95" s="17"/>
      <c r="E95" s="18"/>
      <c r="F95" s="19"/>
    </row>
    <row r="96" spans="1:6">
      <c r="A96" t="s">
        <v>109</v>
      </c>
      <c r="B96" s="15"/>
      <c r="C96" s="16"/>
      <c r="D96" s="17"/>
      <c r="E96" s="18"/>
      <c r="F96" s="19"/>
    </row>
    <row r="97" spans="1:6">
      <c r="A97" t="s">
        <v>110</v>
      </c>
      <c r="B97" s="15"/>
      <c r="C97" s="16"/>
      <c r="D97" s="17"/>
      <c r="E97" s="18"/>
      <c r="F97" s="19"/>
    </row>
    <row r="98" spans="1:6">
      <c r="A98" t="s">
        <v>111</v>
      </c>
    </row>
    <row r="99" spans="1:6">
      <c r="A99" t="s">
        <v>207</v>
      </c>
    </row>
    <row r="100" spans="1:6">
      <c r="A100" t="s">
        <v>208</v>
      </c>
    </row>
    <row r="101" spans="1:6">
      <c r="A101" t="s">
        <v>112</v>
      </c>
    </row>
    <row r="102" spans="1:6">
      <c r="A102" t="s">
        <v>113</v>
      </c>
    </row>
    <row r="103" spans="1:6">
      <c r="A103" t="s">
        <v>212</v>
      </c>
    </row>
    <row r="104" spans="1:6">
      <c r="A104" t="s">
        <v>206</v>
      </c>
    </row>
    <row r="105" spans="1:6">
      <c r="A105" t="s">
        <v>39</v>
      </c>
    </row>
    <row r="106" spans="1:6">
      <c r="A106" t="s">
        <v>40</v>
      </c>
    </row>
    <row r="107" spans="1:6">
      <c r="A107" t="s">
        <v>217</v>
      </c>
    </row>
    <row r="108" spans="1:6">
      <c r="A108" t="s">
        <v>218</v>
      </c>
    </row>
    <row r="109" spans="1:6">
      <c r="A109" t="s">
        <v>219</v>
      </c>
    </row>
    <row r="110" spans="1:6">
      <c r="A110" t="s">
        <v>41</v>
      </c>
    </row>
    <row r="111" spans="1:6">
      <c r="A111" t="s">
        <v>42</v>
      </c>
      <c r="B111" s="30"/>
    </row>
    <row r="112" spans="1:6">
      <c r="A112"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112"/>
  <sheetViews>
    <sheetView zoomScale="85" zoomScaleNormal="85" workbookViewId="0">
      <selection activeCell="H126" sqref="H125:H126"/>
    </sheetView>
  </sheetViews>
  <sheetFormatPr defaultRowHeight="15"/>
  <cols>
    <col min="1" max="1" width="23.85546875" bestFit="1" customWidth="1"/>
    <col min="2" max="2" width="9.140625" customWidth="1"/>
  </cols>
  <sheetData>
    <row r="1" spans="1:2">
      <c r="A1" t="s">
        <v>0</v>
      </c>
      <c r="B1" t="s">
        <v>220</v>
      </c>
    </row>
    <row r="2" spans="1:2">
      <c r="A2" t="s">
        <v>1</v>
      </c>
    </row>
    <row r="3" spans="1:2">
      <c r="A3" t="s">
        <v>2</v>
      </c>
      <c r="B3" t="s">
        <v>221</v>
      </c>
    </row>
    <row r="4" spans="1:2">
      <c r="A4" t="s">
        <v>3</v>
      </c>
      <c r="B4" t="s">
        <v>222</v>
      </c>
    </row>
    <row r="5" spans="1:2">
      <c r="A5" t="s">
        <v>154</v>
      </c>
      <c r="B5" t="s">
        <v>223</v>
      </c>
    </row>
    <row r="6" spans="1:2">
      <c r="A6" t="s">
        <v>4</v>
      </c>
      <c r="B6" t="s">
        <v>224</v>
      </c>
    </row>
    <row r="7" spans="1:2">
      <c r="A7" t="s">
        <v>5</v>
      </c>
    </row>
    <row r="8" spans="1:2">
      <c r="A8" t="s">
        <v>6</v>
      </c>
      <c r="B8">
        <v>4</v>
      </c>
    </row>
    <row r="9" spans="1:2">
      <c r="A9" t="s">
        <v>7</v>
      </c>
      <c r="B9" t="s">
        <v>225</v>
      </c>
    </row>
    <row r="10" spans="1:2">
      <c r="A10" t="s">
        <v>8</v>
      </c>
      <c r="B10" t="s">
        <v>226</v>
      </c>
    </row>
    <row r="11" spans="1:2">
      <c r="A11" t="s">
        <v>9</v>
      </c>
      <c r="B11" t="s">
        <v>227</v>
      </c>
    </row>
    <row r="12" spans="1:2">
      <c r="A12" t="s">
        <v>10</v>
      </c>
      <c r="B12" t="s">
        <v>228</v>
      </c>
    </row>
    <row r="13" spans="1:2">
      <c r="A13" t="s">
        <v>11</v>
      </c>
      <c r="B13" t="s">
        <v>229</v>
      </c>
    </row>
    <row r="14" spans="1:2">
      <c r="A14" t="s">
        <v>12</v>
      </c>
      <c r="B14">
        <v>3</v>
      </c>
    </row>
    <row r="15" spans="1:2">
      <c r="A15" t="s">
        <v>13</v>
      </c>
      <c r="B15">
        <v>3</v>
      </c>
    </row>
    <row r="16" spans="1:2">
      <c r="A16" t="s">
        <v>14</v>
      </c>
      <c r="B16">
        <v>3</v>
      </c>
    </row>
    <row r="17" spans="1:9">
      <c r="A17" t="s">
        <v>15</v>
      </c>
      <c r="B17">
        <v>4</v>
      </c>
    </row>
    <row r="18" spans="1:9">
      <c r="A18" t="s">
        <v>16</v>
      </c>
      <c r="B18">
        <v>4</v>
      </c>
    </row>
    <row r="19" spans="1:9">
      <c r="A19" t="s">
        <v>17</v>
      </c>
      <c r="B19">
        <f>20 + (2 * B14)</f>
        <v>26</v>
      </c>
    </row>
    <row r="20" spans="1:9">
      <c r="A20" t="s">
        <v>18</v>
      </c>
      <c r="B20">
        <f>MAX(5 + B18,5 + B16)</f>
        <v>9</v>
      </c>
    </row>
    <row r="21" spans="1:9">
      <c r="A21" t="s">
        <v>19</v>
      </c>
      <c r="B21">
        <f>B15 + B16</f>
        <v>6</v>
      </c>
    </row>
    <row r="22" spans="1:9">
      <c r="A22" t="s">
        <v>20</v>
      </c>
      <c r="B22">
        <v>4</v>
      </c>
    </row>
    <row r="23" spans="1:9">
      <c r="A23" t="s">
        <v>21</v>
      </c>
      <c r="B23">
        <f>B22 + B15 + B14</f>
        <v>10</v>
      </c>
      <c r="H23" t="s">
        <v>266</v>
      </c>
      <c r="I23">
        <v>3</v>
      </c>
    </row>
    <row r="24" spans="1:9">
      <c r="A24" t="s">
        <v>22</v>
      </c>
      <c r="B24">
        <f>5 + B15</f>
        <v>8</v>
      </c>
      <c r="H24" t="s">
        <v>267</v>
      </c>
      <c r="I24">
        <v>5</v>
      </c>
    </row>
    <row r="25" spans="1:9">
      <c r="A25" t="s">
        <v>23</v>
      </c>
      <c r="B25">
        <f>MAX(5 + B17,5 + B18)</f>
        <v>9</v>
      </c>
      <c r="H25" t="s">
        <v>268</v>
      </c>
      <c r="I25">
        <v>6</v>
      </c>
    </row>
    <row r="26" spans="1:9">
      <c r="A26" t="s">
        <v>24</v>
      </c>
    </row>
    <row r="27" spans="1:9">
      <c r="A27" t="s">
        <v>25</v>
      </c>
      <c r="B27" s="28">
        <f>IF(C27="u",ROUNDDOWN(($B$14/2),0),VLOOKUP(C27,$H$23:$I$25,2,FALSE))</f>
        <v>1</v>
      </c>
      <c r="C27" t="s">
        <v>265</v>
      </c>
    </row>
    <row r="28" spans="1:9">
      <c r="A28" t="s">
        <v>26</v>
      </c>
      <c r="B28" s="28">
        <f t="shared" ref="B28" si="0">IF(C28="u",ROUNDDOWN(($B$14/2),0),VLOOKUP(C28,$H$23:$I$25,2,FALSE))</f>
        <v>6</v>
      </c>
      <c r="C28" t="s">
        <v>268</v>
      </c>
    </row>
    <row r="29" spans="1:9">
      <c r="A29" t="s">
        <v>27</v>
      </c>
      <c r="B29" s="28">
        <f>IF(C29="u",ROUNDDOWN(($B$15/2),0),VLOOKUP(C29,$H$23:$I$25,2,FALSE))</f>
        <v>1</v>
      </c>
      <c r="C29" t="s">
        <v>265</v>
      </c>
    </row>
    <row r="30" spans="1:9">
      <c r="A30" t="s">
        <v>28</v>
      </c>
      <c r="B30" s="28">
        <f>IF(C30="u",ROUNDDOWN(($B$15/2),0),VLOOKUP(C30,$H$23:$I$25,2,FALSE))</f>
        <v>1</v>
      </c>
      <c r="C30" t="s">
        <v>265</v>
      </c>
    </row>
    <row r="31" spans="1:9">
      <c r="A31" t="s">
        <v>29</v>
      </c>
      <c r="B31" s="28">
        <f>IF(C31="u",ROUNDDOWN(($B$16/2),0),VLOOKUP(C31,$H$23:$I$25,2,FALSE))</f>
        <v>6</v>
      </c>
      <c r="C31" t="s">
        <v>268</v>
      </c>
    </row>
    <row r="32" spans="1:9">
      <c r="A32" t="s">
        <v>30</v>
      </c>
      <c r="B32" s="28">
        <f t="shared" ref="B32:B33" si="1">IF(C32="u",ROUNDDOWN(($B$16/2),0),VLOOKUP(C32,$H$23:$I$25,2,FALSE))</f>
        <v>1</v>
      </c>
      <c r="C32" t="s">
        <v>265</v>
      </c>
    </row>
    <row r="33" spans="1:3">
      <c r="A33" t="s">
        <v>31</v>
      </c>
      <c r="B33" s="28">
        <f t="shared" si="1"/>
        <v>1</v>
      </c>
      <c r="C33" t="s">
        <v>265</v>
      </c>
    </row>
    <row r="34" spans="1:3">
      <c r="A34" t="s">
        <v>32</v>
      </c>
      <c r="B34" s="28">
        <f>IF(C34="u",ROUNDDOWN(($B$17/2),0),VLOOKUP(C34,$H$23:$I$25,2,FALSE))</f>
        <v>2</v>
      </c>
      <c r="C34" t="s">
        <v>265</v>
      </c>
    </row>
    <row r="35" spans="1:3">
      <c r="A35" t="s">
        <v>33</v>
      </c>
      <c r="B35" s="28">
        <f t="shared" ref="B35:B38" si="2">IF(C35="u",ROUNDDOWN(($B$17/2),0),VLOOKUP(C35,$H$23:$I$25,2,FALSE))</f>
        <v>2</v>
      </c>
      <c r="C35" t="s">
        <v>265</v>
      </c>
    </row>
    <row r="36" spans="1:3">
      <c r="A36" t="s">
        <v>34</v>
      </c>
      <c r="B36" s="28">
        <f t="shared" si="2"/>
        <v>2</v>
      </c>
      <c r="C36" t="s">
        <v>265</v>
      </c>
    </row>
    <row r="37" spans="1:3">
      <c r="A37" t="s">
        <v>35</v>
      </c>
      <c r="B37" s="28">
        <f t="shared" si="2"/>
        <v>2</v>
      </c>
      <c r="C37" t="s">
        <v>265</v>
      </c>
    </row>
    <row r="38" spans="1:3">
      <c r="A38" t="s">
        <v>36</v>
      </c>
      <c r="B38" s="28">
        <f t="shared" si="2"/>
        <v>3</v>
      </c>
      <c r="C38" t="s">
        <v>266</v>
      </c>
    </row>
    <row r="39" spans="1:3">
      <c r="A39" t="s">
        <v>37</v>
      </c>
      <c r="B39" s="28">
        <f>IF(C39="u",ROUNDDOWN(($B$18/2),0),VLOOKUP(C39,$H$23:$I$25,2,FALSE))</f>
        <v>2</v>
      </c>
      <c r="C39" t="s">
        <v>265</v>
      </c>
    </row>
    <row r="40" spans="1:3">
      <c r="A40" t="s">
        <v>38</v>
      </c>
      <c r="B40" s="28">
        <f>IF(C40="u",ROUNDDOWN(($B$18/2),0),VLOOKUP(C40,$H$23:$I$25,2,FALSE))</f>
        <v>5</v>
      </c>
      <c r="C40" t="s">
        <v>267</v>
      </c>
    </row>
    <row r="41" spans="1:3" ht="15.75">
      <c r="A41" t="s">
        <v>161</v>
      </c>
      <c r="B41" s="5" t="s">
        <v>230</v>
      </c>
    </row>
    <row r="42" spans="1:3" ht="15.75">
      <c r="A42" t="s">
        <v>162</v>
      </c>
      <c r="B42" s="5" t="s">
        <v>231</v>
      </c>
    </row>
    <row r="43" spans="1:3">
      <c r="A43" t="s">
        <v>163</v>
      </c>
      <c r="B43" t="s">
        <v>232</v>
      </c>
    </row>
    <row r="44" spans="1:3">
      <c r="A44" t="s">
        <v>164</v>
      </c>
      <c r="B44" t="s">
        <v>233</v>
      </c>
    </row>
    <row r="45" spans="1:3" ht="15.75">
      <c r="A45" t="s">
        <v>165</v>
      </c>
      <c r="B45" s="5" t="s">
        <v>234</v>
      </c>
    </row>
    <row r="46" spans="1:3" ht="15.75">
      <c r="A46" t="s">
        <v>166</v>
      </c>
      <c r="B46" s="5" t="s">
        <v>236</v>
      </c>
    </row>
    <row r="47" spans="1:3" ht="15.75">
      <c r="A47" t="s">
        <v>167</v>
      </c>
      <c r="B47" s="5" t="s">
        <v>237</v>
      </c>
    </row>
    <row r="48" spans="1:3" ht="15.75">
      <c r="A48" t="s">
        <v>238</v>
      </c>
      <c r="B48" s="5"/>
    </row>
    <row r="49" spans="1:2" ht="15.75">
      <c r="A49" t="s">
        <v>239</v>
      </c>
      <c r="B49" s="5"/>
    </row>
    <row r="50" spans="1:2" ht="15.75">
      <c r="A50" t="s">
        <v>70</v>
      </c>
      <c r="B50" s="5"/>
    </row>
    <row r="51" spans="1:2" ht="15.75">
      <c r="A51" t="s">
        <v>71</v>
      </c>
      <c r="B51" s="5"/>
    </row>
    <row r="52" spans="1:2">
      <c r="A52" t="s">
        <v>72</v>
      </c>
    </row>
    <row r="53" spans="1:2">
      <c r="A53" t="s">
        <v>73</v>
      </c>
    </row>
    <row r="54" spans="1:2">
      <c r="A54" t="s">
        <v>74</v>
      </c>
    </row>
    <row r="55" spans="1:2">
      <c r="A55" t="s">
        <v>75</v>
      </c>
    </row>
    <row r="56" spans="1:2">
      <c r="A56" t="s">
        <v>76</v>
      </c>
    </row>
    <row r="57" spans="1:2" ht="15.75">
      <c r="A57" t="s">
        <v>77</v>
      </c>
      <c r="B57" s="5" t="s">
        <v>235</v>
      </c>
    </row>
    <row r="58" spans="1:2" ht="15.75">
      <c r="A58" t="s">
        <v>78</v>
      </c>
      <c r="B58" s="5"/>
    </row>
    <row r="59" spans="1:2">
      <c r="A59" t="s">
        <v>79</v>
      </c>
    </row>
    <row r="60" spans="1:2">
      <c r="A60" t="s">
        <v>80</v>
      </c>
    </row>
    <row r="61" spans="1:2">
      <c r="A61" t="s">
        <v>81</v>
      </c>
    </row>
    <row r="62" spans="1:2">
      <c r="A62" t="s">
        <v>82</v>
      </c>
    </row>
    <row r="63" spans="1:2">
      <c r="A63" t="s">
        <v>83</v>
      </c>
    </row>
    <row r="64" spans="1:2">
      <c r="A64" t="s">
        <v>84</v>
      </c>
    </row>
    <row r="65" spans="1:2">
      <c r="A65" s="1" t="s">
        <v>85</v>
      </c>
    </row>
    <row r="66" spans="1:2">
      <c r="A66" s="2" t="s">
        <v>97</v>
      </c>
    </row>
    <row r="67" spans="1:2">
      <c r="A67" s="3" t="s">
        <v>96</v>
      </c>
    </row>
    <row r="68" spans="1:2">
      <c r="A68" s="3" t="s">
        <v>95</v>
      </c>
    </row>
    <row r="69" spans="1:2">
      <c r="A69" s="4" t="s">
        <v>94</v>
      </c>
    </row>
    <row r="70" spans="1:2">
      <c r="A70" s="4" t="s">
        <v>93</v>
      </c>
    </row>
    <row r="71" spans="1:2">
      <c r="A71" s="2" t="s">
        <v>92</v>
      </c>
    </row>
    <row r="72" spans="1:2">
      <c r="A72" s="2" t="s">
        <v>91</v>
      </c>
    </row>
    <row r="73" spans="1:2">
      <c r="A73" t="s">
        <v>86</v>
      </c>
    </row>
    <row r="74" spans="1:2">
      <c r="A74" t="s">
        <v>87</v>
      </c>
    </row>
    <row r="75" spans="1:2">
      <c r="A75" t="s">
        <v>88</v>
      </c>
    </row>
    <row r="76" spans="1:2">
      <c r="A76" t="s">
        <v>89</v>
      </c>
    </row>
    <row r="77" spans="1:2">
      <c r="A77" t="s">
        <v>90</v>
      </c>
    </row>
    <row r="78" spans="1:2">
      <c r="A78" t="s">
        <v>98</v>
      </c>
      <c r="B78" t="s">
        <v>651</v>
      </c>
    </row>
    <row r="79" spans="1:2">
      <c r="A79" t="s">
        <v>99</v>
      </c>
      <c r="B79" t="s">
        <v>652</v>
      </c>
    </row>
    <row r="80" spans="1:2">
      <c r="A80" t="s">
        <v>100</v>
      </c>
      <c r="B80" t="s">
        <v>653</v>
      </c>
    </row>
    <row r="81" spans="1:6">
      <c r="A81" t="s">
        <v>101</v>
      </c>
    </row>
    <row r="82" spans="1:6">
      <c r="A82" t="s">
        <v>210</v>
      </c>
    </row>
    <row r="83" spans="1:6">
      <c r="A83" t="s">
        <v>196</v>
      </c>
    </row>
    <row r="84" spans="1:6">
      <c r="A84" t="s">
        <v>197</v>
      </c>
    </row>
    <row r="85" spans="1:6">
      <c r="A85" t="s">
        <v>198</v>
      </c>
    </row>
    <row r="86" spans="1:6">
      <c r="A86" t="s">
        <v>199</v>
      </c>
    </row>
    <row r="87" spans="1:6">
      <c r="A87" t="s">
        <v>200</v>
      </c>
    </row>
    <row r="88" spans="1:6">
      <c r="A88" t="s">
        <v>211</v>
      </c>
    </row>
    <row r="89" spans="1:6">
      <c r="A89" t="s">
        <v>102</v>
      </c>
    </row>
    <row r="90" spans="1:6">
      <c r="A90" t="s">
        <v>103</v>
      </c>
    </row>
    <row r="91" spans="1:6">
      <c r="A91" t="s">
        <v>104</v>
      </c>
    </row>
    <row r="92" spans="1:6">
      <c r="A92" t="s">
        <v>105</v>
      </c>
    </row>
    <row r="93" spans="1:6">
      <c r="A93" t="s">
        <v>106</v>
      </c>
    </row>
    <row r="94" spans="1:6">
      <c r="A94" t="s">
        <v>107</v>
      </c>
      <c r="B94" s="15"/>
      <c r="C94" s="16"/>
      <c r="D94" s="17"/>
      <c r="E94" s="18"/>
      <c r="F94" s="19"/>
    </row>
    <row r="95" spans="1:6">
      <c r="A95" t="s">
        <v>108</v>
      </c>
      <c r="B95" s="15"/>
      <c r="C95" s="16"/>
      <c r="D95" s="17"/>
      <c r="E95" s="18"/>
      <c r="F95" s="19"/>
    </row>
    <row r="96" spans="1:6">
      <c r="A96" t="s">
        <v>109</v>
      </c>
      <c r="B96" s="15"/>
      <c r="C96" s="16"/>
      <c r="D96" s="17"/>
      <c r="E96" s="18"/>
      <c r="F96" s="19"/>
    </row>
    <row r="97" spans="1:6">
      <c r="A97" t="s">
        <v>110</v>
      </c>
      <c r="B97" s="15"/>
      <c r="C97" s="16"/>
      <c r="D97" s="17"/>
      <c r="E97" s="18"/>
      <c r="F97" s="19"/>
    </row>
    <row r="98" spans="1:6">
      <c r="A98" t="s">
        <v>111</v>
      </c>
    </row>
    <row r="99" spans="1:6">
      <c r="A99" t="s">
        <v>207</v>
      </c>
    </row>
    <row r="100" spans="1:6">
      <c r="A100" t="s">
        <v>208</v>
      </c>
    </row>
    <row r="101" spans="1:6">
      <c r="A101" t="s">
        <v>112</v>
      </c>
    </row>
    <row r="102" spans="1:6">
      <c r="A102" t="s">
        <v>113</v>
      </c>
    </row>
    <row r="103" spans="1:6">
      <c r="A103" t="s">
        <v>212</v>
      </c>
    </row>
    <row r="104" spans="1:6">
      <c r="A104" t="s">
        <v>206</v>
      </c>
      <c r="B104" s="40" t="s">
        <v>630</v>
      </c>
    </row>
    <row r="105" spans="1:6">
      <c r="A105" t="s">
        <v>39</v>
      </c>
      <c r="B105" t="s">
        <v>631</v>
      </c>
    </row>
    <row r="106" spans="1:6">
      <c r="A106" t="s">
        <v>40</v>
      </c>
    </row>
    <row r="107" spans="1:6">
      <c r="A107" t="s">
        <v>217</v>
      </c>
    </row>
    <row r="108" spans="1:6">
      <c r="A108" t="s">
        <v>218</v>
      </c>
    </row>
    <row r="109" spans="1:6">
      <c r="A109" t="s">
        <v>219</v>
      </c>
    </row>
    <row r="110" spans="1:6">
      <c r="A110" t="s">
        <v>41</v>
      </c>
      <c r="B110">
        <v>2</v>
      </c>
    </row>
    <row r="111" spans="1:6">
      <c r="A111" t="s">
        <v>42</v>
      </c>
      <c r="B111" s="30">
        <v>100000</v>
      </c>
    </row>
    <row r="112" spans="1:6">
      <c r="A112" t="s">
        <v>43</v>
      </c>
      <c r="B112" t="s">
        <v>633</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dimension ref="A1:I112"/>
  <sheetViews>
    <sheetView topLeftCell="A76" zoomScale="85" zoomScaleNormal="85" workbookViewId="0">
      <selection activeCell="E51" sqref="E51"/>
    </sheetView>
  </sheetViews>
  <sheetFormatPr defaultRowHeight="15"/>
  <cols>
    <col min="1" max="1" width="23.85546875" bestFit="1" customWidth="1"/>
    <col min="2" max="2" width="9.140625" customWidth="1"/>
  </cols>
  <sheetData>
    <row r="1" spans="1:2">
      <c r="A1" t="s">
        <v>0</v>
      </c>
      <c r="B1" t="s">
        <v>240</v>
      </c>
    </row>
    <row r="2" spans="1:2">
      <c r="A2" t="s">
        <v>1</v>
      </c>
    </row>
    <row r="3" spans="1:2">
      <c r="A3" t="s">
        <v>2</v>
      </c>
      <c r="B3" s="35" t="s">
        <v>406</v>
      </c>
    </row>
    <row r="4" spans="1:2">
      <c r="A4" t="s">
        <v>3</v>
      </c>
      <c r="B4" t="s">
        <v>241</v>
      </c>
    </row>
    <row r="5" spans="1:2">
      <c r="A5" t="s">
        <v>154</v>
      </c>
      <c r="B5" t="s">
        <v>223</v>
      </c>
    </row>
    <row r="6" spans="1:2">
      <c r="A6" t="s">
        <v>4</v>
      </c>
      <c r="B6" t="s">
        <v>242</v>
      </c>
    </row>
    <row r="7" spans="1:2">
      <c r="A7" t="s">
        <v>5</v>
      </c>
      <c r="B7" t="s">
        <v>243</v>
      </c>
    </row>
    <row r="8" spans="1:2">
      <c r="A8" t="s">
        <v>6</v>
      </c>
      <c r="B8">
        <v>5</v>
      </c>
    </row>
    <row r="9" spans="1:2">
      <c r="A9" t="s">
        <v>7</v>
      </c>
      <c r="B9" t="s">
        <v>244</v>
      </c>
    </row>
    <row r="10" spans="1:2">
      <c r="A10" t="s">
        <v>8</v>
      </c>
      <c r="B10" t="s">
        <v>245</v>
      </c>
    </row>
    <row r="11" spans="1:2">
      <c r="A11" t="s">
        <v>9</v>
      </c>
      <c r="B11" t="s">
        <v>246</v>
      </c>
    </row>
    <row r="12" spans="1:2">
      <c r="A12" t="s">
        <v>10</v>
      </c>
      <c r="B12" t="s">
        <v>247</v>
      </c>
    </row>
    <row r="13" spans="1:2">
      <c r="A13" t="s">
        <v>11</v>
      </c>
      <c r="B13" t="s">
        <v>248</v>
      </c>
    </row>
    <row r="14" spans="1:2">
      <c r="A14" t="s">
        <v>12</v>
      </c>
      <c r="B14">
        <v>2</v>
      </c>
    </row>
    <row r="15" spans="1:2">
      <c r="A15" t="s">
        <v>13</v>
      </c>
      <c r="B15">
        <v>6</v>
      </c>
    </row>
    <row r="16" spans="1:2">
      <c r="A16" t="s">
        <v>14</v>
      </c>
      <c r="B16">
        <v>4</v>
      </c>
    </row>
    <row r="17" spans="1:9">
      <c r="A17" t="s">
        <v>15</v>
      </c>
      <c r="B17">
        <v>2</v>
      </c>
    </row>
    <row r="18" spans="1:9">
      <c r="A18" t="s">
        <v>16</v>
      </c>
      <c r="B18">
        <v>2</v>
      </c>
    </row>
    <row r="19" spans="1:9">
      <c r="A19" t="s">
        <v>17</v>
      </c>
      <c r="B19">
        <f>20 + (2 * B14)</f>
        <v>24</v>
      </c>
    </row>
    <row r="20" spans="1:9">
      <c r="A20" t="s">
        <v>18</v>
      </c>
      <c r="B20">
        <f>MAX(5 + B18,5 + B16)</f>
        <v>9</v>
      </c>
    </row>
    <row r="21" spans="1:9">
      <c r="A21" t="s">
        <v>19</v>
      </c>
      <c r="B21">
        <f>B15 + B16</f>
        <v>10</v>
      </c>
    </row>
    <row r="22" spans="1:9">
      <c r="A22" t="s">
        <v>20</v>
      </c>
      <c r="B22">
        <v>4</v>
      </c>
    </row>
    <row r="23" spans="1:9">
      <c r="A23" t="s">
        <v>21</v>
      </c>
      <c r="B23">
        <f>B22 + B15 + B14</f>
        <v>12</v>
      </c>
      <c r="H23" t="s">
        <v>266</v>
      </c>
      <c r="I23">
        <v>3</v>
      </c>
    </row>
    <row r="24" spans="1:9">
      <c r="A24" t="s">
        <v>22</v>
      </c>
      <c r="B24">
        <f>5 + B15</f>
        <v>11</v>
      </c>
      <c r="H24" t="s">
        <v>267</v>
      </c>
      <c r="I24">
        <v>5</v>
      </c>
    </row>
    <row r="25" spans="1:9">
      <c r="A25" t="s">
        <v>23</v>
      </c>
      <c r="B25">
        <f>MAX(5 + B17,5 + B18)</f>
        <v>7</v>
      </c>
      <c r="H25" t="s">
        <v>268</v>
      </c>
      <c r="I25">
        <v>6</v>
      </c>
    </row>
    <row r="26" spans="1:9">
      <c r="A26" t="s">
        <v>24</v>
      </c>
    </row>
    <row r="27" spans="1:9">
      <c r="A27" t="s">
        <v>25</v>
      </c>
      <c r="B27" s="28">
        <f>IF(C27="u",ROUNDDOWN(($B$14/2),0),VLOOKUP(C27,$H$23:$I$25,2,FALSE))</f>
        <v>3</v>
      </c>
      <c r="C27" t="s">
        <v>266</v>
      </c>
    </row>
    <row r="28" spans="1:9">
      <c r="A28" t="s">
        <v>26</v>
      </c>
      <c r="B28" s="28">
        <f t="shared" ref="B28" si="0">IF(C28="u",ROUNDDOWN(($B$14/2),0),VLOOKUP(C28,$H$23:$I$25,2,FALSE))</f>
        <v>3</v>
      </c>
      <c r="C28" t="s">
        <v>266</v>
      </c>
    </row>
    <row r="29" spans="1:9">
      <c r="A29" t="s">
        <v>27</v>
      </c>
      <c r="B29" s="28">
        <f>IF(C29="u",ROUNDDOWN(($B$15/2),0),VLOOKUP(C29,$H$23:$I$25,2,FALSE))</f>
        <v>6</v>
      </c>
      <c r="C29" t="s">
        <v>268</v>
      </c>
    </row>
    <row r="30" spans="1:9">
      <c r="A30" t="s">
        <v>28</v>
      </c>
      <c r="B30" s="28">
        <f>IF(C30="u",ROUNDDOWN(($B$15/2),0),VLOOKUP(C30,$H$23:$I$25,2,FALSE))</f>
        <v>3</v>
      </c>
      <c r="C30" t="s">
        <v>265</v>
      </c>
    </row>
    <row r="31" spans="1:9">
      <c r="A31" t="s">
        <v>29</v>
      </c>
      <c r="B31" s="28">
        <f>IF(C31="u",ROUNDDOWN(($B$16/2),0),VLOOKUP(C31,$H$23:$I$25,2,FALSE))</f>
        <v>2</v>
      </c>
      <c r="C31" t="s">
        <v>265</v>
      </c>
    </row>
    <row r="32" spans="1:9">
      <c r="A32" t="s">
        <v>30</v>
      </c>
      <c r="B32" s="28">
        <f t="shared" ref="B32:B33" si="1">IF(C32="u",ROUNDDOWN(($B$16/2),0),VLOOKUP(C32,$H$23:$I$25,2,FALSE))</f>
        <v>2</v>
      </c>
      <c r="C32" t="s">
        <v>265</v>
      </c>
    </row>
    <row r="33" spans="1:3">
      <c r="A33" t="s">
        <v>31</v>
      </c>
      <c r="B33" s="28">
        <f t="shared" si="1"/>
        <v>3</v>
      </c>
      <c r="C33" t="s">
        <v>266</v>
      </c>
    </row>
    <row r="34" spans="1:3">
      <c r="A34" t="s">
        <v>32</v>
      </c>
      <c r="B34" s="28">
        <f>IF(C34="u",ROUNDDOWN(($B$17/2),0),VLOOKUP(C34,$H$23:$I$25,2,FALSE))</f>
        <v>3</v>
      </c>
      <c r="C34" t="s">
        <v>266</v>
      </c>
    </row>
    <row r="35" spans="1:3">
      <c r="A35" t="s">
        <v>33</v>
      </c>
      <c r="B35" s="28">
        <f t="shared" ref="B35:B38" si="2">IF(C35="u",ROUNDDOWN(($B$17/2),0),VLOOKUP(C35,$H$23:$I$25,2,FALSE))</f>
        <v>1</v>
      </c>
      <c r="C35" t="s">
        <v>265</v>
      </c>
    </row>
    <row r="36" spans="1:3">
      <c r="A36" t="s">
        <v>34</v>
      </c>
      <c r="B36" s="28">
        <f t="shared" si="2"/>
        <v>1</v>
      </c>
      <c r="C36" t="s">
        <v>265</v>
      </c>
    </row>
    <row r="37" spans="1:3">
      <c r="A37" t="s">
        <v>35</v>
      </c>
      <c r="B37" s="28">
        <f t="shared" si="2"/>
        <v>1</v>
      </c>
      <c r="C37" t="s">
        <v>265</v>
      </c>
    </row>
    <row r="38" spans="1:3">
      <c r="A38" t="s">
        <v>36</v>
      </c>
      <c r="B38" s="28">
        <f t="shared" si="2"/>
        <v>3</v>
      </c>
      <c r="C38" t="s">
        <v>266</v>
      </c>
    </row>
    <row r="39" spans="1:3">
      <c r="A39" t="s">
        <v>37</v>
      </c>
      <c r="B39" s="28">
        <f>IF(C39="u",ROUNDDOWN(($B$18/2),0),VLOOKUP(C39,$H$23:$I$25,2,FALSE))</f>
        <v>1</v>
      </c>
      <c r="C39" t="s">
        <v>265</v>
      </c>
    </row>
    <row r="40" spans="1:3">
      <c r="A40" t="s">
        <v>38</v>
      </c>
      <c r="B40" s="28">
        <f>IF(C40="u",ROUNDDOWN(($B$18/2),0),VLOOKUP(C40,$H$23:$I$25,2,FALSE))</f>
        <v>1</v>
      </c>
      <c r="C40" t="s">
        <v>265</v>
      </c>
    </row>
    <row r="41" spans="1:3">
      <c r="A41" t="s">
        <v>161</v>
      </c>
      <c r="B41" s="36" t="s">
        <v>249</v>
      </c>
    </row>
    <row r="42" spans="1:3">
      <c r="A42" t="s">
        <v>162</v>
      </c>
      <c r="B42" s="36" t="s">
        <v>250</v>
      </c>
    </row>
    <row r="43" spans="1:3">
      <c r="A43" t="s">
        <v>163</v>
      </c>
      <c r="B43" s="36" t="s">
        <v>252</v>
      </c>
    </row>
    <row r="44" spans="1:3">
      <c r="A44" t="s">
        <v>164</v>
      </c>
      <c r="B44" s="36" t="s">
        <v>254</v>
      </c>
    </row>
    <row r="45" spans="1:3">
      <c r="A45" t="s">
        <v>165</v>
      </c>
      <c r="B45" s="36"/>
    </row>
    <row r="46" spans="1:3">
      <c r="A46" t="s">
        <v>166</v>
      </c>
      <c r="B46" s="36"/>
    </row>
    <row r="47" spans="1:3">
      <c r="A47" t="s">
        <v>167</v>
      </c>
      <c r="B47" s="36"/>
    </row>
    <row r="48" spans="1:3">
      <c r="A48" t="s">
        <v>238</v>
      </c>
      <c r="B48" s="36"/>
    </row>
    <row r="49" spans="1:2">
      <c r="A49" t="s">
        <v>239</v>
      </c>
      <c r="B49" s="36"/>
    </row>
    <row r="50" spans="1:2">
      <c r="A50" t="s">
        <v>70</v>
      </c>
      <c r="B50" s="36" t="s">
        <v>251</v>
      </c>
    </row>
    <row r="51" spans="1:2">
      <c r="A51" t="s">
        <v>71</v>
      </c>
      <c r="B51" s="36" t="s">
        <v>253</v>
      </c>
    </row>
    <row r="52" spans="1:2">
      <c r="A52" t="s">
        <v>72</v>
      </c>
      <c r="B52" s="36" t="s">
        <v>255</v>
      </c>
    </row>
    <row r="53" spans="1:2">
      <c r="A53" t="s">
        <v>73</v>
      </c>
      <c r="B53" s="36"/>
    </row>
    <row r="54" spans="1:2">
      <c r="A54" t="s">
        <v>74</v>
      </c>
      <c r="B54" s="36"/>
    </row>
    <row r="55" spans="1:2">
      <c r="A55" t="s">
        <v>75</v>
      </c>
      <c r="B55" s="36"/>
    </row>
    <row r="56" spans="1:2">
      <c r="A56" t="s">
        <v>76</v>
      </c>
      <c r="B56" s="36"/>
    </row>
    <row r="57" spans="1:2">
      <c r="A57" t="s">
        <v>77</v>
      </c>
      <c r="B57" s="36"/>
    </row>
    <row r="58" spans="1:2">
      <c r="A58" t="s">
        <v>78</v>
      </c>
      <c r="B58" s="36"/>
    </row>
    <row r="59" spans="1:2">
      <c r="A59" t="s">
        <v>79</v>
      </c>
      <c r="B59" s="36"/>
    </row>
    <row r="60" spans="1:2">
      <c r="A60" t="s">
        <v>80</v>
      </c>
      <c r="B60" s="36"/>
    </row>
    <row r="61" spans="1:2">
      <c r="A61" t="s">
        <v>81</v>
      </c>
      <c r="B61" s="36"/>
    </row>
    <row r="62" spans="1:2">
      <c r="A62" t="s">
        <v>82</v>
      </c>
      <c r="B62" s="36"/>
    </row>
    <row r="63" spans="1:2">
      <c r="A63" t="s">
        <v>83</v>
      </c>
      <c r="B63" s="36"/>
    </row>
    <row r="64" spans="1:2">
      <c r="A64" t="s">
        <v>84</v>
      </c>
    </row>
    <row r="65" spans="1:2">
      <c r="A65" s="1" t="s">
        <v>85</v>
      </c>
    </row>
    <row r="66" spans="1:2">
      <c r="A66" s="2" t="s">
        <v>97</v>
      </c>
    </row>
    <row r="67" spans="1:2">
      <c r="A67" s="3" t="s">
        <v>96</v>
      </c>
    </row>
    <row r="68" spans="1:2">
      <c r="A68" s="3" t="s">
        <v>95</v>
      </c>
    </row>
    <row r="69" spans="1:2">
      <c r="A69" s="4" t="s">
        <v>94</v>
      </c>
    </row>
    <row r="70" spans="1:2">
      <c r="A70" s="4" t="s">
        <v>93</v>
      </c>
    </row>
    <row r="71" spans="1:2">
      <c r="A71" s="2" t="s">
        <v>92</v>
      </c>
    </row>
    <row r="72" spans="1:2">
      <c r="A72" s="2" t="s">
        <v>91</v>
      </c>
    </row>
    <row r="73" spans="1:2">
      <c r="A73" t="s">
        <v>86</v>
      </c>
    </row>
    <row r="74" spans="1:2">
      <c r="A74" t="s">
        <v>87</v>
      </c>
    </row>
    <row r="75" spans="1:2">
      <c r="A75" t="s">
        <v>88</v>
      </c>
    </row>
    <row r="76" spans="1:2">
      <c r="A76" t="s">
        <v>89</v>
      </c>
    </row>
    <row r="77" spans="1:2">
      <c r="A77" t="s">
        <v>90</v>
      </c>
    </row>
    <row r="78" spans="1:2">
      <c r="A78" t="s">
        <v>98</v>
      </c>
      <c r="B78" t="s">
        <v>654</v>
      </c>
    </row>
    <row r="79" spans="1:2">
      <c r="A79" t="s">
        <v>99</v>
      </c>
      <c r="B79" t="s">
        <v>655</v>
      </c>
    </row>
    <row r="80" spans="1:2">
      <c r="A80" t="s">
        <v>100</v>
      </c>
      <c r="B80" t="s">
        <v>656</v>
      </c>
    </row>
    <row r="81" spans="1:6">
      <c r="A81" t="s">
        <v>101</v>
      </c>
    </row>
    <row r="82" spans="1:6">
      <c r="A82" t="s">
        <v>210</v>
      </c>
    </row>
    <row r="83" spans="1:6">
      <c r="A83" t="s">
        <v>196</v>
      </c>
    </row>
    <row r="84" spans="1:6">
      <c r="A84" t="s">
        <v>197</v>
      </c>
    </row>
    <row r="85" spans="1:6">
      <c r="A85" t="s">
        <v>198</v>
      </c>
    </row>
    <row r="86" spans="1:6">
      <c r="A86" t="s">
        <v>199</v>
      </c>
    </row>
    <row r="87" spans="1:6">
      <c r="A87" t="s">
        <v>200</v>
      </c>
    </row>
    <row r="88" spans="1:6">
      <c r="A88" t="s">
        <v>211</v>
      </c>
    </row>
    <row r="89" spans="1:6">
      <c r="A89" t="s">
        <v>102</v>
      </c>
    </row>
    <row r="90" spans="1:6">
      <c r="A90" t="s">
        <v>103</v>
      </c>
    </row>
    <row r="91" spans="1:6">
      <c r="A91" t="s">
        <v>104</v>
      </c>
    </row>
    <row r="92" spans="1:6">
      <c r="A92" t="s">
        <v>105</v>
      </c>
    </row>
    <row r="93" spans="1:6">
      <c r="A93" t="s">
        <v>106</v>
      </c>
    </row>
    <row r="94" spans="1:6">
      <c r="A94" t="s">
        <v>107</v>
      </c>
      <c r="B94" s="15"/>
      <c r="C94" s="16"/>
      <c r="D94" s="17"/>
      <c r="E94" s="18"/>
      <c r="F94" s="19"/>
    </row>
    <row r="95" spans="1:6">
      <c r="A95" t="s">
        <v>108</v>
      </c>
      <c r="B95" s="15"/>
      <c r="C95" s="16"/>
      <c r="D95" s="17"/>
      <c r="E95" s="18"/>
      <c r="F95" s="19"/>
    </row>
    <row r="96" spans="1:6">
      <c r="A96" t="s">
        <v>109</v>
      </c>
      <c r="B96" s="15"/>
      <c r="C96" s="16"/>
      <c r="D96" s="17"/>
      <c r="E96" s="18"/>
      <c r="F96" s="19"/>
    </row>
    <row r="97" spans="1:6">
      <c r="A97" t="s">
        <v>110</v>
      </c>
      <c r="B97" s="15"/>
      <c r="C97" s="16"/>
      <c r="D97" s="17"/>
      <c r="E97" s="18"/>
      <c r="F97" s="19"/>
    </row>
    <row r="98" spans="1:6">
      <c r="A98" t="s">
        <v>111</v>
      </c>
    </row>
    <row r="99" spans="1:6">
      <c r="A99" t="s">
        <v>207</v>
      </c>
    </row>
    <row r="100" spans="1:6">
      <c r="A100" t="s">
        <v>208</v>
      </c>
    </row>
    <row r="101" spans="1:6">
      <c r="A101" t="s">
        <v>112</v>
      </c>
    </row>
    <row r="102" spans="1:6">
      <c r="A102" t="s">
        <v>113</v>
      </c>
    </row>
    <row r="103" spans="1:6">
      <c r="A103" t="s">
        <v>212</v>
      </c>
    </row>
    <row r="104" spans="1:6">
      <c r="A104" t="s">
        <v>206</v>
      </c>
      <c r="B104" t="s">
        <v>632</v>
      </c>
    </row>
    <row r="105" spans="1:6">
      <c r="A105" t="s">
        <v>39</v>
      </c>
    </row>
    <row r="106" spans="1:6">
      <c r="A106" t="s">
        <v>40</v>
      </c>
    </row>
    <row r="107" spans="1:6">
      <c r="A107" t="s">
        <v>217</v>
      </c>
    </row>
    <row r="108" spans="1:6">
      <c r="A108" t="s">
        <v>218</v>
      </c>
    </row>
    <row r="109" spans="1:6">
      <c r="A109" t="s">
        <v>219</v>
      </c>
    </row>
    <row r="110" spans="1:6">
      <c r="A110" t="s">
        <v>41</v>
      </c>
    </row>
    <row r="111" spans="1:6">
      <c r="A111" t="s">
        <v>42</v>
      </c>
      <c r="B111" s="30">
        <v>2000</v>
      </c>
    </row>
    <row r="112" spans="1:6">
      <c r="A112" t="s">
        <v>43</v>
      </c>
      <c r="B112" t="s">
        <v>634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I113"/>
  <sheetViews>
    <sheetView topLeftCell="A18" workbookViewId="0">
      <selection activeCell="I116" sqref="I116"/>
    </sheetView>
  </sheetViews>
  <sheetFormatPr defaultRowHeight="15"/>
  <cols>
    <col min="1" max="1" width="23.85546875" bestFit="1" customWidth="1"/>
    <col min="2" max="2" width="9.140625" customWidth="1"/>
  </cols>
  <sheetData>
    <row r="1" spans="1:2">
      <c r="A1" t="s">
        <v>0</v>
      </c>
      <c r="B1" t="s">
        <v>256</v>
      </c>
    </row>
    <row r="2" spans="1:2">
      <c r="A2" t="s">
        <v>1</v>
      </c>
    </row>
    <row r="3" spans="1:2">
      <c r="A3" t="s">
        <v>2</v>
      </c>
      <c r="B3" t="s">
        <v>221</v>
      </c>
    </row>
    <row r="4" spans="1:2">
      <c r="A4" t="s">
        <v>3</v>
      </c>
      <c r="B4" t="s">
        <v>258</v>
      </c>
    </row>
    <row r="5" spans="1:2">
      <c r="A5" t="s">
        <v>154</v>
      </c>
      <c r="B5" t="s">
        <v>257</v>
      </c>
    </row>
    <row r="6" spans="1:2">
      <c r="A6" t="s">
        <v>4</v>
      </c>
      <c r="B6" t="s">
        <v>259</v>
      </c>
    </row>
    <row r="7" spans="1:2">
      <c r="A7" t="s">
        <v>5</v>
      </c>
    </row>
    <row r="8" spans="1:2">
      <c r="A8" t="s">
        <v>6</v>
      </c>
      <c r="B8">
        <v>4</v>
      </c>
    </row>
    <row r="9" spans="1:2">
      <c r="A9" t="s">
        <v>7</v>
      </c>
      <c r="B9" t="s">
        <v>260</v>
      </c>
    </row>
    <row r="10" spans="1:2">
      <c r="A10" t="s">
        <v>8</v>
      </c>
      <c r="B10" t="s">
        <v>261</v>
      </c>
    </row>
    <row r="11" spans="1:2">
      <c r="A11" t="s">
        <v>9</v>
      </c>
      <c r="B11" t="s">
        <v>262</v>
      </c>
    </row>
    <row r="12" spans="1:2">
      <c r="A12" t="s">
        <v>10</v>
      </c>
      <c r="B12" t="s">
        <v>263</v>
      </c>
    </row>
    <row r="13" spans="1:2">
      <c r="A13" t="s">
        <v>11</v>
      </c>
      <c r="B13" t="s">
        <v>264</v>
      </c>
    </row>
    <row r="14" spans="1:2">
      <c r="A14" t="s">
        <v>12</v>
      </c>
      <c r="B14">
        <v>3</v>
      </c>
    </row>
    <row r="15" spans="1:2">
      <c r="A15" t="s">
        <v>13</v>
      </c>
      <c r="B15">
        <v>3</v>
      </c>
    </row>
    <row r="16" spans="1:2">
      <c r="A16" t="s">
        <v>14</v>
      </c>
      <c r="B16">
        <v>4</v>
      </c>
    </row>
    <row r="17" spans="1:9">
      <c r="A17" t="s">
        <v>15</v>
      </c>
      <c r="B17">
        <v>3</v>
      </c>
    </row>
    <row r="18" spans="1:9">
      <c r="A18" t="s">
        <v>16</v>
      </c>
      <c r="B18">
        <v>2</v>
      </c>
    </row>
    <row r="19" spans="1:9">
      <c r="A19" t="s">
        <v>17</v>
      </c>
      <c r="B19">
        <f>20 + (2 * B14)</f>
        <v>26</v>
      </c>
    </row>
    <row r="20" spans="1:9">
      <c r="A20" t="s">
        <v>18</v>
      </c>
      <c r="B20">
        <f>MAX(5 + B18,5 + B16)</f>
        <v>9</v>
      </c>
    </row>
    <row r="21" spans="1:9">
      <c r="A21" t="s">
        <v>19</v>
      </c>
      <c r="B21">
        <f>B15 + B16</f>
        <v>7</v>
      </c>
    </row>
    <row r="22" spans="1:9">
      <c r="A22" t="s">
        <v>20</v>
      </c>
      <c r="B22">
        <v>4</v>
      </c>
    </row>
    <row r="23" spans="1:9">
      <c r="A23" t="s">
        <v>21</v>
      </c>
      <c r="B23">
        <f>B22 + B15 + B14</f>
        <v>10</v>
      </c>
      <c r="H23" t="s">
        <v>266</v>
      </c>
      <c r="I23">
        <v>3</v>
      </c>
    </row>
    <row r="24" spans="1:9">
      <c r="A24" t="s">
        <v>22</v>
      </c>
      <c r="B24">
        <f>5 + B15</f>
        <v>8</v>
      </c>
      <c r="H24" t="s">
        <v>267</v>
      </c>
      <c r="I24">
        <v>5</v>
      </c>
    </row>
    <row r="25" spans="1:9">
      <c r="A25" t="s">
        <v>23</v>
      </c>
      <c r="B25">
        <f>MAX(5 + B17,5 + B18)</f>
        <v>8</v>
      </c>
      <c r="H25" t="s">
        <v>268</v>
      </c>
      <c r="I25">
        <v>6</v>
      </c>
    </row>
    <row r="26" spans="1:9">
      <c r="A26" t="s">
        <v>24</v>
      </c>
      <c r="B26">
        <v>1</v>
      </c>
    </row>
    <row r="27" spans="1:9">
      <c r="A27" t="s">
        <v>25</v>
      </c>
      <c r="B27" s="28">
        <f>IF(C27="u",ROUNDDOWN(($B$14/2),0),VLOOKUP(C27,$H$23:$I$25,2,FALSE))</f>
        <v>3</v>
      </c>
      <c r="C27" s="28" t="s">
        <v>266</v>
      </c>
    </row>
    <row r="28" spans="1:9">
      <c r="A28" t="s">
        <v>26</v>
      </c>
      <c r="B28" s="28">
        <f t="shared" ref="B28" si="0">IF(C28="u",ROUNDDOWN(($B$14/2),0),VLOOKUP(C28,$H$23:$I$25,2,FALSE))</f>
        <v>3</v>
      </c>
      <c r="C28" s="28" t="s">
        <v>266</v>
      </c>
    </row>
    <row r="29" spans="1:9">
      <c r="A29" t="s">
        <v>27</v>
      </c>
      <c r="B29" s="28">
        <f>IF(C29="u",ROUNDDOWN(($B$15/2),0),VLOOKUP(C29,$H$23:$I$25,2,FALSE))</f>
        <v>1</v>
      </c>
      <c r="C29" s="28" t="s">
        <v>265</v>
      </c>
    </row>
    <row r="30" spans="1:9">
      <c r="A30" t="s">
        <v>28</v>
      </c>
      <c r="B30" s="28">
        <f>IF(C30="u",ROUNDDOWN(($B$15/2),0),VLOOKUP(C30,$H$23:$I$25,2,FALSE))</f>
        <v>1</v>
      </c>
      <c r="C30" s="28" t="s">
        <v>265</v>
      </c>
    </row>
    <row r="31" spans="1:9">
      <c r="A31" t="s">
        <v>29</v>
      </c>
      <c r="B31" s="28">
        <f>IF(C31="u",ROUNDDOWN(($B$16/2),0),VLOOKUP(C31,$H$23:$I$25,2,FALSE))</f>
        <v>5</v>
      </c>
      <c r="C31" s="28" t="s">
        <v>267</v>
      </c>
    </row>
    <row r="32" spans="1:9">
      <c r="A32" t="s">
        <v>30</v>
      </c>
      <c r="B32" s="28">
        <f t="shared" ref="B32:B33" si="1">IF(C32="u",ROUNDDOWN(($B$16/2),0),VLOOKUP(C32,$H$23:$I$25,2,FALSE))</f>
        <v>2</v>
      </c>
      <c r="C32" s="28" t="s">
        <v>265</v>
      </c>
    </row>
    <row r="33" spans="1:3">
      <c r="A33" t="s">
        <v>31</v>
      </c>
      <c r="B33" s="28">
        <f t="shared" si="1"/>
        <v>3</v>
      </c>
      <c r="C33" s="28" t="s">
        <v>266</v>
      </c>
    </row>
    <row r="34" spans="1:3">
      <c r="A34" t="s">
        <v>32</v>
      </c>
      <c r="B34" s="28">
        <f>IF(C34="u",ROUNDDOWN(($B$17/2),0),VLOOKUP(C34,$H$23:$I$25,2,FALSE))</f>
        <v>1</v>
      </c>
      <c r="C34" s="28" t="s">
        <v>265</v>
      </c>
    </row>
    <row r="35" spans="1:3">
      <c r="A35" t="s">
        <v>33</v>
      </c>
      <c r="B35" s="28">
        <f t="shared" ref="B35:B38" si="2">IF(C35="u",ROUNDDOWN(($B$17/2),0),VLOOKUP(C35,$H$23:$I$25,2,FALSE))</f>
        <v>1</v>
      </c>
      <c r="C35" s="28" t="s">
        <v>265</v>
      </c>
    </row>
    <row r="36" spans="1:3">
      <c r="A36" t="s">
        <v>34</v>
      </c>
      <c r="B36" s="28">
        <f t="shared" si="2"/>
        <v>1</v>
      </c>
      <c r="C36" s="28" t="s">
        <v>265</v>
      </c>
    </row>
    <row r="37" spans="1:3">
      <c r="A37" t="s">
        <v>35</v>
      </c>
      <c r="B37" s="28">
        <f t="shared" si="2"/>
        <v>1</v>
      </c>
      <c r="C37" s="28" t="s">
        <v>265</v>
      </c>
    </row>
    <row r="38" spans="1:3">
      <c r="A38" t="s">
        <v>36</v>
      </c>
      <c r="B38" s="28">
        <f t="shared" si="2"/>
        <v>3</v>
      </c>
      <c r="C38" s="28" t="s">
        <v>266</v>
      </c>
    </row>
    <row r="39" spans="1:3">
      <c r="A39" t="s">
        <v>37</v>
      </c>
      <c r="B39" s="28">
        <f>IF(C39="u",ROUNDDOWN(($B$18/2),0),VLOOKUP(C39,$H$23:$I$25,2,FALSE))</f>
        <v>1</v>
      </c>
      <c r="C39" s="28" t="s">
        <v>265</v>
      </c>
    </row>
    <row r="40" spans="1:3">
      <c r="A40" t="s">
        <v>38</v>
      </c>
      <c r="B40" s="28">
        <f>IF(C40="u",ROUNDDOWN(($B$18/2),0),VLOOKUP(C40,$H$23:$I$25,2,FALSE))</f>
        <v>3</v>
      </c>
      <c r="C40" s="28" t="s">
        <v>266</v>
      </c>
    </row>
    <row r="41" spans="1:3" ht="15.75">
      <c r="A41" t="s">
        <v>161</v>
      </c>
      <c r="B41" s="29" t="s">
        <v>269</v>
      </c>
    </row>
    <row r="42" spans="1:3" ht="15.75">
      <c r="A42" t="s">
        <v>162</v>
      </c>
      <c r="B42" s="5" t="s">
        <v>254</v>
      </c>
    </row>
    <row r="43" spans="1:3">
      <c r="A43" t="s">
        <v>163</v>
      </c>
    </row>
    <row r="44" spans="1:3" ht="15.75">
      <c r="A44" t="s">
        <v>164</v>
      </c>
      <c r="B44" s="5"/>
    </row>
    <row r="45" spans="1:3" ht="15.75">
      <c r="A45" t="s">
        <v>165</v>
      </c>
      <c r="B45" s="5"/>
    </row>
    <row r="46" spans="1:3">
      <c r="A46" t="s">
        <v>166</v>
      </c>
    </row>
    <row r="47" spans="1:3">
      <c r="A47" t="s">
        <v>167</v>
      </c>
    </row>
    <row r="48" spans="1:3">
      <c r="A48" t="s">
        <v>238</v>
      </c>
    </row>
    <row r="49" spans="1:2">
      <c r="A49" t="s">
        <v>239</v>
      </c>
    </row>
    <row r="50" spans="1:2" ht="15.75">
      <c r="A50" t="s">
        <v>70</v>
      </c>
      <c r="B50" s="5" t="s">
        <v>270</v>
      </c>
    </row>
    <row r="51" spans="1:2" ht="15.75">
      <c r="A51" t="s">
        <v>71</v>
      </c>
      <c r="B51" s="5" t="s">
        <v>255</v>
      </c>
    </row>
    <row r="52" spans="1:2" ht="15.75">
      <c r="A52" t="s">
        <v>72</v>
      </c>
      <c r="B52" s="5"/>
    </row>
    <row r="53" spans="1:2">
      <c r="A53" t="s">
        <v>73</v>
      </c>
    </row>
    <row r="54" spans="1:2">
      <c r="A54" t="s">
        <v>74</v>
      </c>
    </row>
    <row r="55" spans="1:2">
      <c r="A55" t="s">
        <v>75</v>
      </c>
    </row>
    <row r="56" spans="1:2">
      <c r="A56" t="s">
        <v>76</v>
      </c>
    </row>
    <row r="57" spans="1:2" ht="15.75">
      <c r="A57" t="s">
        <v>77</v>
      </c>
      <c r="B57" s="5"/>
    </row>
    <row r="58" spans="1:2" ht="15.75">
      <c r="A58" t="s">
        <v>78</v>
      </c>
      <c r="B58" s="5"/>
    </row>
    <row r="59" spans="1:2">
      <c r="A59" t="s">
        <v>79</v>
      </c>
    </row>
    <row r="60" spans="1:2">
      <c r="A60" t="s">
        <v>80</v>
      </c>
    </row>
    <row r="61" spans="1:2">
      <c r="A61" t="s">
        <v>81</v>
      </c>
    </row>
    <row r="62" spans="1:2">
      <c r="A62" t="s">
        <v>82</v>
      </c>
    </row>
    <row r="63" spans="1:2">
      <c r="A63" t="s">
        <v>83</v>
      </c>
    </row>
    <row r="64" spans="1:2">
      <c r="A64" t="s">
        <v>84</v>
      </c>
    </row>
    <row r="65" spans="1:2">
      <c r="A65" s="1" t="s">
        <v>85</v>
      </c>
    </row>
    <row r="66" spans="1:2">
      <c r="A66" s="2" t="s">
        <v>97</v>
      </c>
    </row>
    <row r="67" spans="1:2">
      <c r="A67" s="3" t="s">
        <v>96</v>
      </c>
    </row>
    <row r="68" spans="1:2">
      <c r="A68" s="3" t="s">
        <v>95</v>
      </c>
    </row>
    <row r="69" spans="1:2">
      <c r="A69" s="4" t="s">
        <v>94</v>
      </c>
    </row>
    <row r="70" spans="1:2">
      <c r="A70" s="4" t="s">
        <v>93</v>
      </c>
    </row>
    <row r="71" spans="1:2">
      <c r="A71" s="2" t="s">
        <v>92</v>
      </c>
    </row>
    <row r="72" spans="1:2">
      <c r="A72" s="2" t="s">
        <v>91</v>
      </c>
    </row>
    <row r="73" spans="1:2">
      <c r="A73" t="s">
        <v>86</v>
      </c>
    </row>
    <row r="74" spans="1:2">
      <c r="A74" t="s">
        <v>87</v>
      </c>
    </row>
    <row r="75" spans="1:2">
      <c r="A75" t="s">
        <v>88</v>
      </c>
    </row>
    <row r="76" spans="1:2">
      <c r="A76" t="s">
        <v>89</v>
      </c>
    </row>
    <row r="77" spans="1:2">
      <c r="A77" t="s">
        <v>90</v>
      </c>
    </row>
    <row r="78" spans="1:2">
      <c r="A78" t="s">
        <v>98</v>
      </c>
      <c r="B78" t="s">
        <v>273</v>
      </c>
    </row>
    <row r="79" spans="1:2">
      <c r="A79" t="s">
        <v>99</v>
      </c>
      <c r="B79" t="s">
        <v>271</v>
      </c>
    </row>
    <row r="80" spans="1:2">
      <c r="A80" t="s">
        <v>100</v>
      </c>
      <c r="B80" t="s">
        <v>272</v>
      </c>
    </row>
    <row r="81" spans="1:6">
      <c r="A81" t="s">
        <v>101</v>
      </c>
    </row>
    <row r="82" spans="1:6">
      <c r="A82" t="s">
        <v>210</v>
      </c>
    </row>
    <row r="83" spans="1:6">
      <c r="A83" t="s">
        <v>196</v>
      </c>
    </row>
    <row r="84" spans="1:6">
      <c r="A84" t="s">
        <v>197</v>
      </c>
    </row>
    <row r="85" spans="1:6">
      <c r="A85" t="s">
        <v>198</v>
      </c>
    </row>
    <row r="86" spans="1:6">
      <c r="A86" t="s">
        <v>199</v>
      </c>
    </row>
    <row r="87" spans="1:6">
      <c r="A87" t="s">
        <v>200</v>
      </c>
    </row>
    <row r="88" spans="1:6">
      <c r="A88" t="s">
        <v>211</v>
      </c>
    </row>
    <row r="89" spans="1:6">
      <c r="A89" t="s">
        <v>102</v>
      </c>
    </row>
    <row r="90" spans="1:6">
      <c r="A90" t="s">
        <v>103</v>
      </c>
    </row>
    <row r="91" spans="1:6">
      <c r="A91" t="s">
        <v>104</v>
      </c>
    </row>
    <row r="92" spans="1:6">
      <c r="A92" t="s">
        <v>105</v>
      </c>
    </row>
    <row r="93" spans="1:6">
      <c r="A93" t="s">
        <v>106</v>
      </c>
    </row>
    <row r="94" spans="1:6">
      <c r="A94" t="s">
        <v>107</v>
      </c>
      <c r="B94" s="15">
        <v>4</v>
      </c>
      <c r="C94" s="16"/>
      <c r="D94" s="17"/>
      <c r="E94" s="18"/>
      <c r="F94" s="19"/>
    </row>
    <row r="95" spans="1:6">
      <c r="A95" t="s">
        <v>108</v>
      </c>
      <c r="B95" s="15"/>
      <c r="C95" s="16"/>
      <c r="D95" s="17"/>
      <c r="E95" s="18"/>
      <c r="F95" s="19"/>
    </row>
    <row r="96" spans="1:6">
      <c r="A96" t="s">
        <v>109</v>
      </c>
      <c r="B96" s="15">
        <v>4</v>
      </c>
      <c r="C96" s="16"/>
      <c r="D96" s="17"/>
      <c r="E96" s="18"/>
      <c r="F96" s="19"/>
    </row>
    <row r="97" spans="1:6">
      <c r="A97" t="s">
        <v>110</v>
      </c>
      <c r="B97" s="15"/>
      <c r="C97" s="16"/>
      <c r="D97" s="17"/>
      <c r="E97" s="18"/>
      <c r="F97" s="19"/>
    </row>
    <row r="98" spans="1:6">
      <c r="A98" t="s">
        <v>111</v>
      </c>
    </row>
    <row r="99" spans="1:6">
      <c r="A99" t="s">
        <v>207</v>
      </c>
    </row>
    <row r="100" spans="1:6">
      <c r="A100" t="s">
        <v>208</v>
      </c>
    </row>
    <row r="101" spans="1:6">
      <c r="A101" t="s">
        <v>112</v>
      </c>
    </row>
    <row r="102" spans="1:6">
      <c r="A102" t="s">
        <v>113</v>
      </c>
    </row>
    <row r="103" spans="1:6">
      <c r="A103" t="s">
        <v>212</v>
      </c>
    </row>
    <row r="104" spans="1:6">
      <c r="A104" t="s">
        <v>274</v>
      </c>
      <c r="B104">
        <v>4</v>
      </c>
    </row>
    <row r="105" spans="1:6">
      <c r="A105" t="s">
        <v>206</v>
      </c>
      <c r="B105" t="s">
        <v>275</v>
      </c>
    </row>
    <row r="106" spans="1:6">
      <c r="A106" t="s">
        <v>39</v>
      </c>
      <c r="B106" t="s">
        <v>276</v>
      </c>
    </row>
    <row r="107" spans="1:6">
      <c r="A107" t="s">
        <v>40</v>
      </c>
      <c r="B107" t="s">
        <v>277</v>
      </c>
    </row>
    <row r="108" spans="1:6">
      <c r="A108" t="s">
        <v>217</v>
      </c>
    </row>
    <row r="109" spans="1:6">
      <c r="A109" t="s">
        <v>218</v>
      </c>
    </row>
    <row r="110" spans="1:6">
      <c r="A110" t="s">
        <v>219</v>
      </c>
    </row>
    <row r="111" spans="1:6">
      <c r="A111" t="s">
        <v>41</v>
      </c>
      <c r="B111">
        <v>2</v>
      </c>
    </row>
    <row r="112" spans="1:6">
      <c r="A112" t="s">
        <v>42</v>
      </c>
      <c r="B112" s="30">
        <v>5000</v>
      </c>
    </row>
    <row r="113" spans="1:2">
      <c r="A113" t="s">
        <v>43</v>
      </c>
      <c r="B113" t="s">
        <v>635</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13</vt:i4>
      </vt:variant>
    </vt:vector>
  </HeadingPairs>
  <TitlesOfParts>
    <vt:vector size="34" baseType="lpstr">
      <vt:lpstr>Character</vt:lpstr>
      <vt:lpstr>NoFormula Experiment</vt:lpstr>
      <vt:lpstr>Data</vt:lpstr>
      <vt:lpstr>Aspects</vt:lpstr>
      <vt:lpstr>Formulas</vt:lpstr>
      <vt:lpstr>Template</vt:lpstr>
      <vt:lpstr>Phillip Twig</vt:lpstr>
      <vt:lpstr>Cassandra Jackson</vt:lpstr>
      <vt:lpstr>Slym Salazar</vt:lpstr>
      <vt:lpstr>Simon Suvini</vt:lpstr>
      <vt:lpstr>Wilhimena Charming</vt:lpstr>
      <vt:lpstr>Tiffany Shulman</vt:lpstr>
      <vt:lpstr>Grom Jotunbrud</vt:lpstr>
      <vt:lpstr>Albany Stone</vt:lpstr>
      <vt:lpstr>Annie Rylinn</vt:lpstr>
      <vt:lpstr>Sandy Perkins</vt:lpstr>
      <vt:lpstr>Father Mikael</vt:lpstr>
      <vt:lpstr>Bradley Fox</vt:lpstr>
      <vt:lpstr>William Watson</vt:lpstr>
      <vt:lpstr>Brown Coat</vt:lpstr>
      <vt:lpstr>Liu Shan</vt:lpstr>
      <vt:lpstr>'Albany Stone'!Aspects</vt:lpstr>
      <vt:lpstr>'Annie Rylinn'!Aspects</vt:lpstr>
      <vt:lpstr>'Bradley Fox'!Aspects</vt:lpstr>
      <vt:lpstr>'Brown Coat'!Aspects</vt:lpstr>
      <vt:lpstr>'Cassandra Jackson'!Aspects</vt:lpstr>
      <vt:lpstr>'Father Mikael'!Aspects</vt:lpstr>
      <vt:lpstr>'Grom Jotunbrud'!Aspects</vt:lpstr>
      <vt:lpstr>'Liu Shan'!Aspects</vt:lpstr>
      <vt:lpstr>'Phillip Twig'!Aspects</vt:lpstr>
      <vt:lpstr>'Sandy Perkins'!Aspects</vt:lpstr>
      <vt:lpstr>Template!Aspects</vt:lpstr>
      <vt:lpstr>'William Watson'!Aspects</vt:lpstr>
      <vt:lpstr>Aspects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c:creator>
  <cp:lastModifiedBy>Carlos</cp:lastModifiedBy>
  <cp:lastPrinted>2013-08-08T22:26:32Z</cp:lastPrinted>
  <dcterms:created xsi:type="dcterms:W3CDTF">2013-07-27T05:37:50Z</dcterms:created>
  <dcterms:modified xsi:type="dcterms:W3CDTF">2013-08-15T04:49:50Z</dcterms:modified>
</cp:coreProperties>
</file>