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rojects\2020\2020-02-05-KfW-DarKo-Darming\Bafa-Antrag\"/>
    </mc:Choice>
  </mc:AlternateContent>
  <xr:revisionPtr revIDLastSave="0" documentId="13_ncr:1_{BCE8711E-BEBB-4E3D-92DC-14B3AB47F5EE}" xr6:coauthVersionLast="47" xr6:coauthVersionMax="47" xr10:uidLastSave="{00000000-0000-0000-0000-000000000000}"/>
  <bookViews>
    <workbookView xWindow="28680" yWindow="-120" windowWidth="25440" windowHeight="15390" xr2:uid="{9AAC4306-D6B4-4E36-8E52-E07F6BB5B98C}"/>
  </bookViews>
  <sheets>
    <sheet name="Sytemische Optimierung - N2" sheetId="7" r:id="rId1"/>
    <sheet name="Sytemische Optimierung - O2" sheetId="8" r:id="rId2"/>
    <sheet name="Tabelle1" sheetId="1" r:id="rId3"/>
    <sheet name="Tabelle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7" l="1"/>
  <c r="H6" i="7"/>
  <c r="H4" i="7"/>
  <c r="D18" i="2" l="1"/>
  <c r="D9" i="2"/>
  <c r="D8" i="2"/>
  <c r="R41" i="8"/>
  <c r="P41" i="8"/>
  <c r="N41" i="8" s="1"/>
  <c r="J41" i="8" s="1"/>
  <c r="R40" i="8"/>
  <c r="P40" i="8"/>
  <c r="N40" i="8" s="1"/>
  <c r="J40" i="8" s="1"/>
  <c r="T39" i="8"/>
  <c r="M39" i="8" s="1"/>
  <c r="R39" i="8"/>
  <c r="P39" i="8"/>
  <c r="N39" i="8"/>
  <c r="J39" i="8" s="1"/>
  <c r="R36" i="8"/>
  <c r="P36" i="8"/>
  <c r="T36" i="8" s="1"/>
  <c r="R35" i="8"/>
  <c r="P35" i="8"/>
  <c r="T35" i="8" s="1"/>
  <c r="R34" i="8"/>
  <c r="P34" i="8"/>
  <c r="T34" i="8" s="1"/>
  <c r="R29" i="8"/>
  <c r="P29" i="8"/>
  <c r="N29" i="8" s="1"/>
  <c r="J29" i="8" s="1"/>
  <c r="R28" i="8"/>
  <c r="P28" i="8"/>
  <c r="T28" i="8" s="1"/>
  <c r="M28" i="8" s="1"/>
  <c r="N28" i="8"/>
  <c r="J28" i="8" s="1"/>
  <c r="R27" i="8"/>
  <c r="P27" i="8"/>
  <c r="N27" i="8" s="1"/>
  <c r="J27" i="8" s="1"/>
  <c r="H20" i="8"/>
  <c r="T18" i="8"/>
  <c r="R18" i="8"/>
  <c r="P18" i="8"/>
  <c r="N18" i="8"/>
  <c r="R17" i="8"/>
  <c r="P17" i="8"/>
  <c r="N17" i="8" s="1"/>
  <c r="R16" i="8"/>
  <c r="P16" i="8"/>
  <c r="T16" i="8" s="1"/>
  <c r="N16" i="8"/>
  <c r="R11" i="8"/>
  <c r="P11" i="8"/>
  <c r="N11" i="8" s="1"/>
  <c r="J11" i="8" s="1"/>
  <c r="T10" i="8"/>
  <c r="R10" i="8"/>
  <c r="P10" i="8"/>
  <c r="N10" i="8"/>
  <c r="M10" i="8"/>
  <c r="M17" i="8" s="1"/>
  <c r="J10" i="8"/>
  <c r="R9" i="8"/>
  <c r="P9" i="8"/>
  <c r="T9" i="8" s="1"/>
  <c r="M9" i="8" s="1"/>
  <c r="N9" i="8"/>
  <c r="J9" i="8" s="1"/>
  <c r="H2" i="8"/>
  <c r="R41" i="7"/>
  <c r="V41" i="7" s="1"/>
  <c r="O41" i="7" s="1"/>
  <c r="O36" i="7" s="1"/>
  <c r="R40" i="7"/>
  <c r="V40" i="7" s="1"/>
  <c r="O40" i="7" s="1"/>
  <c r="O35" i="7" s="1"/>
  <c r="R39" i="7"/>
  <c r="V39" i="7" s="1"/>
  <c r="O39" i="7" s="1"/>
  <c r="R36" i="7"/>
  <c r="V36" i="7" s="1"/>
  <c r="R35" i="7"/>
  <c r="V35" i="7" s="1"/>
  <c r="R34" i="7"/>
  <c r="V34" i="7" s="1"/>
  <c r="R29" i="7"/>
  <c r="P29" i="7" s="1"/>
  <c r="L29" i="7" s="1"/>
  <c r="R28" i="7"/>
  <c r="P28" i="7" s="1"/>
  <c r="L28" i="7" s="1"/>
  <c r="R27" i="7"/>
  <c r="V27" i="7" s="1"/>
  <c r="O27" i="7" s="1"/>
  <c r="R18" i="7"/>
  <c r="V18" i="7" s="1"/>
  <c r="R17" i="7"/>
  <c r="V17" i="7" s="1"/>
  <c r="R16" i="7"/>
  <c r="V16" i="7" s="1"/>
  <c r="R11" i="7"/>
  <c r="R10" i="7"/>
  <c r="R9" i="7"/>
  <c r="V9" i="7" s="1"/>
  <c r="O9" i="7" s="1"/>
  <c r="T18" i="7"/>
  <c r="T17" i="7"/>
  <c r="T16" i="7"/>
  <c r="T11" i="7"/>
  <c r="T10" i="7"/>
  <c r="T9" i="7"/>
  <c r="T41" i="7"/>
  <c r="T40" i="7"/>
  <c r="T39" i="7"/>
  <c r="T36" i="7"/>
  <c r="T35" i="7"/>
  <c r="T34" i="7"/>
  <c r="T28" i="7"/>
  <c r="T29" i="7"/>
  <c r="T27" i="7"/>
  <c r="P39" i="7"/>
  <c r="L39" i="7" s="1"/>
  <c r="J20" i="7"/>
  <c r="P17" i="7"/>
  <c r="J2" i="7"/>
  <c r="J24" i="8" l="1"/>
  <c r="T41" i="8"/>
  <c r="M41" i="8" s="1"/>
  <c r="M36" i="8" s="1"/>
  <c r="N36" i="8" s="1"/>
  <c r="J36" i="8" s="1"/>
  <c r="J6" i="8"/>
  <c r="D11" i="8" s="1"/>
  <c r="P40" i="7"/>
  <c r="L40" i="7" s="1"/>
  <c r="V28" i="7"/>
  <c r="O28" i="7" s="1"/>
  <c r="P27" i="7"/>
  <c r="L27" i="7" s="1"/>
  <c r="L17" i="8"/>
  <c r="J17" i="8" s="1"/>
  <c r="M34" i="8"/>
  <c r="N34" i="8" s="1"/>
  <c r="J34" i="8" s="1"/>
  <c r="M16" i="8"/>
  <c r="D19" i="8"/>
  <c r="T11" i="8"/>
  <c r="M11" i="8" s="1"/>
  <c r="M18" i="8" s="1"/>
  <c r="L18" i="8" s="1"/>
  <c r="J18" i="8" s="1"/>
  <c r="T17" i="8"/>
  <c r="T27" i="8"/>
  <c r="M27" i="8" s="1"/>
  <c r="M25" i="8" s="1"/>
  <c r="T29" i="8"/>
  <c r="M29" i="8" s="1"/>
  <c r="T40" i="8"/>
  <c r="M40" i="8" s="1"/>
  <c r="M35" i="8" s="1"/>
  <c r="N35" i="8" s="1"/>
  <c r="J35" i="8" s="1"/>
  <c r="P41" i="7"/>
  <c r="L41" i="7" s="1"/>
  <c r="V29" i="7"/>
  <c r="O29" i="7" s="1"/>
  <c r="O25" i="7" s="1"/>
  <c r="P18" i="7"/>
  <c r="P16" i="7"/>
  <c r="V11" i="7"/>
  <c r="P11" i="7"/>
  <c r="L11" i="7" s="1"/>
  <c r="P10" i="7"/>
  <c r="L10" i="7" s="1"/>
  <c r="V10" i="7"/>
  <c r="P9" i="7"/>
  <c r="L9" i="7" s="1"/>
  <c r="O16" i="7"/>
  <c r="O32" i="7"/>
  <c r="L24" i="7"/>
  <c r="O34" i="7"/>
  <c r="M7" i="8" l="1"/>
  <c r="O11" i="7"/>
  <c r="O10" i="7"/>
  <c r="O17" i="7" s="1"/>
  <c r="J31" i="8"/>
  <c r="E19" i="8" s="1"/>
  <c r="F19" i="8" s="1"/>
  <c r="F20" i="8" s="1"/>
  <c r="F23" i="8" s="1"/>
  <c r="F21" i="8"/>
  <c r="D5" i="8"/>
  <c r="M32" i="8"/>
  <c r="F13" i="8"/>
  <c r="D4" i="8"/>
  <c r="M14" i="8"/>
  <c r="L16" i="8"/>
  <c r="J16" i="8" s="1"/>
  <c r="J13" i="8" s="1"/>
  <c r="L6" i="7"/>
  <c r="D11" i="7" s="1"/>
  <c r="F13" i="7" s="1"/>
  <c r="N16" i="7"/>
  <c r="L16" i="7" s="1"/>
  <c r="D19" i="7"/>
  <c r="O7" i="7" l="1"/>
  <c r="N17" i="7"/>
  <c r="L17" i="7" s="1"/>
  <c r="O18" i="7"/>
  <c r="N18" i="7" s="1"/>
  <c r="L18" i="7" s="1"/>
  <c r="F22" i="8"/>
  <c r="J22" i="8"/>
  <c r="E5" i="8"/>
  <c r="E11" i="8"/>
  <c r="J4" i="8"/>
  <c r="D6" i="8"/>
  <c r="F5" i="8"/>
  <c r="D4" i="7"/>
  <c r="K4" i="1" s="1"/>
  <c r="F21" i="7"/>
  <c r="D5" i="7"/>
  <c r="K5" i="1" s="1"/>
  <c r="L13" i="7" l="1"/>
  <c r="E11" i="7" s="1"/>
  <c r="O14" i="7"/>
  <c r="F14" i="8"/>
  <c r="E4" i="8"/>
  <c r="F11" i="8"/>
  <c r="F12" i="8" s="1"/>
  <c r="F15" i="8" s="1"/>
  <c r="D6" i="7"/>
  <c r="L4" i="7" l="1"/>
  <c r="E4" i="7"/>
  <c r="F14" i="7"/>
  <c r="F11" i="7"/>
  <c r="F12" i="7" s="1"/>
  <c r="F15" i="7" s="1"/>
  <c r="E6" i="8"/>
  <c r="F6" i="8" s="1"/>
  <c r="F7" i="8" s="1"/>
  <c r="F4" i="8"/>
  <c r="F4" i="7" l="1"/>
  <c r="L4" i="1"/>
  <c r="M4" i="1" s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U5" i="1" l="1"/>
  <c r="U6" i="1"/>
  <c r="U7" i="1"/>
  <c r="U8" i="1"/>
  <c r="U9" i="1"/>
  <c r="U10" i="1"/>
  <c r="U11" i="1"/>
  <c r="U12" i="1"/>
  <c r="U13" i="1"/>
  <c r="U14" i="1"/>
  <c r="R5" i="1"/>
  <c r="R6" i="1"/>
  <c r="R7" i="1"/>
  <c r="R8" i="1"/>
  <c r="R9" i="1"/>
  <c r="R10" i="1"/>
  <c r="R11" i="1"/>
  <c r="R12" i="1"/>
  <c r="R13" i="1"/>
  <c r="R14" i="1"/>
  <c r="R4" i="1"/>
  <c r="U4" i="1"/>
  <c r="D24" i="2" l="1"/>
  <c r="D11" i="2"/>
  <c r="O6" i="1"/>
  <c r="O7" i="1"/>
  <c r="O8" i="1"/>
  <c r="O9" i="1"/>
  <c r="O10" i="1"/>
  <c r="O11" i="1"/>
  <c r="O12" i="1"/>
  <c r="O13" i="1"/>
  <c r="O14" i="1"/>
  <c r="O4" i="1"/>
  <c r="N6" i="1"/>
  <c r="N7" i="1"/>
  <c r="N8" i="1"/>
  <c r="N9" i="1"/>
  <c r="N10" i="1"/>
  <c r="N11" i="1"/>
  <c r="N12" i="1"/>
  <c r="N13" i="1"/>
  <c r="N14" i="1"/>
  <c r="N4" i="1"/>
  <c r="M6" i="1"/>
  <c r="M7" i="1"/>
  <c r="M8" i="1"/>
  <c r="M9" i="1"/>
  <c r="M10" i="1"/>
  <c r="M11" i="1"/>
  <c r="M12" i="1"/>
  <c r="M13" i="1"/>
  <c r="M14" i="1"/>
  <c r="E19" i="1"/>
  <c r="F19" i="1"/>
  <c r="D10" i="2" s="1"/>
  <c r="D19" i="1"/>
  <c r="G19" i="1" l="1"/>
  <c r="D21" i="2" l="1"/>
  <c r="D25" i="2" l="1"/>
  <c r="P34" i="7" l="1"/>
  <c r="L34" i="7" s="1"/>
  <c r="P36" i="7"/>
  <c r="L36" i="7" s="1"/>
  <c r="P35" i="7"/>
  <c r="L35" i="7" s="1"/>
  <c r="L31" i="7" l="1"/>
  <c r="L22" i="7" l="1"/>
  <c r="E19" i="7"/>
  <c r="F22" i="7"/>
  <c r="E5" i="7" l="1"/>
  <c r="F19" i="7"/>
  <c r="F20" i="7" s="1"/>
  <c r="F23" i="7" s="1"/>
  <c r="F5" i="7" l="1"/>
  <c r="L5" i="1"/>
  <c r="E6" i="7"/>
  <c r="F6" i="7" s="1"/>
  <c r="F7" i="7" s="1"/>
  <c r="L19" i="1" l="1"/>
  <c r="M5" i="1"/>
  <c r="M19" i="1" s="1"/>
  <c r="N5" i="1"/>
  <c r="N19" i="1" s="1"/>
  <c r="D12" i="2" s="1"/>
  <c r="D22" i="2" s="1"/>
  <c r="O5" i="1"/>
  <c r="O19" i="1" s="1"/>
  <c r="D13" i="2" s="1"/>
  <c r="D27" i="2" l="1"/>
  <c r="D28" i="2"/>
</calcChain>
</file>

<file path=xl/sharedStrings.xml><?xml version="1.0" encoding="utf-8"?>
<sst xmlns="http://schemas.openxmlformats.org/spreadsheetml/2006/main" count="259" uniqueCount="92">
  <si>
    <t>Energieeinsparkonzept</t>
  </si>
  <si>
    <t>Montage, Inbetriebnahme, Einweisung</t>
  </si>
  <si>
    <t>Elektroinstallation</t>
  </si>
  <si>
    <t>förderfähige Kosten in €</t>
  </si>
  <si>
    <t>Investestitions-kosten €</t>
  </si>
  <si>
    <t>Referenz-kosten in €</t>
  </si>
  <si>
    <t>Neben-kosten in €</t>
  </si>
  <si>
    <t>Summen in Euro</t>
  </si>
  <si>
    <t>Energieträger</t>
  </si>
  <si>
    <t>Energiepreis in €/MWh</t>
  </si>
  <si>
    <t>CO2-Faktor in t CO2/MWh</t>
  </si>
  <si>
    <t>Endenergieverbrauch in MWh/a</t>
  </si>
  <si>
    <t>im IST-Zustand</t>
  </si>
  <si>
    <t>im Soll-Zustand</t>
  </si>
  <si>
    <t>Einsparung</t>
  </si>
  <si>
    <t>Einsparung CO2 in t/a</t>
  </si>
  <si>
    <t>Systemnutzen (Ist/Soll) bzw. energiebezogene Kennzahlen</t>
  </si>
  <si>
    <t>Strom</t>
  </si>
  <si>
    <t>6. Wirtschaftlichkeitsbetrachtung &amp; energiebezogene Amortisationszeit</t>
  </si>
  <si>
    <t>Zusammenfassung der Kosten und Einsparungen</t>
  </si>
  <si>
    <t>Gesamtkosten nach Modul 4</t>
  </si>
  <si>
    <t>Investitionsmehrkosten</t>
  </si>
  <si>
    <t>Investitionsnebenkosten</t>
  </si>
  <si>
    <t>Einsparkonzept</t>
  </si>
  <si>
    <t>CO2-Einsparung pro Jahr</t>
  </si>
  <si>
    <t>Energiekosteneinsparung pro Jahr</t>
  </si>
  <si>
    <t>Förderspezifische Kenndaten</t>
  </si>
  <si>
    <t>Förderfähige Kosten nach Modul 4</t>
  </si>
  <si>
    <t>maximaler Zuschuss</t>
  </si>
  <si>
    <t>maximaler Zuschuss in EUR</t>
  </si>
  <si>
    <t>Fördereffizienz</t>
  </si>
  <si>
    <t>tatsächlicher Zuschuss</t>
  </si>
  <si>
    <t>tatsächlicher Zuschuss in EUR</t>
  </si>
  <si>
    <t>stat. Amortisationszeit ohne Förderung</t>
  </si>
  <si>
    <t>stat. Amortisationszeit mit Förderung</t>
  </si>
  <si>
    <t>€</t>
  </si>
  <si>
    <r>
      <t>t CO</t>
    </r>
    <r>
      <rPr>
        <vertAlign val="subscript"/>
        <sz val="11"/>
        <color theme="1"/>
        <rFont val="Calibri"/>
        <family val="2"/>
        <scheme val="minor"/>
      </rPr>
      <t>2</t>
    </r>
  </si>
  <si>
    <r>
      <t>€/t CO</t>
    </r>
    <r>
      <rPr>
        <vertAlign val="subscript"/>
        <sz val="11"/>
        <color theme="1"/>
        <rFont val="Calibri"/>
        <family val="2"/>
        <scheme val="minor"/>
      </rPr>
      <t>2</t>
    </r>
  </si>
  <si>
    <t>a</t>
  </si>
  <si>
    <t>Komponente, Kostenposition</t>
  </si>
  <si>
    <t>EE-PW</t>
  </si>
  <si>
    <t>Effizienzkennzahl PUE optimiert (s.o.)</t>
  </si>
  <si>
    <t>Stunden</t>
  </si>
  <si>
    <t>MWh/a</t>
  </si>
  <si>
    <t>Nenn-leistung in kW</t>
  </si>
  <si>
    <t>Systeme:</t>
  </si>
  <si>
    <t>Ist-Zustand:</t>
  </si>
  <si>
    <t>Soll-Zustand:</t>
  </si>
  <si>
    <t>Einsparung:</t>
  </si>
  <si>
    <t>Summe:</t>
  </si>
  <si>
    <t>Einsparung %</t>
  </si>
  <si>
    <t>Maßnahmen</t>
  </si>
  <si>
    <t>Ist-Zustand</t>
  </si>
  <si>
    <t>Soll-Zustand</t>
  </si>
  <si>
    <t>Einsparung durch Maßnahmen</t>
  </si>
  <si>
    <t>System Ist-Zustand</t>
  </si>
  <si>
    <t>System Soll-Zustand</t>
  </si>
  <si>
    <t>Gesamteinsparung in Prozent</t>
  </si>
  <si>
    <t>Energieeinsparung durch energieeffiziente Optimierung der Laserschneidanlage</t>
  </si>
  <si>
    <t>1)  Faser-Laser-Anlage</t>
  </si>
  <si>
    <t>2) Optimierte CO2-Anlage</t>
  </si>
  <si>
    <r>
      <t>Austausch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Arial"/>
        <family val="2"/>
      </rPr>
      <t>Laserschneidanlage</t>
    </r>
  </si>
  <si>
    <t>Auftragsverlagerung von CO2-Anlage zu Faser-Laser-Anlage</t>
  </si>
  <si>
    <t>Laserschneidanlage 1: Faser-Laser für CO2-Laser</t>
  </si>
  <si>
    <t>Laserschneidanlage 2: Auftragsverlagerung vom CO2-Laser zum Faser-Laser</t>
  </si>
  <si>
    <t>Material: Aluminium</t>
  </si>
  <si>
    <t>Material: Edelstahl</t>
  </si>
  <si>
    <t>Anteil</t>
  </si>
  <si>
    <t>Schnittgeschw. [m/min]</t>
  </si>
  <si>
    <t>5/6mm Blechstärke</t>
  </si>
  <si>
    <t>Ist-Zustand: 
CO2-Laser</t>
  </si>
  <si>
    <t>Betrieb-stunden/a</t>
  </si>
  <si>
    <t>Schnittleistung [m/a]</t>
  </si>
  <si>
    <t>Leistungs-aufnahme [kW]</t>
  </si>
  <si>
    <t>[kWh/a]</t>
  </si>
  <si>
    <t>Soll-Zustand: 
Faser-Laser</t>
  </si>
  <si>
    <t>fiktive Schnittleistung [m/a]</t>
  </si>
  <si>
    <t>Bezug: Schnittleistung CO2-Laser</t>
  </si>
  <si>
    <t>[kWh/m]</t>
  </si>
  <si>
    <t>Stromverbrauch</t>
  </si>
  <si>
    <t>spezifischer Stromverbrauch</t>
  </si>
  <si>
    <t>Soll-Zustand: 
50% Faser-Laser, 50% CO2-Laser</t>
  </si>
  <si>
    <t>50% Faser-Laser</t>
  </si>
  <si>
    <t>50% CO2-Laser</t>
  </si>
  <si>
    <t>Material: Baustahl (Schneidgas O2)</t>
  </si>
  <si>
    <t>Material: Baustahl (Schneidgas N2)</t>
  </si>
  <si>
    <t>Stromverbrauch
(Betriebsstunden)</t>
  </si>
  <si>
    <t>Stromverbrauch
(gleiche Schneidleist.)</t>
  </si>
  <si>
    <t>Bezug: Schneidleistung CO2-Laser</t>
  </si>
  <si>
    <t>fiktive Schneidleistung [m/a]</t>
  </si>
  <si>
    <t>CO2-Em.</t>
  </si>
  <si>
    <t>t CO2-Einspar.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</si>
</sst>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\ &quot;€&quot;_-;\-* #,##0\ &quot;€&quot;_-;_-* &quot;-&quot;??\ &quot;€&quot;_-;_-@_-"/>
    <numFmt numFmtId="166" formatCode="0.0"/>
    <numFmt numFmtId="167" formatCode="#,##0.0"/>
    <numFmt numFmtId="168" formatCode="_-* #,##0\ _€_-;\-* #,##0\ _€_-;_-* &quot;-&quot;??\ _€_-;_-@_-"/>
    <numFmt numFmtId="169" formatCode="#,##0\ &quot;kWh&quot;"/>
    <numFmt numFmtId="170" formatCode="_-* #,##0.0\ _€_-;\-* #,##0.0\ _€_-;_-* &quot;-&quot;??\ _€_-;_-@_-"/>
    <numFmt numFmtId="171" formatCode="_-* #,##0.000\ _€_-;\-* #,##0.000\ _€_-;_-* &quot;-&quot;??\ _€_-;_-@_-"/>
    <numFmt numFmtId="172" formatCode="0.000"/>
    <numFmt numFmtId="173" formatCode="0.0\ &quot;t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2" fontId="0" fillId="0" borderId="0" xfId="0" applyNumberFormat="1"/>
    <xf numFmtId="9" fontId="0" fillId="0" borderId="0" xfId="3" applyFont="1"/>
    <xf numFmtId="9" fontId="0" fillId="0" borderId="0" xfId="0" applyNumberFormat="1"/>
    <xf numFmtId="166" fontId="0" fillId="0" borderId="0" xfId="0" applyNumberFormat="1"/>
    <xf numFmtId="167" fontId="0" fillId="0" borderId="0" xfId="0" applyNumberFormat="1"/>
    <xf numFmtId="3" fontId="0" fillId="0" borderId="0" xfId="0" applyNumberFormat="1"/>
    <xf numFmtId="0" fontId="4" fillId="0" borderId="0" xfId="0" applyFont="1"/>
    <xf numFmtId="0" fontId="2" fillId="0" borderId="1" xfId="0" applyFont="1" applyBorder="1"/>
    <xf numFmtId="0" fontId="0" fillId="0" borderId="1" xfId="0" applyBorder="1"/>
    <xf numFmtId="167" fontId="0" fillId="0" borderId="1" xfId="0" applyNumberFormat="1" applyBorder="1"/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44" fontId="0" fillId="2" borderId="2" xfId="2" applyFont="1" applyFill="1" applyBorder="1" applyAlignment="1">
      <alignment vertical="center"/>
    </xf>
    <xf numFmtId="44" fontId="0" fillId="0" borderId="2" xfId="2" applyFont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2" fontId="0" fillId="0" borderId="2" xfId="0" applyNumberFormat="1" applyBorder="1" applyAlignment="1">
      <alignment vertical="center"/>
    </xf>
    <xf numFmtId="165" fontId="0" fillId="0" borderId="2" xfId="2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2" fontId="0" fillId="0" borderId="2" xfId="0" applyNumberFormat="1" applyFill="1" applyBorder="1" applyAlignment="1">
      <alignment vertical="center"/>
    </xf>
    <xf numFmtId="165" fontId="0" fillId="0" borderId="2" xfId="2" applyNumberFormat="1" applyFont="1" applyFill="1" applyBorder="1" applyAlignment="1">
      <alignment vertical="center"/>
    </xf>
    <xf numFmtId="168" fontId="0" fillId="0" borderId="0" xfId="1" applyNumberFormat="1" applyFont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10" fontId="0" fillId="0" borderId="0" xfId="3" applyNumberFormat="1" applyFont="1"/>
    <xf numFmtId="168" fontId="0" fillId="0" borderId="0" xfId="1" applyNumberFormat="1" applyFont="1"/>
    <xf numFmtId="164" fontId="0" fillId="0" borderId="0" xfId="0" applyNumberFormat="1"/>
    <xf numFmtId="0" fontId="7" fillId="4" borderId="11" xfId="0" applyFont="1" applyFill="1" applyBorder="1" applyAlignment="1">
      <alignment horizontal="center" vertical="center" wrapText="1"/>
    </xf>
    <xf numFmtId="169" fontId="8" fillId="0" borderId="14" xfId="0" applyNumberFormat="1" applyFont="1" applyBorder="1" applyAlignment="1">
      <alignment horizontal="right" vertical="center" wrapText="1" indent="2"/>
    </xf>
    <xf numFmtId="169" fontId="8" fillId="0" borderId="15" xfId="0" applyNumberFormat="1" applyFont="1" applyBorder="1" applyAlignment="1">
      <alignment horizontal="right" vertical="center" wrapText="1" indent="2"/>
    </xf>
    <xf numFmtId="169" fontId="8" fillId="0" borderId="8" xfId="0" applyNumberFormat="1" applyFont="1" applyBorder="1" applyAlignment="1">
      <alignment horizontal="right" vertical="center" wrapText="1" indent="2"/>
    </xf>
    <xf numFmtId="169" fontId="8" fillId="0" borderId="11" xfId="0" applyNumberFormat="1" applyFont="1" applyBorder="1" applyAlignment="1">
      <alignment horizontal="right" vertical="center" wrapText="1" indent="2"/>
    </xf>
    <xf numFmtId="0" fontId="8" fillId="0" borderId="11" xfId="0" applyFont="1" applyBorder="1" applyAlignment="1">
      <alignment horizontal="right" vertical="center" wrapText="1" indent="2"/>
    </xf>
    <xf numFmtId="10" fontId="8" fillId="0" borderId="11" xfId="0" applyNumberFormat="1" applyFont="1" applyBorder="1" applyAlignment="1">
      <alignment horizontal="right" vertical="center" wrapText="1" indent="2"/>
    </xf>
    <xf numFmtId="0" fontId="8" fillId="0" borderId="11" xfId="0" applyFont="1" applyBorder="1" applyAlignment="1">
      <alignment horizontal="left" vertical="center" wrapText="1" indent="3"/>
    </xf>
    <xf numFmtId="0" fontId="8" fillId="0" borderId="11" xfId="0" applyFont="1" applyBorder="1" applyAlignment="1">
      <alignment horizontal="left" vertical="center" wrapText="1" indent="2"/>
    </xf>
    <xf numFmtId="0" fontId="8" fillId="0" borderId="11" xfId="0" applyFont="1" applyBorder="1" applyAlignment="1">
      <alignment horizontal="center" vertical="center" wrapText="1"/>
    </xf>
    <xf numFmtId="169" fontId="8" fillId="0" borderId="11" xfId="0" applyNumberFormat="1" applyFont="1" applyBorder="1" applyAlignment="1">
      <alignment horizontal="center" vertical="center" wrapText="1"/>
    </xf>
    <xf numFmtId="9" fontId="8" fillId="0" borderId="11" xfId="0" applyNumberFormat="1" applyFont="1" applyBorder="1" applyAlignment="1">
      <alignment horizontal="right" vertical="center" wrapText="1" indent="2"/>
    </xf>
    <xf numFmtId="0" fontId="0" fillId="0" borderId="20" xfId="0" applyBorder="1" applyAlignment="1">
      <alignment horizontal="center"/>
    </xf>
    <xf numFmtId="0" fontId="8" fillId="0" borderId="22" xfId="0" applyFont="1" applyBorder="1" applyAlignment="1">
      <alignment vertical="center" wrapText="1"/>
    </xf>
    <xf numFmtId="0" fontId="8" fillId="0" borderId="23" xfId="0" applyFont="1" applyBorder="1" applyAlignment="1">
      <alignment vertical="center" wrapText="1"/>
    </xf>
    <xf numFmtId="0" fontId="0" fillId="0" borderId="24" xfId="0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2" fontId="0" fillId="0" borderId="0" xfId="0" applyNumberFormat="1" applyFill="1" applyBorder="1"/>
    <xf numFmtId="168" fontId="0" fillId="0" borderId="0" xfId="1" applyNumberFormat="1" applyFont="1" applyFill="1" applyBorder="1"/>
    <xf numFmtId="165" fontId="0" fillId="2" borderId="2" xfId="2" applyNumberFormat="1" applyFont="1" applyFill="1" applyBorder="1" applyAlignment="1">
      <alignment vertical="center"/>
    </xf>
    <xf numFmtId="0" fontId="8" fillId="0" borderId="11" xfId="0" applyFont="1" applyBorder="1" applyAlignment="1">
      <alignment horizontal="left" vertical="center" wrapText="1" indent="1"/>
    </xf>
    <xf numFmtId="169" fontId="8" fillId="0" borderId="0" xfId="0" applyNumberFormat="1" applyFont="1" applyBorder="1" applyAlignment="1">
      <alignment horizontal="right" vertical="center" wrapText="1" indent="2"/>
    </xf>
    <xf numFmtId="0" fontId="8" fillId="0" borderId="0" xfId="0" applyFont="1" applyBorder="1" applyAlignment="1">
      <alignment horizontal="center" vertical="center" wrapText="1"/>
    </xf>
    <xf numFmtId="9" fontId="8" fillId="0" borderId="0" xfId="0" applyNumberFormat="1" applyFont="1" applyBorder="1" applyAlignment="1">
      <alignment horizontal="right" vertical="center" wrapText="1" indent="2"/>
    </xf>
    <xf numFmtId="0" fontId="0" fillId="0" borderId="0" xfId="0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69" fontId="8" fillId="0" borderId="0" xfId="0" applyNumberFormat="1" applyFont="1" applyFill="1" applyBorder="1" applyAlignment="1">
      <alignment horizontal="right" vertical="center" wrapText="1" indent="2"/>
    </xf>
    <xf numFmtId="10" fontId="8" fillId="0" borderId="25" xfId="0" applyNumberFormat="1" applyFont="1" applyFill="1" applyBorder="1" applyAlignment="1">
      <alignment horizontal="right" vertical="center" wrapText="1" indent="2"/>
    </xf>
    <xf numFmtId="0" fontId="0" fillId="0" borderId="0" xfId="0" applyFill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9" fontId="8" fillId="0" borderId="0" xfId="0" applyNumberFormat="1" applyFont="1" applyFill="1" applyBorder="1" applyAlignment="1">
      <alignment horizontal="right" vertical="center" wrapText="1" indent="2"/>
    </xf>
    <xf numFmtId="0" fontId="0" fillId="0" borderId="0" xfId="0" applyFill="1" applyBorder="1" applyAlignment="1">
      <alignment horizontal="center"/>
    </xf>
    <xf numFmtId="0" fontId="8" fillId="0" borderId="0" xfId="0" applyFont="1" applyBorder="1" applyAlignment="1">
      <alignment vertical="center" wrapText="1"/>
    </xf>
    <xf numFmtId="168" fontId="0" fillId="0" borderId="0" xfId="0" applyNumberFormat="1" applyAlignment="1">
      <alignment horizontal="center" vertical="center"/>
    </xf>
    <xf numFmtId="169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 indent="2"/>
    </xf>
    <xf numFmtId="0" fontId="8" fillId="0" borderId="24" xfId="0" applyFont="1" applyBorder="1" applyAlignment="1">
      <alignment horizontal="left" vertical="center" wrapText="1" indent="3"/>
    </xf>
    <xf numFmtId="0" fontId="0" fillId="0" borderId="24" xfId="0" applyBorder="1"/>
    <xf numFmtId="0" fontId="8" fillId="0" borderId="0" xfId="0" applyFont="1" applyAlignment="1">
      <alignment vertical="center"/>
    </xf>
    <xf numFmtId="0" fontId="8" fillId="5" borderId="26" xfId="0" applyFont="1" applyFill="1" applyBorder="1" applyAlignment="1">
      <alignment horizontal="left" vertical="center" wrapText="1" indent="2"/>
    </xf>
    <xf numFmtId="169" fontId="8" fillId="0" borderId="26" xfId="0" applyNumberFormat="1" applyFont="1" applyBorder="1" applyAlignment="1">
      <alignment horizontal="center" vertical="center" wrapText="1"/>
    </xf>
    <xf numFmtId="168" fontId="0" fillId="2" borderId="0" xfId="1" applyNumberFormat="1" applyFont="1" applyFill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169" fontId="8" fillId="0" borderId="11" xfId="0" applyNumberFormat="1" applyFont="1" applyBorder="1" applyAlignment="1">
      <alignment vertical="center" wrapText="1"/>
    </xf>
    <xf numFmtId="169" fontId="8" fillId="0" borderId="16" xfId="0" applyNumberFormat="1" applyFont="1" applyBorder="1" applyAlignment="1">
      <alignment vertical="center" wrapText="1"/>
    </xf>
    <xf numFmtId="166" fontId="0" fillId="0" borderId="2" xfId="0" applyNumberFormat="1" applyBorder="1" applyAlignment="1">
      <alignment vertical="center"/>
    </xf>
    <xf numFmtId="166" fontId="0" fillId="2" borderId="2" xfId="0" applyNumberFormat="1" applyFill="1" applyBorder="1" applyAlignment="1">
      <alignment vertical="center"/>
    </xf>
    <xf numFmtId="169" fontId="8" fillId="0" borderId="14" xfId="0" applyNumberFormat="1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8" fontId="2" fillId="0" borderId="2" xfId="0" applyNumberFormat="1" applyFont="1" applyBorder="1"/>
    <xf numFmtId="0" fontId="0" fillId="0" borderId="2" xfId="0" applyBorder="1"/>
    <xf numFmtId="168" fontId="0" fillId="0" borderId="2" xfId="0" applyNumberFormat="1" applyBorder="1" applyAlignment="1">
      <alignment horizontal="center" vertical="center"/>
    </xf>
    <xf numFmtId="168" fontId="0" fillId="2" borderId="2" xfId="1" applyNumberFormat="1" applyFont="1" applyFill="1" applyBorder="1" applyAlignment="1">
      <alignment horizontal="center" vertical="center"/>
    </xf>
    <xf numFmtId="9" fontId="8" fillId="0" borderId="2" xfId="0" applyNumberFormat="1" applyFont="1" applyBorder="1" applyAlignment="1">
      <alignment horizontal="right" vertical="center" wrapText="1" indent="2"/>
    </xf>
    <xf numFmtId="168" fontId="0" fillId="0" borderId="2" xfId="1" applyNumberFormat="1" applyFont="1" applyBorder="1" applyAlignment="1">
      <alignment horizontal="center" vertical="center"/>
    </xf>
    <xf numFmtId="9" fontId="8" fillId="2" borderId="2" xfId="3" applyFont="1" applyFill="1" applyBorder="1" applyAlignment="1">
      <alignment horizontal="center" vertical="center" wrapText="1"/>
    </xf>
    <xf numFmtId="171" fontId="0" fillId="0" borderId="2" xfId="1" applyNumberFormat="1" applyFont="1" applyBorder="1" applyAlignment="1">
      <alignment horizontal="center" vertical="center"/>
    </xf>
    <xf numFmtId="171" fontId="0" fillId="2" borderId="2" xfId="1" applyNumberFormat="1" applyFont="1" applyFill="1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center" vertical="center"/>
    </xf>
    <xf numFmtId="168" fontId="0" fillId="0" borderId="2" xfId="0" applyNumberFormat="1" applyBorder="1"/>
    <xf numFmtId="170" fontId="0" fillId="2" borderId="2" xfId="1" applyNumberFormat="1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horizontal="right" vertical="center" wrapText="1" indent="2"/>
    </xf>
    <xf numFmtId="169" fontId="8" fillId="0" borderId="7" xfId="0" applyNumberFormat="1" applyFont="1" applyBorder="1" applyAlignment="1">
      <alignment horizontal="right" vertical="center" wrapText="1" indent="2"/>
    </xf>
    <xf numFmtId="169" fontId="8" fillId="0" borderId="27" xfId="0" applyNumberFormat="1" applyFont="1" applyBorder="1" applyAlignment="1">
      <alignment horizontal="right" vertical="center" wrapText="1" indent="2"/>
    </xf>
    <xf numFmtId="172" fontId="8" fillId="0" borderId="26" xfId="0" applyNumberFormat="1" applyFont="1" applyFill="1" applyBorder="1" applyAlignment="1">
      <alignment horizontal="right" vertical="center" wrapText="1" indent="2"/>
    </xf>
    <xf numFmtId="10" fontId="8" fillId="0" borderId="26" xfId="0" applyNumberFormat="1" applyFont="1" applyFill="1" applyBorder="1" applyAlignment="1">
      <alignment horizontal="right" vertical="center" wrapText="1" indent="2"/>
    </xf>
    <xf numFmtId="10" fontId="8" fillId="0" borderId="26" xfId="0" applyNumberFormat="1" applyFont="1" applyBorder="1" applyAlignment="1">
      <alignment horizontal="right" vertical="center" wrapText="1" indent="2"/>
    </xf>
    <xf numFmtId="0" fontId="7" fillId="4" borderId="26" xfId="0" applyFont="1" applyFill="1" applyBorder="1" applyAlignment="1">
      <alignment horizontal="center" vertical="center" wrapText="1"/>
    </xf>
    <xf numFmtId="173" fontId="8" fillId="0" borderId="26" xfId="0" applyNumberFormat="1" applyFont="1" applyFill="1" applyBorder="1" applyAlignment="1">
      <alignment horizontal="right" vertical="center" wrapText="1" indent="2"/>
    </xf>
    <xf numFmtId="173" fontId="10" fillId="0" borderId="26" xfId="0" applyNumberFormat="1" applyFont="1" applyFill="1" applyBorder="1" applyAlignment="1">
      <alignment horizontal="right" vertical="center" wrapText="1" indent="2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4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22" xfId="0" applyFont="1" applyBorder="1" applyAlignment="1">
      <alignment vertical="center" wrapText="1"/>
    </xf>
    <xf numFmtId="0" fontId="8" fillId="0" borderId="23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/>
    </xf>
    <xf numFmtId="169" fontId="8" fillId="6" borderId="14" xfId="0" applyNumberFormat="1" applyFont="1" applyFill="1" applyBorder="1" applyAlignment="1">
      <alignment horizontal="right" vertical="center" wrapText="1" indent="2"/>
    </xf>
    <xf numFmtId="169" fontId="8" fillId="6" borderId="15" xfId="0" applyNumberFormat="1" applyFont="1" applyFill="1" applyBorder="1" applyAlignment="1">
      <alignment horizontal="right" vertical="center" wrapText="1" indent="2"/>
    </xf>
    <xf numFmtId="169" fontId="8" fillId="6" borderId="16" xfId="0" applyNumberFormat="1" applyFont="1" applyFill="1" applyBorder="1" applyAlignment="1">
      <alignment vertical="center" wrapText="1"/>
    </xf>
  </cellXfs>
  <cellStyles count="4">
    <cellStyle name="Komma" xfId="1" builtinId="3"/>
    <cellStyle name="Prozent" xfId="3" builtinId="5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6FD1-6788-4589-821E-72381BD1C059}">
  <dimension ref="B1:V41"/>
  <sheetViews>
    <sheetView tabSelected="1" zoomScale="90" zoomScaleNormal="90" workbookViewId="0">
      <selection activeCell="E5" sqref="E5"/>
    </sheetView>
  </sheetViews>
  <sheetFormatPr baseColWidth="10" defaultRowHeight="15" x14ac:dyDescent="0.25"/>
  <cols>
    <col min="1" max="1" width="4.140625" customWidth="1"/>
    <col min="2" max="2" width="4.5703125" customWidth="1"/>
    <col min="3" max="3" width="22.140625" customWidth="1"/>
    <col min="4" max="4" width="18" customWidth="1"/>
    <col min="5" max="5" width="15.42578125" customWidth="1"/>
    <col min="6" max="6" width="18" customWidth="1"/>
    <col min="7" max="7" width="11.28515625" customWidth="1"/>
    <col min="8" max="8" width="14.5703125" customWidth="1"/>
    <col min="9" max="9" width="13.85546875" customWidth="1"/>
    <col min="10" max="10" width="4.85546875" customWidth="1"/>
    <col min="11" max="11" width="23.85546875" customWidth="1"/>
    <col min="12" max="12" width="20.5703125" customWidth="1"/>
    <col min="13" max="13" width="9.5703125" customWidth="1"/>
    <col min="14" max="14" width="20" customWidth="1"/>
    <col min="15" max="15" width="21.42578125" customWidth="1"/>
    <col min="16" max="16" width="17.5703125" customWidth="1"/>
    <col min="17" max="17" width="13.42578125" customWidth="1"/>
    <col min="20" max="20" width="15.5703125" customWidth="1"/>
    <col min="21" max="21" width="16.5703125" customWidth="1"/>
    <col min="22" max="22" width="16" customWidth="1"/>
  </cols>
  <sheetData>
    <row r="1" spans="2:22" ht="15.75" thickBot="1" x14ac:dyDescent="0.3"/>
    <row r="2" spans="2:22" ht="37.5" customHeight="1" thickBot="1" x14ac:dyDescent="0.3">
      <c r="B2" s="124" t="s">
        <v>58</v>
      </c>
      <c r="C2" s="125"/>
      <c r="D2" s="125"/>
      <c r="E2" s="125"/>
      <c r="F2" s="126"/>
      <c r="G2" s="68"/>
      <c r="H2" s="68"/>
      <c r="I2" s="68"/>
      <c r="J2" s="121" t="str">
        <f>B9</f>
        <v>Laserschneidanlage 1: Faser-Laser für CO2-Laser</v>
      </c>
      <c r="K2" s="122"/>
      <c r="L2" s="122"/>
      <c r="M2" s="122"/>
      <c r="N2" s="122"/>
      <c r="O2" s="122"/>
      <c r="P2" s="123"/>
    </row>
    <row r="3" spans="2:22" ht="37.5" customHeight="1" thickBot="1" x14ac:dyDescent="0.3">
      <c r="B3" s="127" t="s">
        <v>45</v>
      </c>
      <c r="C3" s="128"/>
      <c r="D3" s="42" t="s">
        <v>46</v>
      </c>
      <c r="E3" s="42" t="s">
        <v>47</v>
      </c>
      <c r="F3" s="42" t="s">
        <v>48</v>
      </c>
      <c r="G3" s="113" t="s">
        <v>90</v>
      </c>
      <c r="H3" s="113" t="s">
        <v>91</v>
      </c>
      <c r="I3" s="69"/>
      <c r="J3" s="119"/>
      <c r="K3" s="80"/>
      <c r="L3" s="81"/>
      <c r="M3" s="81"/>
      <c r="N3" s="81"/>
      <c r="O3" s="81"/>
    </row>
    <row r="4" spans="2:22" ht="24.75" customHeight="1" thickBot="1" x14ac:dyDescent="0.3">
      <c r="B4" s="129" t="s">
        <v>59</v>
      </c>
      <c r="C4" s="130"/>
      <c r="D4" s="139">
        <f>D11</f>
        <v>245280</v>
      </c>
      <c r="E4" s="139">
        <f>E11</f>
        <v>42207.26114061418</v>
      </c>
      <c r="F4" s="64">
        <f>D4-E4</f>
        <v>203072.73885938583</v>
      </c>
      <c r="G4" s="110">
        <v>0.42699999999999999</v>
      </c>
      <c r="H4" s="114">
        <f>F4*G4/1000</f>
        <v>86.712059492957749</v>
      </c>
      <c r="I4" s="70"/>
      <c r="J4" s="120"/>
      <c r="K4" s="83" t="s">
        <v>14</v>
      </c>
      <c r="L4" s="84">
        <f>L6-L13</f>
        <v>203072.73885938583</v>
      </c>
      <c r="M4" s="1"/>
      <c r="N4" s="1"/>
      <c r="O4" s="1"/>
    </row>
    <row r="5" spans="2:22" ht="24.75" customHeight="1" thickBot="1" x14ac:dyDescent="0.3">
      <c r="B5" s="131" t="s">
        <v>60</v>
      </c>
      <c r="C5" s="132"/>
      <c r="D5" s="140">
        <f>D19</f>
        <v>245280</v>
      </c>
      <c r="E5" s="141">
        <f>E19</f>
        <v>136481.46552759176</v>
      </c>
      <c r="F5" s="108">
        <f>D5-E5</f>
        <v>108798.53447240824</v>
      </c>
      <c r="G5" s="110">
        <v>0.42699999999999999</v>
      </c>
      <c r="H5" s="114">
        <f t="shared" ref="H5:H6" si="0">F5*G5/1000</f>
        <v>46.456974219718312</v>
      </c>
      <c r="I5" s="70"/>
      <c r="J5" s="76"/>
      <c r="L5" s="76"/>
      <c r="M5" s="76"/>
      <c r="N5" s="76"/>
      <c r="O5" s="76"/>
    </row>
    <row r="6" spans="2:22" ht="27" customHeight="1" thickBot="1" x14ac:dyDescent="0.3">
      <c r="B6" s="133" t="s">
        <v>49</v>
      </c>
      <c r="C6" s="134"/>
      <c r="D6" s="46">
        <f>D4+D5</f>
        <v>490560</v>
      </c>
      <c r="E6" s="88">
        <f>E4+E5</f>
        <v>178688.72666820593</v>
      </c>
      <c r="F6" s="109">
        <f>D6-E6</f>
        <v>311871.27333179407</v>
      </c>
      <c r="G6" s="110">
        <v>0.42699999999999999</v>
      </c>
      <c r="H6" s="115">
        <f t="shared" si="0"/>
        <v>133.16903371267605</v>
      </c>
      <c r="I6" s="70"/>
      <c r="J6" s="76"/>
      <c r="K6" s="83" t="s">
        <v>70</v>
      </c>
      <c r="L6" s="84">
        <f>SUM(L9:L11)</f>
        <v>245280</v>
      </c>
      <c r="M6" s="79"/>
      <c r="N6" s="79"/>
      <c r="O6" s="93" t="s">
        <v>89</v>
      </c>
      <c r="P6" s="93" t="s">
        <v>86</v>
      </c>
      <c r="Q6" s="93" t="s">
        <v>73</v>
      </c>
      <c r="R6" s="93" t="s">
        <v>71</v>
      </c>
      <c r="S6" s="94" t="s">
        <v>67</v>
      </c>
      <c r="T6" s="93" t="s">
        <v>80</v>
      </c>
      <c r="U6" s="93" t="s">
        <v>68</v>
      </c>
      <c r="V6" s="93" t="s">
        <v>72</v>
      </c>
    </row>
    <row r="7" spans="2:22" ht="29.25" customHeight="1" thickBot="1" x14ac:dyDescent="0.3">
      <c r="B7" s="133" t="s">
        <v>50</v>
      </c>
      <c r="C7" s="134"/>
      <c r="D7" s="47"/>
      <c r="E7" s="47"/>
      <c r="F7" s="48">
        <f>F6/D6</f>
        <v>0.63574542019690572</v>
      </c>
      <c r="G7" s="111"/>
      <c r="H7" s="112"/>
      <c r="I7" s="107"/>
      <c r="J7" s="76"/>
      <c r="M7" s="78"/>
      <c r="N7" s="78"/>
      <c r="O7" s="95">
        <f>SUM(O9:O11)</f>
        <v>656880</v>
      </c>
      <c r="P7" s="24" t="s">
        <v>74</v>
      </c>
      <c r="Q7" s="93" t="s">
        <v>69</v>
      </c>
      <c r="R7" s="96"/>
      <c r="S7" s="96"/>
      <c r="T7" s="97" t="s">
        <v>78</v>
      </c>
      <c r="U7" s="96"/>
      <c r="V7" s="96"/>
    </row>
    <row r="8" spans="2:22" ht="15.75" thickBot="1" x14ac:dyDescent="0.3">
      <c r="B8" s="135"/>
      <c r="C8" s="135"/>
      <c r="D8" s="135"/>
      <c r="E8" s="135"/>
      <c r="F8" s="135"/>
      <c r="G8" s="72"/>
      <c r="H8" s="72"/>
      <c r="I8" s="72"/>
      <c r="J8" s="76"/>
      <c r="K8" s="76"/>
      <c r="O8" s="96"/>
      <c r="P8" s="96"/>
      <c r="Q8" s="96"/>
      <c r="R8" s="98">
        <v>4000</v>
      </c>
      <c r="S8" s="96"/>
      <c r="T8" s="99"/>
      <c r="U8" s="96"/>
      <c r="V8" s="96"/>
    </row>
    <row r="9" spans="2:22" ht="33.75" customHeight="1" thickBot="1" x14ac:dyDescent="0.3">
      <c r="B9" s="121" t="s">
        <v>63</v>
      </c>
      <c r="C9" s="122"/>
      <c r="D9" s="122"/>
      <c r="E9" s="122"/>
      <c r="F9" s="123"/>
      <c r="G9" s="68"/>
      <c r="H9" s="68"/>
      <c r="I9" s="68"/>
      <c r="K9" s="87" t="s">
        <v>85</v>
      </c>
      <c r="L9" s="78">
        <f>P9</f>
        <v>190720</v>
      </c>
      <c r="M9" s="77"/>
      <c r="N9" s="77"/>
      <c r="O9" s="100">
        <f>V9</f>
        <v>532800</v>
      </c>
      <c r="P9" s="100">
        <f>Q9*R9</f>
        <v>190720</v>
      </c>
      <c r="Q9" s="19">
        <v>59.6</v>
      </c>
      <c r="R9" s="98">
        <f>R8*S9</f>
        <v>3200</v>
      </c>
      <c r="S9" s="101">
        <v>0.8</v>
      </c>
      <c r="T9" s="102">
        <f>Q9/U9/60</f>
        <v>0.35795795795795798</v>
      </c>
      <c r="U9" s="103">
        <v>2.7749999999999999</v>
      </c>
      <c r="V9" s="100">
        <f>U9*R9*60</f>
        <v>532800</v>
      </c>
    </row>
    <row r="10" spans="2:22" ht="24.75" customHeight="1" thickBot="1" x14ac:dyDescent="0.3">
      <c r="B10" s="136"/>
      <c r="C10" s="49" t="s">
        <v>51</v>
      </c>
      <c r="D10" s="50" t="s">
        <v>52</v>
      </c>
      <c r="E10" s="51" t="s">
        <v>53</v>
      </c>
      <c r="F10" s="51" t="s">
        <v>14</v>
      </c>
      <c r="G10" s="73"/>
      <c r="H10" s="73"/>
      <c r="I10" s="73"/>
      <c r="K10" s="82" t="s">
        <v>66</v>
      </c>
      <c r="L10" s="78">
        <f t="shared" ref="L10:L11" si="1">P10</f>
        <v>32736</v>
      </c>
      <c r="M10" s="77"/>
      <c r="N10" s="77"/>
      <c r="O10" s="100">
        <f t="shared" ref="O10:O11" si="2">V10</f>
        <v>77040</v>
      </c>
      <c r="P10" s="100">
        <f t="shared" ref="P10:P11" si="3">Q10*R10</f>
        <v>32736</v>
      </c>
      <c r="Q10" s="19">
        <v>68.2</v>
      </c>
      <c r="R10" s="98">
        <f>R8*S10</f>
        <v>480</v>
      </c>
      <c r="S10" s="101">
        <v>0.12</v>
      </c>
      <c r="T10" s="102">
        <f t="shared" ref="T10:T11" si="4">Q10/U10/60</f>
        <v>0.42492211838006239</v>
      </c>
      <c r="U10" s="103">
        <v>2.6749999999999998</v>
      </c>
      <c r="V10" s="100">
        <f t="shared" ref="V10:V11" si="5">U10*R10*60</f>
        <v>77040</v>
      </c>
    </row>
    <row r="11" spans="2:22" ht="36.75" customHeight="1" thickBot="1" x14ac:dyDescent="0.3">
      <c r="B11" s="137"/>
      <c r="C11" s="63" t="s">
        <v>61</v>
      </c>
      <c r="D11" s="88">
        <f>L6</f>
        <v>245280</v>
      </c>
      <c r="E11" s="88">
        <f>L13</f>
        <v>42207.26114061418</v>
      </c>
      <c r="F11" s="46">
        <f>D11-E11</f>
        <v>203072.73885938583</v>
      </c>
      <c r="G11" s="70"/>
      <c r="H11" s="70"/>
      <c r="I11" s="70"/>
      <c r="K11" s="82" t="s">
        <v>65</v>
      </c>
      <c r="L11" s="78">
        <f t="shared" si="1"/>
        <v>21824</v>
      </c>
      <c r="M11" s="77"/>
      <c r="N11" s="77"/>
      <c r="O11" s="100">
        <f t="shared" si="2"/>
        <v>47040</v>
      </c>
      <c r="P11" s="100">
        <f t="shared" si="3"/>
        <v>21824</v>
      </c>
      <c r="Q11" s="19">
        <v>68.2</v>
      </c>
      <c r="R11" s="98">
        <f>R8*S11</f>
        <v>320</v>
      </c>
      <c r="S11" s="101">
        <v>0.08</v>
      </c>
      <c r="T11" s="102">
        <f t="shared" si="4"/>
        <v>0.46394557823129251</v>
      </c>
      <c r="U11" s="104">
        <v>2.4500000000000002</v>
      </c>
      <c r="V11" s="100">
        <f t="shared" si="5"/>
        <v>47040</v>
      </c>
    </row>
    <row r="12" spans="2:22" ht="24.75" customHeight="1" thickBot="1" x14ac:dyDescent="0.3">
      <c r="B12" s="116" t="s">
        <v>54</v>
      </c>
      <c r="C12" s="117"/>
      <c r="D12" s="117"/>
      <c r="E12" s="118"/>
      <c r="F12" s="46">
        <f>F11</f>
        <v>203072.73885938583</v>
      </c>
      <c r="G12" s="70"/>
      <c r="H12" s="70"/>
      <c r="I12" s="70"/>
    </row>
    <row r="13" spans="2:22" ht="33" customHeight="1" thickBot="1" x14ac:dyDescent="0.3">
      <c r="B13" s="116" t="s">
        <v>55</v>
      </c>
      <c r="C13" s="117"/>
      <c r="D13" s="117"/>
      <c r="E13" s="118"/>
      <c r="F13" s="46">
        <f>D11</f>
        <v>245280</v>
      </c>
      <c r="G13" s="70"/>
      <c r="H13" s="70"/>
      <c r="I13" s="70"/>
      <c r="K13" s="83" t="s">
        <v>75</v>
      </c>
      <c r="L13" s="84">
        <f>SUM(L16:L18)</f>
        <v>42207.26114061418</v>
      </c>
      <c r="M13" s="79"/>
      <c r="N13" s="93" t="s">
        <v>87</v>
      </c>
      <c r="O13" s="93" t="s">
        <v>88</v>
      </c>
      <c r="P13" s="93" t="s">
        <v>86</v>
      </c>
      <c r="Q13" s="93" t="s">
        <v>73</v>
      </c>
      <c r="R13" s="93" t="s">
        <v>71</v>
      </c>
      <c r="S13" s="94" t="s">
        <v>67</v>
      </c>
      <c r="T13" s="93" t="s">
        <v>80</v>
      </c>
      <c r="U13" s="93" t="s">
        <v>68</v>
      </c>
      <c r="V13" s="93" t="s">
        <v>72</v>
      </c>
    </row>
    <row r="14" spans="2:22" ht="24.75" customHeight="1" thickBot="1" x14ac:dyDescent="0.3">
      <c r="B14" s="116" t="s">
        <v>56</v>
      </c>
      <c r="C14" s="117"/>
      <c r="D14" s="117"/>
      <c r="E14" s="118"/>
      <c r="F14" s="46">
        <f>E11</f>
        <v>42207.26114061418</v>
      </c>
      <c r="G14" s="70"/>
      <c r="H14" s="70"/>
      <c r="I14" s="70"/>
      <c r="M14" s="78"/>
      <c r="N14" s="24" t="s">
        <v>74</v>
      </c>
      <c r="O14" s="95">
        <f>SUM(O16:O18)</f>
        <v>656880</v>
      </c>
      <c r="P14" s="24" t="s">
        <v>74</v>
      </c>
      <c r="Q14" s="93" t="s">
        <v>69</v>
      </c>
      <c r="R14" s="96"/>
      <c r="S14" s="96"/>
      <c r="T14" s="97" t="s">
        <v>78</v>
      </c>
      <c r="U14" s="96"/>
      <c r="V14" s="96"/>
    </row>
    <row r="15" spans="2:22" ht="24.75" customHeight="1" thickBot="1" x14ac:dyDescent="0.3">
      <c r="B15" s="116" t="s">
        <v>57</v>
      </c>
      <c r="C15" s="117"/>
      <c r="D15" s="117"/>
      <c r="E15" s="118"/>
      <c r="F15" s="53">
        <f>F12/F13</f>
        <v>0.82792212516057495</v>
      </c>
      <c r="G15" s="74"/>
      <c r="H15" s="74"/>
      <c r="I15" s="74"/>
      <c r="K15" s="76"/>
      <c r="N15" s="96"/>
      <c r="O15" s="96"/>
      <c r="P15" s="96"/>
      <c r="Q15" s="96"/>
      <c r="R15" s="98">
        <v>4000</v>
      </c>
      <c r="S15" s="96"/>
      <c r="T15" s="99"/>
      <c r="U15" s="96"/>
      <c r="V15" s="96"/>
    </row>
    <row r="16" spans="2:22" ht="33" customHeight="1" thickBot="1" x14ac:dyDescent="0.3">
      <c r="B16" s="54"/>
      <c r="C16" s="54"/>
      <c r="D16" s="54"/>
      <c r="E16" s="54"/>
      <c r="F16" s="54"/>
      <c r="G16" s="75"/>
      <c r="H16" s="75"/>
      <c r="I16" s="75"/>
      <c r="K16" s="87" t="s">
        <v>85</v>
      </c>
      <c r="L16" s="78">
        <f>N16</f>
        <v>33408</v>
      </c>
      <c r="M16" s="77"/>
      <c r="N16" s="97">
        <f>O16*T16</f>
        <v>33408</v>
      </c>
      <c r="O16" s="98">
        <f>O9</f>
        <v>532800</v>
      </c>
      <c r="P16" s="100">
        <f>Q16*R16</f>
        <v>55679.999999999993</v>
      </c>
      <c r="Q16" s="19">
        <v>17.399999999999999</v>
      </c>
      <c r="R16" s="98">
        <f>R15*S16</f>
        <v>3200</v>
      </c>
      <c r="S16" s="101">
        <v>0.8</v>
      </c>
      <c r="T16" s="102">
        <f>Q16/U16/60</f>
        <v>6.2702702702702701E-2</v>
      </c>
      <c r="U16" s="103">
        <v>4.625</v>
      </c>
      <c r="V16" s="100">
        <f>U16*R16*60</f>
        <v>888000</v>
      </c>
    </row>
    <row r="17" spans="2:22" ht="43.5" customHeight="1" thickBot="1" x14ac:dyDescent="0.3">
      <c r="B17" s="121" t="s">
        <v>64</v>
      </c>
      <c r="C17" s="122"/>
      <c r="D17" s="122"/>
      <c r="E17" s="122"/>
      <c r="F17" s="123"/>
      <c r="G17" s="68"/>
      <c r="H17" s="68"/>
      <c r="I17" s="68"/>
      <c r="K17" s="82" t="s">
        <v>66</v>
      </c>
      <c r="L17" s="78">
        <f>N17</f>
        <v>6314.7540983606559</v>
      </c>
      <c r="M17" s="77"/>
      <c r="N17" s="97">
        <f>O17*T17</f>
        <v>6314.7540983606559</v>
      </c>
      <c r="O17" s="98">
        <f t="shared" ref="O17:O18" si="6">O10</f>
        <v>77040</v>
      </c>
      <c r="P17" s="100">
        <f t="shared" ref="P17:P18" si="7">Q17*R17</f>
        <v>10800</v>
      </c>
      <c r="Q17" s="19">
        <v>22.5</v>
      </c>
      <c r="R17" s="98">
        <f>R15*S17</f>
        <v>480</v>
      </c>
      <c r="S17" s="101">
        <v>0.12</v>
      </c>
      <c r="T17" s="102">
        <f t="shared" ref="T17:T18" si="8">Q17/U17/60</f>
        <v>8.1967213114754106E-2</v>
      </c>
      <c r="U17" s="103">
        <v>4.5750000000000002</v>
      </c>
      <c r="V17" s="100">
        <f t="shared" ref="V17:V18" si="9">U17*R17*60</f>
        <v>131760</v>
      </c>
    </row>
    <row r="18" spans="2:22" ht="24.75" customHeight="1" thickBot="1" x14ac:dyDescent="0.3">
      <c r="B18" s="55"/>
      <c r="C18" s="49" t="s">
        <v>51</v>
      </c>
      <c r="D18" s="51" t="s">
        <v>52</v>
      </c>
      <c r="E18" s="50" t="s">
        <v>53</v>
      </c>
      <c r="F18" s="51" t="s">
        <v>14</v>
      </c>
      <c r="G18" s="65"/>
      <c r="H18" s="65"/>
      <c r="I18" s="65"/>
      <c r="K18" s="82" t="s">
        <v>65</v>
      </c>
      <c r="L18" s="78">
        <f>N18</f>
        <v>2484.5070422535214</v>
      </c>
      <c r="M18" s="77"/>
      <c r="N18" s="97">
        <f>O18*T18</f>
        <v>2484.5070422535214</v>
      </c>
      <c r="O18" s="98">
        <f t="shared" si="6"/>
        <v>47040</v>
      </c>
      <c r="P18" s="100">
        <f t="shared" si="7"/>
        <v>7200</v>
      </c>
      <c r="Q18" s="19">
        <v>22.5</v>
      </c>
      <c r="R18" s="98">
        <f>R15*S18</f>
        <v>320</v>
      </c>
      <c r="S18" s="101">
        <v>0.08</v>
      </c>
      <c r="T18" s="102">
        <f t="shared" si="8"/>
        <v>5.281690140845071E-2</v>
      </c>
      <c r="U18" s="104">
        <v>7.1</v>
      </c>
      <c r="V18" s="100">
        <f t="shared" si="9"/>
        <v>136320</v>
      </c>
    </row>
    <row r="19" spans="2:22" ht="57.75" thickBot="1" x14ac:dyDescent="0.3">
      <c r="B19" s="56"/>
      <c r="C19" s="50" t="s">
        <v>62</v>
      </c>
      <c r="D19" s="88">
        <f>L24</f>
        <v>245280</v>
      </c>
      <c r="E19" s="88">
        <f>L31</f>
        <v>136481.46552759176</v>
      </c>
      <c r="F19" s="46">
        <f>D19-E19</f>
        <v>108798.53447240824</v>
      </c>
      <c r="G19" s="64"/>
      <c r="H19" s="64"/>
      <c r="I19" s="64"/>
    </row>
    <row r="20" spans="2:22" ht="24.75" customHeight="1" thickBot="1" x14ac:dyDescent="0.3">
      <c r="B20" s="116" t="s">
        <v>54</v>
      </c>
      <c r="C20" s="117"/>
      <c r="D20" s="117"/>
      <c r="E20" s="118"/>
      <c r="F20" s="46">
        <f>F19</f>
        <v>108798.53447240824</v>
      </c>
      <c r="G20" s="64"/>
      <c r="H20" s="64"/>
      <c r="I20" s="64"/>
      <c r="J20" s="121" t="str">
        <f>B17</f>
        <v>Laserschneidanlage 2: Auftragsverlagerung vom CO2-Laser zum Faser-Laser</v>
      </c>
      <c r="K20" s="122"/>
      <c r="L20" s="122"/>
      <c r="M20" s="122"/>
      <c r="N20" s="122"/>
      <c r="O20" s="122"/>
      <c r="P20" s="123"/>
    </row>
    <row r="21" spans="2:22" ht="24.75" customHeight="1" thickBot="1" x14ac:dyDescent="0.3">
      <c r="B21" s="116" t="s">
        <v>55</v>
      </c>
      <c r="C21" s="117"/>
      <c r="D21" s="117"/>
      <c r="E21" s="118"/>
      <c r="F21" s="46">
        <f>D19</f>
        <v>245280</v>
      </c>
      <c r="G21" s="64"/>
      <c r="H21" s="64"/>
      <c r="I21" s="64"/>
      <c r="J21" s="119"/>
      <c r="K21" s="80"/>
      <c r="L21" s="81"/>
      <c r="M21" s="81"/>
      <c r="N21" s="81"/>
      <c r="O21" s="81"/>
    </row>
    <row r="22" spans="2:22" ht="24.75" customHeight="1" thickBot="1" x14ac:dyDescent="0.3">
      <c r="B22" s="116" t="s">
        <v>56</v>
      </c>
      <c r="C22" s="117"/>
      <c r="D22" s="117"/>
      <c r="E22" s="118"/>
      <c r="F22" s="46">
        <f>E19</f>
        <v>136481.46552759176</v>
      </c>
      <c r="G22" s="64"/>
      <c r="H22" s="64"/>
      <c r="I22" s="64"/>
      <c r="J22" s="120"/>
      <c r="K22" s="83" t="s">
        <v>14</v>
      </c>
      <c r="L22" s="84">
        <f>L24-L31</f>
        <v>108798.53447240824</v>
      </c>
      <c r="M22" s="1"/>
      <c r="N22" s="1"/>
      <c r="O22" s="1"/>
    </row>
    <row r="23" spans="2:22" ht="24.75" customHeight="1" thickBot="1" x14ac:dyDescent="0.3">
      <c r="B23" s="116" t="s">
        <v>57</v>
      </c>
      <c r="C23" s="117"/>
      <c r="D23" s="117"/>
      <c r="E23" s="118"/>
      <c r="F23" s="53">
        <f>F20/F21</f>
        <v>0.44356871523323643</v>
      </c>
      <c r="G23" s="66"/>
      <c r="H23" s="66"/>
      <c r="I23" s="66"/>
      <c r="J23" s="76"/>
      <c r="L23" s="76"/>
      <c r="M23" s="76"/>
      <c r="N23" s="76"/>
      <c r="O23" s="76"/>
    </row>
    <row r="24" spans="2:22" ht="27" customHeight="1" thickBot="1" x14ac:dyDescent="0.3">
      <c r="B24" s="57"/>
      <c r="C24" s="57"/>
      <c r="D24" s="57"/>
      <c r="E24" s="57"/>
      <c r="F24" s="57"/>
      <c r="G24" s="67"/>
      <c r="H24" s="67"/>
      <c r="I24" s="67"/>
      <c r="J24" s="76"/>
      <c r="K24" s="83" t="s">
        <v>70</v>
      </c>
      <c r="L24" s="84">
        <f>SUM(L27:L29)</f>
        <v>245280</v>
      </c>
      <c r="M24" s="79"/>
      <c r="N24" s="79"/>
      <c r="O24" s="93" t="s">
        <v>76</v>
      </c>
      <c r="P24" s="24" t="s">
        <v>79</v>
      </c>
      <c r="Q24" s="93" t="s">
        <v>73</v>
      </c>
      <c r="R24" s="93" t="s">
        <v>71</v>
      </c>
      <c r="S24" s="94" t="s">
        <v>67</v>
      </c>
      <c r="T24" s="93" t="s">
        <v>80</v>
      </c>
      <c r="U24" s="93" t="s">
        <v>68</v>
      </c>
      <c r="V24" s="93" t="s">
        <v>72</v>
      </c>
    </row>
    <row r="25" spans="2:22" ht="30" x14ac:dyDescent="0.25">
      <c r="J25" s="76"/>
      <c r="M25" s="78"/>
      <c r="N25" s="78"/>
      <c r="O25" s="95">
        <f>SUM(O27:O29)</f>
        <v>439248</v>
      </c>
      <c r="P25" s="24" t="s">
        <v>74</v>
      </c>
      <c r="Q25" s="93" t="s">
        <v>69</v>
      </c>
      <c r="R25" s="96"/>
      <c r="S25" s="96"/>
      <c r="T25" s="97" t="s">
        <v>78</v>
      </c>
      <c r="U25" s="96"/>
      <c r="V25" s="96"/>
    </row>
    <row r="26" spans="2:22" x14ac:dyDescent="0.25">
      <c r="J26" s="76"/>
      <c r="K26" s="76"/>
      <c r="O26" s="96"/>
      <c r="P26" s="96"/>
      <c r="Q26" s="96"/>
      <c r="R26" s="98">
        <v>4000</v>
      </c>
      <c r="S26" s="96"/>
      <c r="T26" s="96"/>
      <c r="U26" s="96"/>
      <c r="V26" s="96"/>
    </row>
    <row r="27" spans="2:22" ht="30" x14ac:dyDescent="0.25">
      <c r="K27" s="87" t="s">
        <v>85</v>
      </c>
      <c r="L27" s="78">
        <f>P27</f>
        <v>190720</v>
      </c>
      <c r="M27" s="77"/>
      <c r="N27" s="77"/>
      <c r="O27" s="100">
        <f>V27*S27</f>
        <v>426240</v>
      </c>
      <c r="P27" s="100">
        <f>Q27*R27</f>
        <v>190720</v>
      </c>
      <c r="Q27" s="19">
        <v>59.6</v>
      </c>
      <c r="R27" s="98">
        <f>R26*S27</f>
        <v>3200</v>
      </c>
      <c r="S27" s="101">
        <v>0.8</v>
      </c>
      <c r="T27" s="102">
        <f>Q27/U27/60</f>
        <v>0.35795795795795798</v>
      </c>
      <c r="U27" s="103">
        <v>2.7749999999999999</v>
      </c>
      <c r="V27" s="100">
        <f>U27*R27*60</f>
        <v>532800</v>
      </c>
    </row>
    <row r="28" spans="2:22" x14ac:dyDescent="0.25">
      <c r="K28" s="82" t="s">
        <v>66</v>
      </c>
      <c r="L28" s="78">
        <f t="shared" ref="L28:L29" si="10">P28</f>
        <v>32736</v>
      </c>
      <c r="M28" s="77"/>
      <c r="N28" s="77"/>
      <c r="O28" s="100">
        <f>V28*S28</f>
        <v>9244.7999999999993</v>
      </c>
      <c r="P28" s="100">
        <f t="shared" ref="P28:P29" si="11">Q28*R28</f>
        <v>32736</v>
      </c>
      <c r="Q28" s="19">
        <v>68.2</v>
      </c>
      <c r="R28" s="98">
        <f>R26*S28</f>
        <v>480</v>
      </c>
      <c r="S28" s="101">
        <v>0.12</v>
      </c>
      <c r="T28" s="102">
        <f t="shared" ref="T28:T29" si="12">Q28/U28/60</f>
        <v>0.42492211838006239</v>
      </c>
      <c r="U28" s="103">
        <v>2.6749999999999998</v>
      </c>
      <c r="V28" s="100">
        <f t="shared" ref="V28:V29" si="13">U28*R28*60</f>
        <v>77040</v>
      </c>
    </row>
    <row r="29" spans="2:22" x14ac:dyDescent="0.25">
      <c r="K29" s="82" t="s">
        <v>65</v>
      </c>
      <c r="L29" s="78">
        <f t="shared" si="10"/>
        <v>21824</v>
      </c>
      <c r="M29" s="77"/>
      <c r="N29" s="77"/>
      <c r="O29" s="100">
        <f>V29*S29</f>
        <v>3763.2000000000003</v>
      </c>
      <c r="P29" s="100">
        <f t="shared" si="11"/>
        <v>21824</v>
      </c>
      <c r="Q29" s="19">
        <v>68.2</v>
      </c>
      <c r="R29" s="98">
        <f>R26*S29</f>
        <v>320</v>
      </c>
      <c r="S29" s="101">
        <v>0.08</v>
      </c>
      <c r="T29" s="102">
        <f t="shared" si="12"/>
        <v>0.46394557823129251</v>
      </c>
      <c r="U29" s="104">
        <v>2.4500000000000002</v>
      </c>
      <c r="V29" s="100">
        <f t="shared" si="13"/>
        <v>47040</v>
      </c>
    </row>
    <row r="30" spans="2:22" ht="15.75" thickBot="1" x14ac:dyDescent="0.3">
      <c r="O30" s="96"/>
      <c r="P30" s="96"/>
      <c r="Q30" s="96"/>
      <c r="R30" s="98"/>
      <c r="S30" s="96"/>
      <c r="T30" s="96"/>
      <c r="U30" s="96"/>
      <c r="V30" s="96"/>
    </row>
    <row r="31" spans="2:22" ht="45.75" thickBot="1" x14ac:dyDescent="0.3">
      <c r="K31" s="83" t="s">
        <v>81</v>
      </c>
      <c r="L31" s="84">
        <f>SUM(L34:L41)</f>
        <v>136481.46552759176</v>
      </c>
      <c r="M31" s="79"/>
      <c r="N31" s="79"/>
      <c r="O31" s="93" t="s">
        <v>77</v>
      </c>
      <c r="P31" s="96"/>
      <c r="Q31" s="93" t="s">
        <v>73</v>
      </c>
      <c r="R31" s="93" t="s">
        <v>71</v>
      </c>
      <c r="S31" s="94" t="s">
        <v>67</v>
      </c>
      <c r="T31" s="93"/>
      <c r="U31" s="93" t="s">
        <v>68</v>
      </c>
      <c r="V31" s="93" t="s">
        <v>72</v>
      </c>
    </row>
    <row r="32" spans="2:22" ht="30" x14ac:dyDescent="0.25">
      <c r="M32" s="78"/>
      <c r="N32" s="78"/>
      <c r="O32" s="105">
        <f>SUM(O39:O41)</f>
        <v>219624</v>
      </c>
      <c r="P32" s="24" t="s">
        <v>74</v>
      </c>
      <c r="Q32" s="93" t="s">
        <v>69</v>
      </c>
      <c r="R32" s="96"/>
      <c r="S32" s="96"/>
      <c r="T32" s="105"/>
      <c r="U32" s="96"/>
      <c r="V32" s="96"/>
    </row>
    <row r="33" spans="11:22" x14ac:dyDescent="0.25">
      <c r="K33" s="86" t="s">
        <v>82</v>
      </c>
      <c r="O33" s="96"/>
      <c r="P33" s="96"/>
      <c r="Q33" s="96"/>
      <c r="R33" s="98">
        <v>2000</v>
      </c>
      <c r="S33" s="96"/>
      <c r="T33" s="96"/>
      <c r="U33" s="96"/>
      <c r="V33" s="96"/>
    </row>
    <row r="34" spans="11:22" ht="30" x14ac:dyDescent="0.25">
      <c r="K34" s="87" t="s">
        <v>85</v>
      </c>
      <c r="L34" s="78">
        <f>P34</f>
        <v>13363.199999999999</v>
      </c>
      <c r="M34" s="77"/>
      <c r="N34" s="77"/>
      <c r="O34" s="98">
        <f>O39</f>
        <v>213120</v>
      </c>
      <c r="P34" s="100">
        <f>O34*T34</f>
        <v>13363.199999999999</v>
      </c>
      <c r="Q34" s="19">
        <v>17.399999999999999</v>
      </c>
      <c r="R34" s="98">
        <f>R33*S34</f>
        <v>1600</v>
      </c>
      <c r="S34" s="101">
        <v>0.8</v>
      </c>
      <c r="T34" s="102">
        <f>Q34/U34/60</f>
        <v>6.2702702702702701E-2</v>
      </c>
      <c r="U34" s="103">
        <v>4.625</v>
      </c>
      <c r="V34" s="100">
        <f>U34*R34*60</f>
        <v>444000</v>
      </c>
    </row>
    <row r="35" spans="11:22" x14ac:dyDescent="0.25">
      <c r="K35" s="82" t="s">
        <v>66</v>
      </c>
      <c r="L35" s="78">
        <f t="shared" ref="L35:L36" si="14">P35</f>
        <v>378.88524590163934</v>
      </c>
      <c r="M35" s="77"/>
      <c r="N35" s="77"/>
      <c r="O35" s="98">
        <f t="shared" ref="O35:O36" si="15">O40</f>
        <v>4622.3999999999996</v>
      </c>
      <c r="P35" s="100">
        <f>O35*T35</f>
        <v>378.88524590163934</v>
      </c>
      <c r="Q35" s="19">
        <v>22.5</v>
      </c>
      <c r="R35" s="98">
        <f>R33*S35</f>
        <v>240</v>
      </c>
      <c r="S35" s="101">
        <v>0.12</v>
      </c>
      <c r="T35" s="102">
        <f t="shared" ref="T35:T36" si="16">Q35/U35/60</f>
        <v>8.1967213114754106E-2</v>
      </c>
      <c r="U35" s="103">
        <v>4.5750000000000002</v>
      </c>
      <c r="V35" s="100">
        <f t="shared" ref="V35:V36" si="17">U35*R35*60</f>
        <v>65880</v>
      </c>
    </row>
    <row r="36" spans="11:22" x14ac:dyDescent="0.25">
      <c r="K36" s="82" t="s">
        <v>65</v>
      </c>
      <c r="L36" s="78">
        <f t="shared" si="14"/>
        <v>99.380281690140862</v>
      </c>
      <c r="M36" s="77"/>
      <c r="N36" s="77"/>
      <c r="O36" s="98">
        <f t="shared" si="15"/>
        <v>1881.6000000000001</v>
      </c>
      <c r="P36" s="100">
        <f>O36*T36</f>
        <v>99.380281690140862</v>
      </c>
      <c r="Q36" s="19">
        <v>22.5</v>
      </c>
      <c r="R36" s="98">
        <f>R33*S36</f>
        <v>160</v>
      </c>
      <c r="S36" s="101">
        <v>0.08</v>
      </c>
      <c r="T36" s="102">
        <f t="shared" si="16"/>
        <v>5.281690140845071E-2</v>
      </c>
      <c r="U36" s="104">
        <v>7.1</v>
      </c>
      <c r="V36" s="100">
        <f t="shared" si="17"/>
        <v>68160</v>
      </c>
    </row>
    <row r="37" spans="11:22" x14ac:dyDescent="0.25">
      <c r="O37" s="96"/>
      <c r="P37" s="96"/>
      <c r="Q37" s="96"/>
      <c r="R37" s="96"/>
      <c r="S37" s="96"/>
      <c r="T37" s="96"/>
      <c r="U37" s="96"/>
      <c r="V37" s="96"/>
    </row>
    <row r="38" spans="11:22" x14ac:dyDescent="0.25">
      <c r="K38" s="86" t="s">
        <v>83</v>
      </c>
      <c r="O38" s="96"/>
      <c r="P38" s="96"/>
      <c r="Q38" s="96"/>
      <c r="R38" s="98">
        <v>2000</v>
      </c>
      <c r="S38" s="96"/>
      <c r="T38" s="96"/>
      <c r="U38" s="96"/>
      <c r="V38" s="96"/>
    </row>
    <row r="39" spans="11:22" ht="30" x14ac:dyDescent="0.25">
      <c r="K39" s="87" t="s">
        <v>85</v>
      </c>
      <c r="L39" s="78">
        <f>P39</f>
        <v>95360</v>
      </c>
      <c r="M39" s="77"/>
      <c r="N39" s="77"/>
      <c r="O39" s="100">
        <f>V39*S39</f>
        <v>213120</v>
      </c>
      <c r="P39" s="100">
        <f>Q39*R39</f>
        <v>95360</v>
      </c>
      <c r="Q39" s="19">
        <v>59.6</v>
      </c>
      <c r="R39" s="98">
        <f>R38*S39</f>
        <v>1600</v>
      </c>
      <c r="S39" s="101">
        <v>0.8</v>
      </c>
      <c r="T39" s="102">
        <f>Q39/U39/60</f>
        <v>0.35795795795795798</v>
      </c>
      <c r="U39" s="103">
        <v>2.7749999999999999</v>
      </c>
      <c r="V39" s="100">
        <f>U39*R39*60</f>
        <v>266400</v>
      </c>
    </row>
    <row r="40" spans="11:22" x14ac:dyDescent="0.25">
      <c r="K40" s="82" t="s">
        <v>66</v>
      </c>
      <c r="L40" s="78">
        <f t="shared" ref="L40:L41" si="18">P40</f>
        <v>16368</v>
      </c>
      <c r="M40" s="77"/>
      <c r="N40" s="77"/>
      <c r="O40" s="100">
        <f>V40*S40</f>
        <v>4622.3999999999996</v>
      </c>
      <c r="P40" s="100">
        <f t="shared" ref="P40:P41" si="19">Q40*R40</f>
        <v>16368</v>
      </c>
      <c r="Q40" s="19">
        <v>68.2</v>
      </c>
      <c r="R40" s="98">
        <f>R38*S40</f>
        <v>240</v>
      </c>
      <c r="S40" s="101">
        <v>0.12</v>
      </c>
      <c r="T40" s="102">
        <f t="shared" ref="T40:T41" si="20">Q40/U40/60</f>
        <v>0.42492211838006239</v>
      </c>
      <c r="U40" s="103">
        <v>2.6749999999999998</v>
      </c>
      <c r="V40" s="100">
        <f t="shared" ref="V40:V41" si="21">U40*R40*60</f>
        <v>38520</v>
      </c>
    </row>
    <row r="41" spans="11:22" x14ac:dyDescent="0.25">
      <c r="K41" s="82" t="s">
        <v>65</v>
      </c>
      <c r="L41" s="78">
        <f t="shared" si="18"/>
        <v>10912</v>
      </c>
      <c r="M41" s="77"/>
      <c r="N41" s="77"/>
      <c r="O41" s="100">
        <f>V41*S41</f>
        <v>1881.6000000000001</v>
      </c>
      <c r="P41" s="100">
        <f t="shared" si="19"/>
        <v>10912</v>
      </c>
      <c r="Q41" s="19">
        <v>68.2</v>
      </c>
      <c r="R41" s="98">
        <f>R38*S41</f>
        <v>160</v>
      </c>
      <c r="S41" s="101">
        <v>0.08</v>
      </c>
      <c r="T41" s="102">
        <f t="shared" si="20"/>
        <v>0.46394557823129251</v>
      </c>
      <c r="U41" s="104">
        <v>2.4500000000000002</v>
      </c>
      <c r="V41" s="100">
        <f t="shared" si="21"/>
        <v>23520</v>
      </c>
    </row>
  </sheetData>
  <mergeCells count="22">
    <mergeCell ref="B12:E12"/>
    <mergeCell ref="B2:F2"/>
    <mergeCell ref="J2:P2"/>
    <mergeCell ref="B3:C3"/>
    <mergeCell ref="J3:J4"/>
    <mergeCell ref="B4:C4"/>
    <mergeCell ref="B5:C5"/>
    <mergeCell ref="B6:C6"/>
    <mergeCell ref="B7:C7"/>
    <mergeCell ref="B8:F8"/>
    <mergeCell ref="B9:F9"/>
    <mergeCell ref="B10:B11"/>
    <mergeCell ref="B21:E21"/>
    <mergeCell ref="J21:J22"/>
    <mergeCell ref="B22:E22"/>
    <mergeCell ref="B23:E23"/>
    <mergeCell ref="B13:E13"/>
    <mergeCell ref="B14:E14"/>
    <mergeCell ref="B15:E15"/>
    <mergeCell ref="B17:F17"/>
    <mergeCell ref="B20:E20"/>
    <mergeCell ref="J20:P20"/>
  </mergeCells>
  <pageMargins left="0.85416666666666663" right="0.7" top="0.78740157499999996" bottom="0.78740157499999996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1CF3-383B-407F-9B9B-F31CDF54EF11}">
  <dimension ref="B1:T41"/>
  <sheetViews>
    <sheetView zoomScale="90" zoomScaleNormal="90" workbookViewId="0">
      <selection activeCell="P29" sqref="P29"/>
    </sheetView>
  </sheetViews>
  <sheetFormatPr baseColWidth="10" defaultRowHeight="15" x14ac:dyDescent="0.25"/>
  <cols>
    <col min="1" max="1" width="4" customWidth="1"/>
    <col min="2" max="2" width="4.140625" customWidth="1"/>
    <col min="3" max="3" width="23.7109375" customWidth="1"/>
    <col min="4" max="4" width="18" customWidth="1"/>
    <col min="5" max="5" width="16.28515625" customWidth="1"/>
    <col min="6" max="6" width="18.42578125" customWidth="1"/>
    <col min="7" max="7" width="7.85546875" customWidth="1"/>
    <col min="8" max="8" width="4.85546875" customWidth="1"/>
    <col min="9" max="9" width="23.85546875" customWidth="1"/>
    <col min="10" max="10" width="20.5703125" customWidth="1"/>
    <col min="11" max="11" width="9.5703125" customWidth="1"/>
    <col min="12" max="12" width="20" customWidth="1"/>
    <col min="13" max="13" width="21.42578125" customWidth="1"/>
    <col min="14" max="14" width="17.5703125" customWidth="1"/>
    <col min="15" max="15" width="13.42578125" customWidth="1"/>
    <col min="18" max="18" width="15.5703125" customWidth="1"/>
    <col min="19" max="19" width="16.5703125" customWidth="1"/>
    <col min="20" max="20" width="16" customWidth="1"/>
  </cols>
  <sheetData>
    <row r="1" spans="2:20" ht="15.75" thickBot="1" x14ac:dyDescent="0.3"/>
    <row r="2" spans="2:20" ht="37.5" customHeight="1" thickBot="1" x14ac:dyDescent="0.3">
      <c r="B2" s="124" t="s">
        <v>58</v>
      </c>
      <c r="C2" s="125"/>
      <c r="D2" s="125"/>
      <c r="E2" s="125"/>
      <c r="F2" s="126"/>
      <c r="G2" s="68"/>
      <c r="H2" s="121" t="str">
        <f>B9</f>
        <v>Laserschneidanlage 1: Faser-Laser für CO2-Laser</v>
      </c>
      <c r="I2" s="122"/>
      <c r="J2" s="122"/>
      <c r="K2" s="122"/>
      <c r="L2" s="122"/>
      <c r="M2" s="122"/>
      <c r="N2" s="123"/>
    </row>
    <row r="3" spans="2:20" ht="24.75" customHeight="1" thickBot="1" x14ac:dyDescent="0.3">
      <c r="B3" s="127" t="s">
        <v>45</v>
      </c>
      <c r="C3" s="128"/>
      <c r="D3" s="42" t="s">
        <v>46</v>
      </c>
      <c r="E3" s="42" t="s">
        <v>47</v>
      </c>
      <c r="F3" s="42" t="s">
        <v>48</v>
      </c>
      <c r="G3" s="69"/>
      <c r="H3" s="119"/>
      <c r="I3" s="80"/>
      <c r="J3" s="81"/>
      <c r="K3" s="81"/>
      <c r="L3" s="81"/>
      <c r="M3" s="81"/>
    </row>
    <row r="4" spans="2:20" ht="24.75" customHeight="1" thickBot="1" x14ac:dyDescent="0.3">
      <c r="B4" s="129" t="s">
        <v>59</v>
      </c>
      <c r="C4" s="130"/>
      <c r="D4" s="43">
        <f>D11</f>
        <v>245280</v>
      </c>
      <c r="E4" s="92">
        <f>E11</f>
        <v>73521.312422665462</v>
      </c>
      <c r="F4" s="43">
        <f>D4-E4</f>
        <v>171758.68757733452</v>
      </c>
      <c r="G4" s="70"/>
      <c r="H4" s="120"/>
      <c r="I4" s="83" t="s">
        <v>14</v>
      </c>
      <c r="J4" s="84">
        <f>J6-J13</f>
        <v>171758.68757733452</v>
      </c>
      <c r="K4" s="1"/>
      <c r="L4" s="1"/>
      <c r="M4" s="1"/>
    </row>
    <row r="5" spans="2:20" ht="24.75" customHeight="1" thickBot="1" x14ac:dyDescent="0.3">
      <c r="B5" s="131" t="s">
        <v>60</v>
      </c>
      <c r="C5" s="132"/>
      <c r="D5" s="44">
        <f>D19</f>
        <v>245280</v>
      </c>
      <c r="E5" s="89">
        <f>E19</f>
        <v>149007.08604041231</v>
      </c>
      <c r="F5" s="45">
        <f>D5-E5</f>
        <v>96272.913959587691</v>
      </c>
      <c r="G5" s="70"/>
      <c r="H5" s="76"/>
      <c r="J5" s="76"/>
      <c r="K5" s="76"/>
      <c r="L5" s="76"/>
      <c r="M5" s="76"/>
    </row>
    <row r="6" spans="2:20" ht="27" customHeight="1" thickBot="1" x14ac:dyDescent="0.3">
      <c r="B6" s="133" t="s">
        <v>49</v>
      </c>
      <c r="C6" s="134"/>
      <c r="D6" s="46">
        <f>D4+D5</f>
        <v>490560</v>
      </c>
      <c r="E6" s="88">
        <f>E4+E5</f>
        <v>222528.39846307778</v>
      </c>
      <c r="F6" s="46">
        <f>D6-E6</f>
        <v>268031.60153692222</v>
      </c>
      <c r="G6" s="70"/>
      <c r="H6" s="76"/>
      <c r="I6" s="83" t="s">
        <v>70</v>
      </c>
      <c r="J6" s="84">
        <f>SUM(J9:J11)</f>
        <v>245280</v>
      </c>
      <c r="K6" s="79"/>
      <c r="L6" s="79"/>
      <c r="M6" s="93" t="s">
        <v>89</v>
      </c>
      <c r="N6" s="93" t="s">
        <v>86</v>
      </c>
      <c r="O6" s="93" t="s">
        <v>73</v>
      </c>
      <c r="P6" s="93" t="s">
        <v>71</v>
      </c>
      <c r="Q6" s="94" t="s">
        <v>67</v>
      </c>
      <c r="R6" s="93" t="s">
        <v>80</v>
      </c>
      <c r="S6" s="93" t="s">
        <v>68</v>
      </c>
      <c r="T6" s="93" t="s">
        <v>72</v>
      </c>
    </row>
    <row r="7" spans="2:20" ht="29.25" customHeight="1" thickBot="1" x14ac:dyDescent="0.3">
      <c r="B7" s="133" t="s">
        <v>50</v>
      </c>
      <c r="C7" s="134"/>
      <c r="D7" s="47"/>
      <c r="E7" s="47"/>
      <c r="F7" s="48">
        <f>F6/D6</f>
        <v>0.54637883548785515</v>
      </c>
      <c r="G7" s="71"/>
      <c r="H7" s="76"/>
      <c r="K7" s="78"/>
      <c r="L7" s="78"/>
      <c r="M7" s="95">
        <f>SUM(M9:M11)</f>
        <v>776880</v>
      </c>
      <c r="N7" s="24" t="s">
        <v>74</v>
      </c>
      <c r="O7" s="93" t="s">
        <v>69</v>
      </c>
      <c r="P7" s="96"/>
      <c r="Q7" s="96"/>
      <c r="R7" s="97" t="s">
        <v>78</v>
      </c>
      <c r="S7" s="96"/>
      <c r="T7" s="96"/>
    </row>
    <row r="8" spans="2:20" ht="15.75" thickBot="1" x14ac:dyDescent="0.3">
      <c r="B8" s="135"/>
      <c r="C8" s="135"/>
      <c r="D8" s="135"/>
      <c r="E8" s="135"/>
      <c r="F8" s="135"/>
      <c r="G8" s="72"/>
      <c r="H8" s="76"/>
      <c r="I8" s="76"/>
      <c r="M8" s="96"/>
      <c r="N8" s="96"/>
      <c r="O8" s="96"/>
      <c r="P8" s="98">
        <v>4000</v>
      </c>
      <c r="Q8" s="96"/>
      <c r="R8" s="99"/>
      <c r="S8" s="96"/>
      <c r="T8" s="96"/>
    </row>
    <row r="9" spans="2:20" ht="33.75" customHeight="1" thickBot="1" x14ac:dyDescent="0.3">
      <c r="B9" s="121" t="s">
        <v>63</v>
      </c>
      <c r="C9" s="122"/>
      <c r="D9" s="122"/>
      <c r="E9" s="122"/>
      <c r="F9" s="123"/>
      <c r="G9" s="68"/>
      <c r="I9" s="87" t="s">
        <v>84</v>
      </c>
      <c r="J9" s="78">
        <f>N9</f>
        <v>190720</v>
      </c>
      <c r="K9" s="77"/>
      <c r="L9" s="77"/>
      <c r="M9" s="100">
        <f>T9</f>
        <v>652800</v>
      </c>
      <c r="N9" s="100">
        <f>O9*P9</f>
        <v>190720</v>
      </c>
      <c r="O9" s="19">
        <v>59.6</v>
      </c>
      <c r="P9" s="98">
        <f>P8*Q9</f>
        <v>3200</v>
      </c>
      <c r="Q9" s="101">
        <v>0.8</v>
      </c>
      <c r="R9" s="102">
        <f>O9/S9/60</f>
        <v>0.29215686274509806</v>
      </c>
      <c r="S9" s="106">
        <v>3.4</v>
      </c>
      <c r="T9" s="100">
        <f>S9*P9*60</f>
        <v>652800</v>
      </c>
    </row>
    <row r="10" spans="2:20" ht="24.75" customHeight="1" thickBot="1" x14ac:dyDescent="0.3">
      <c r="B10" s="136"/>
      <c r="C10" s="49" t="s">
        <v>51</v>
      </c>
      <c r="D10" s="50" t="s">
        <v>52</v>
      </c>
      <c r="E10" s="51" t="s">
        <v>53</v>
      </c>
      <c r="F10" s="51" t="s">
        <v>14</v>
      </c>
      <c r="G10" s="73"/>
      <c r="I10" s="82" t="s">
        <v>66</v>
      </c>
      <c r="J10" s="78">
        <f t="shared" ref="J10:J11" si="0">N10</f>
        <v>32736</v>
      </c>
      <c r="K10" s="77"/>
      <c r="L10" s="77"/>
      <c r="M10" s="100">
        <f t="shared" ref="M10:M11" si="1">T10</f>
        <v>77040</v>
      </c>
      <c r="N10" s="100">
        <f t="shared" ref="N10:N11" si="2">O10*P10</f>
        <v>32736</v>
      </c>
      <c r="O10" s="19">
        <v>68.2</v>
      </c>
      <c r="P10" s="98">
        <f>P8*Q10</f>
        <v>480</v>
      </c>
      <c r="Q10" s="101">
        <v>0.12</v>
      </c>
      <c r="R10" s="102">
        <f t="shared" ref="R10:R11" si="3">O10/S10/60</f>
        <v>0.42492211838006239</v>
      </c>
      <c r="S10" s="103">
        <v>2.6749999999999998</v>
      </c>
      <c r="T10" s="100">
        <f t="shared" ref="T10:T11" si="4">S10*P10*60</f>
        <v>77040</v>
      </c>
    </row>
    <row r="11" spans="2:20" ht="36.75" customHeight="1" thickBot="1" x14ac:dyDescent="0.3">
      <c r="B11" s="137"/>
      <c r="C11" s="63" t="s">
        <v>61</v>
      </c>
      <c r="D11" s="52">
        <f>J6</f>
        <v>245280</v>
      </c>
      <c r="E11" s="88">
        <f>J13</f>
        <v>73521.312422665462</v>
      </c>
      <c r="F11" s="46">
        <f>D11-E11</f>
        <v>171758.68757733452</v>
      </c>
      <c r="G11" s="70"/>
      <c r="I11" s="82" t="s">
        <v>65</v>
      </c>
      <c r="J11" s="78">
        <f t="shared" si="0"/>
        <v>21824</v>
      </c>
      <c r="K11" s="77"/>
      <c r="L11" s="77"/>
      <c r="M11" s="100">
        <f t="shared" si="1"/>
        <v>47040</v>
      </c>
      <c r="N11" s="100">
        <f t="shared" si="2"/>
        <v>21824</v>
      </c>
      <c r="O11" s="19">
        <v>68.2</v>
      </c>
      <c r="P11" s="98">
        <f>P8*Q11</f>
        <v>320</v>
      </c>
      <c r="Q11" s="101">
        <v>0.08</v>
      </c>
      <c r="R11" s="102">
        <f t="shared" si="3"/>
        <v>0.46394557823129251</v>
      </c>
      <c r="S11" s="104">
        <v>2.4500000000000002</v>
      </c>
      <c r="T11" s="100">
        <f t="shared" si="4"/>
        <v>47040</v>
      </c>
    </row>
    <row r="12" spans="2:20" ht="24.75" customHeight="1" thickBot="1" x14ac:dyDescent="0.3">
      <c r="B12" s="116" t="s">
        <v>54</v>
      </c>
      <c r="C12" s="117"/>
      <c r="D12" s="117"/>
      <c r="E12" s="118"/>
      <c r="F12" s="46">
        <f>F11</f>
        <v>171758.68757733452</v>
      </c>
      <c r="G12" s="70"/>
    </row>
    <row r="13" spans="2:20" ht="33" customHeight="1" thickBot="1" x14ac:dyDescent="0.3">
      <c r="B13" s="116" t="s">
        <v>55</v>
      </c>
      <c r="C13" s="117"/>
      <c r="D13" s="117"/>
      <c r="E13" s="118"/>
      <c r="F13" s="46">
        <f>D11</f>
        <v>245280</v>
      </c>
      <c r="G13" s="70"/>
      <c r="I13" s="83" t="s">
        <v>75</v>
      </c>
      <c r="J13" s="84">
        <f>SUM(J16:J18)</f>
        <v>73521.312422665462</v>
      </c>
      <c r="K13" s="79"/>
      <c r="L13" s="93" t="s">
        <v>87</v>
      </c>
      <c r="M13" s="93" t="s">
        <v>88</v>
      </c>
      <c r="N13" s="93" t="s">
        <v>86</v>
      </c>
      <c r="O13" s="93" t="s">
        <v>73</v>
      </c>
      <c r="P13" s="93" t="s">
        <v>71</v>
      </c>
      <c r="Q13" s="94" t="s">
        <v>67</v>
      </c>
      <c r="R13" s="93" t="s">
        <v>80</v>
      </c>
      <c r="S13" s="93" t="s">
        <v>68</v>
      </c>
      <c r="T13" s="93" t="s">
        <v>72</v>
      </c>
    </row>
    <row r="14" spans="2:20" ht="24.75" customHeight="1" thickBot="1" x14ac:dyDescent="0.3">
      <c r="B14" s="116" t="s">
        <v>56</v>
      </c>
      <c r="C14" s="117"/>
      <c r="D14" s="117"/>
      <c r="E14" s="118"/>
      <c r="F14" s="46">
        <f>E11</f>
        <v>73521.312422665462</v>
      </c>
      <c r="G14" s="70"/>
      <c r="K14" s="78"/>
      <c r="L14" s="24" t="s">
        <v>74</v>
      </c>
      <c r="M14" s="95">
        <f>SUM(M16:M18)</f>
        <v>776880</v>
      </c>
      <c r="N14" s="24" t="s">
        <v>74</v>
      </c>
      <c r="O14" s="93" t="s">
        <v>69</v>
      </c>
      <c r="P14" s="96"/>
      <c r="Q14" s="96"/>
      <c r="R14" s="97" t="s">
        <v>78</v>
      </c>
      <c r="S14" s="96"/>
      <c r="T14" s="96"/>
    </row>
    <row r="15" spans="2:20" ht="24.75" customHeight="1" thickBot="1" x14ac:dyDescent="0.3">
      <c r="B15" s="116" t="s">
        <v>57</v>
      </c>
      <c r="C15" s="117"/>
      <c r="D15" s="117"/>
      <c r="E15" s="118"/>
      <c r="F15" s="53">
        <f>F12/F13</f>
        <v>0.70025557557621709</v>
      </c>
      <c r="G15" s="74"/>
      <c r="I15" s="76"/>
      <c r="L15" s="96"/>
      <c r="M15" s="96"/>
      <c r="N15" s="96"/>
      <c r="O15" s="96"/>
      <c r="P15" s="98">
        <v>4000</v>
      </c>
      <c r="Q15" s="96"/>
      <c r="R15" s="99"/>
      <c r="S15" s="96"/>
      <c r="T15" s="96"/>
    </row>
    <row r="16" spans="2:20" ht="33" customHeight="1" thickBot="1" x14ac:dyDescent="0.3">
      <c r="B16" s="54"/>
      <c r="C16" s="54"/>
      <c r="D16" s="54"/>
      <c r="E16" s="54"/>
      <c r="F16" s="54"/>
      <c r="G16" s="75"/>
      <c r="I16" s="87" t="s">
        <v>84</v>
      </c>
      <c r="J16" s="78">
        <f>L16</f>
        <v>64722.051282051289</v>
      </c>
      <c r="K16" s="77"/>
      <c r="L16" s="97">
        <f>M16*R16</f>
        <v>64722.051282051289</v>
      </c>
      <c r="M16" s="98">
        <f>M9</f>
        <v>652800</v>
      </c>
      <c r="N16" s="100">
        <f>O16*P16</f>
        <v>55679.999999999993</v>
      </c>
      <c r="O16" s="19">
        <v>17.399999999999999</v>
      </c>
      <c r="P16" s="98">
        <f>P15*Q16</f>
        <v>3200</v>
      </c>
      <c r="Q16" s="101">
        <v>0.8</v>
      </c>
      <c r="R16" s="102">
        <f>O16/S16/60</f>
        <v>9.9145299145299154E-2</v>
      </c>
      <c r="S16" s="103">
        <v>2.9249999999999998</v>
      </c>
      <c r="T16" s="100">
        <f>S16*P16*60</f>
        <v>561600</v>
      </c>
    </row>
    <row r="17" spans="2:20" ht="43.5" customHeight="1" thickBot="1" x14ac:dyDescent="0.3">
      <c r="B17" s="121" t="s">
        <v>64</v>
      </c>
      <c r="C17" s="122"/>
      <c r="D17" s="122"/>
      <c r="E17" s="122"/>
      <c r="F17" s="123"/>
      <c r="G17" s="68"/>
      <c r="I17" s="82" t="s">
        <v>66</v>
      </c>
      <c r="J17" s="78">
        <f>L17</f>
        <v>6314.7540983606559</v>
      </c>
      <c r="K17" s="77"/>
      <c r="L17" s="97">
        <f>M17*R17</f>
        <v>6314.7540983606559</v>
      </c>
      <c r="M17" s="98">
        <f t="shared" ref="M17:M18" si="5">M10</f>
        <v>77040</v>
      </c>
      <c r="N17" s="100">
        <f t="shared" ref="N17:N18" si="6">O17*P17</f>
        <v>10800</v>
      </c>
      <c r="O17" s="19">
        <v>22.5</v>
      </c>
      <c r="P17" s="98">
        <f>P15*Q17</f>
        <v>480</v>
      </c>
      <c r="Q17" s="101">
        <v>0.12</v>
      </c>
      <c r="R17" s="102">
        <f t="shared" ref="R17:R18" si="7">O17/S17/60</f>
        <v>8.1967213114754106E-2</v>
      </c>
      <c r="S17" s="103">
        <v>4.5750000000000002</v>
      </c>
      <c r="T17" s="100">
        <f t="shared" ref="T17:T18" si="8">S17*P17*60</f>
        <v>131760</v>
      </c>
    </row>
    <row r="18" spans="2:20" ht="24.75" customHeight="1" thickBot="1" x14ac:dyDescent="0.3">
      <c r="B18" s="55"/>
      <c r="C18" s="49" t="s">
        <v>51</v>
      </c>
      <c r="D18" s="51" t="s">
        <v>52</v>
      </c>
      <c r="E18" s="50" t="s">
        <v>53</v>
      </c>
      <c r="F18" s="51" t="s">
        <v>14</v>
      </c>
      <c r="G18" s="65"/>
      <c r="I18" s="82" t="s">
        <v>65</v>
      </c>
      <c r="J18" s="78">
        <f>L18</f>
        <v>2484.5070422535214</v>
      </c>
      <c r="K18" s="77"/>
      <c r="L18" s="97">
        <f>M18*R18</f>
        <v>2484.5070422535214</v>
      </c>
      <c r="M18" s="98">
        <f t="shared" si="5"/>
        <v>47040</v>
      </c>
      <c r="N18" s="100">
        <f t="shared" si="6"/>
        <v>7200</v>
      </c>
      <c r="O18" s="19">
        <v>22.5</v>
      </c>
      <c r="P18" s="98">
        <f>P15*Q18</f>
        <v>320</v>
      </c>
      <c r="Q18" s="101">
        <v>0.08</v>
      </c>
      <c r="R18" s="102">
        <f t="shared" si="7"/>
        <v>5.281690140845071E-2</v>
      </c>
      <c r="S18" s="104">
        <v>7.1</v>
      </c>
      <c r="T18" s="100">
        <f t="shared" si="8"/>
        <v>136320</v>
      </c>
    </row>
    <row r="19" spans="2:20" ht="43.5" thickBot="1" x14ac:dyDescent="0.3">
      <c r="B19" s="56"/>
      <c r="C19" s="50" t="s">
        <v>62</v>
      </c>
      <c r="D19" s="52">
        <f>J24</f>
        <v>245280</v>
      </c>
      <c r="E19" s="88">
        <f>J31</f>
        <v>149007.08604041231</v>
      </c>
      <c r="F19" s="46">
        <f>D19-E19</f>
        <v>96272.913959587691</v>
      </c>
      <c r="G19" s="64"/>
    </row>
    <row r="20" spans="2:20" ht="24.75" customHeight="1" thickBot="1" x14ac:dyDescent="0.3">
      <c r="B20" s="116" t="s">
        <v>54</v>
      </c>
      <c r="C20" s="117"/>
      <c r="D20" s="117"/>
      <c r="E20" s="118"/>
      <c r="F20" s="46">
        <f>F19</f>
        <v>96272.913959587691</v>
      </c>
      <c r="G20" s="64"/>
      <c r="H20" s="121" t="str">
        <f>B17</f>
        <v>Laserschneidanlage 2: Auftragsverlagerung vom CO2-Laser zum Faser-Laser</v>
      </c>
      <c r="I20" s="122"/>
      <c r="J20" s="122"/>
      <c r="K20" s="122"/>
      <c r="L20" s="122"/>
      <c r="M20" s="122"/>
      <c r="N20" s="123"/>
    </row>
    <row r="21" spans="2:20" ht="24.75" customHeight="1" thickBot="1" x14ac:dyDescent="0.3">
      <c r="B21" s="116" t="s">
        <v>55</v>
      </c>
      <c r="C21" s="117"/>
      <c r="D21" s="117"/>
      <c r="E21" s="118"/>
      <c r="F21" s="46">
        <f>D19</f>
        <v>245280</v>
      </c>
      <c r="G21" s="64"/>
      <c r="H21" s="119"/>
      <c r="I21" s="80"/>
      <c r="J21" s="81"/>
      <c r="K21" s="81"/>
      <c r="L21" s="81"/>
      <c r="M21" s="81"/>
    </row>
    <row r="22" spans="2:20" ht="24.75" customHeight="1" thickBot="1" x14ac:dyDescent="0.3">
      <c r="B22" s="116" t="s">
        <v>56</v>
      </c>
      <c r="C22" s="117"/>
      <c r="D22" s="117"/>
      <c r="E22" s="118"/>
      <c r="F22" s="46">
        <f>E19</f>
        <v>149007.08604041231</v>
      </c>
      <c r="G22" s="64"/>
      <c r="H22" s="120"/>
      <c r="I22" s="83" t="s">
        <v>14</v>
      </c>
      <c r="J22" s="84">
        <f>J24-J31</f>
        <v>96272.913959587691</v>
      </c>
      <c r="K22" s="1"/>
      <c r="L22" s="1"/>
      <c r="M22" s="1"/>
    </row>
    <row r="23" spans="2:20" ht="24.75" customHeight="1" thickBot="1" x14ac:dyDescent="0.3">
      <c r="B23" s="116" t="s">
        <v>57</v>
      </c>
      <c r="C23" s="117"/>
      <c r="D23" s="117"/>
      <c r="E23" s="118"/>
      <c r="F23" s="53">
        <f>F20/F21</f>
        <v>0.39250209539949321</v>
      </c>
      <c r="G23" s="66"/>
      <c r="H23" s="76"/>
      <c r="J23" s="76"/>
      <c r="K23" s="76"/>
      <c r="L23" s="76"/>
      <c r="M23" s="76"/>
    </row>
    <row r="24" spans="2:20" ht="27" customHeight="1" thickBot="1" x14ac:dyDescent="0.3">
      <c r="B24" s="57"/>
      <c r="C24" s="57"/>
      <c r="D24" s="57"/>
      <c r="E24" s="57"/>
      <c r="F24" s="57"/>
      <c r="G24" s="67"/>
      <c r="H24" s="76"/>
      <c r="I24" s="83" t="s">
        <v>70</v>
      </c>
      <c r="J24" s="84">
        <f>SUM(J27:J29)</f>
        <v>245280</v>
      </c>
      <c r="K24" s="79"/>
      <c r="L24" s="79"/>
      <c r="M24" s="93" t="s">
        <v>76</v>
      </c>
      <c r="N24" s="24" t="s">
        <v>79</v>
      </c>
      <c r="O24" s="93" t="s">
        <v>73</v>
      </c>
      <c r="P24" s="93" t="s">
        <v>71</v>
      </c>
      <c r="Q24" s="94" t="s">
        <v>67</v>
      </c>
      <c r="R24" s="93" t="s">
        <v>80</v>
      </c>
      <c r="S24" s="93" t="s">
        <v>68</v>
      </c>
      <c r="T24" s="93" t="s">
        <v>72</v>
      </c>
    </row>
    <row r="25" spans="2:20" ht="30" x14ac:dyDescent="0.25">
      <c r="H25" s="76"/>
      <c r="K25" s="78"/>
      <c r="L25" s="78"/>
      <c r="M25" s="95">
        <f>SUM(M27:M29)</f>
        <v>535248</v>
      </c>
      <c r="N25" s="24" t="s">
        <v>74</v>
      </c>
      <c r="O25" s="93" t="s">
        <v>69</v>
      </c>
      <c r="P25" s="96"/>
      <c r="Q25" s="96"/>
      <c r="R25" s="97" t="s">
        <v>78</v>
      </c>
      <c r="S25" s="96"/>
      <c r="T25" s="96"/>
    </row>
    <row r="26" spans="2:20" x14ac:dyDescent="0.25">
      <c r="H26" s="76"/>
      <c r="I26" s="76"/>
      <c r="M26" s="96"/>
      <c r="N26" s="96"/>
      <c r="O26" s="96"/>
      <c r="P26" s="98">
        <v>4000</v>
      </c>
      <c r="Q26" s="96"/>
      <c r="R26" s="96"/>
      <c r="S26" s="96"/>
      <c r="T26" s="96"/>
    </row>
    <row r="27" spans="2:20" ht="30" x14ac:dyDescent="0.25">
      <c r="I27" s="87" t="s">
        <v>84</v>
      </c>
      <c r="J27" s="78">
        <f>N27</f>
        <v>190720</v>
      </c>
      <c r="K27" s="77"/>
      <c r="L27" s="77"/>
      <c r="M27" s="100">
        <f>T27*Q27</f>
        <v>522240</v>
      </c>
      <c r="N27" s="100">
        <f>O27*P27</f>
        <v>190720</v>
      </c>
      <c r="O27" s="19">
        <v>59.6</v>
      </c>
      <c r="P27" s="98">
        <f>P26*Q27</f>
        <v>3200</v>
      </c>
      <c r="Q27" s="101">
        <v>0.8</v>
      </c>
      <c r="R27" s="102">
        <f>O27/S27/60</f>
        <v>0.29215686274509806</v>
      </c>
      <c r="S27" s="106">
        <v>3.4</v>
      </c>
      <c r="T27" s="100">
        <f>S27*P27*60</f>
        <v>652800</v>
      </c>
    </row>
    <row r="28" spans="2:20" x14ac:dyDescent="0.25">
      <c r="I28" s="82" t="s">
        <v>66</v>
      </c>
      <c r="J28" s="78">
        <f t="shared" ref="J28:J29" si="9">N28</f>
        <v>32736</v>
      </c>
      <c r="K28" s="77"/>
      <c r="L28" s="77"/>
      <c r="M28" s="100">
        <f>T28*Q28</f>
        <v>9244.7999999999993</v>
      </c>
      <c r="N28" s="100">
        <f t="shared" ref="N28:N29" si="10">O28*P28</f>
        <v>32736</v>
      </c>
      <c r="O28" s="19">
        <v>68.2</v>
      </c>
      <c r="P28" s="98">
        <f>P26*Q28</f>
        <v>480</v>
      </c>
      <c r="Q28" s="101">
        <v>0.12</v>
      </c>
      <c r="R28" s="102">
        <f t="shared" ref="R28:R29" si="11">O28/S28/60</f>
        <v>0.42492211838006239</v>
      </c>
      <c r="S28" s="103">
        <v>2.6749999999999998</v>
      </c>
      <c r="T28" s="100">
        <f t="shared" ref="T28:T29" si="12">S28*P28*60</f>
        <v>77040</v>
      </c>
    </row>
    <row r="29" spans="2:20" x14ac:dyDescent="0.25">
      <c r="I29" s="82" t="s">
        <v>65</v>
      </c>
      <c r="J29" s="78">
        <f t="shared" si="9"/>
        <v>21824</v>
      </c>
      <c r="K29" s="77"/>
      <c r="L29" s="77"/>
      <c r="M29" s="100">
        <f>T29*Q29</f>
        <v>3763.2000000000003</v>
      </c>
      <c r="N29" s="100">
        <f t="shared" si="10"/>
        <v>21824</v>
      </c>
      <c r="O29" s="19">
        <v>68.2</v>
      </c>
      <c r="P29" s="98">
        <f>P26*Q29</f>
        <v>320</v>
      </c>
      <c r="Q29" s="101">
        <v>0.08</v>
      </c>
      <c r="R29" s="102">
        <f t="shared" si="11"/>
        <v>0.46394557823129251</v>
      </c>
      <c r="S29" s="104">
        <v>2.4500000000000002</v>
      </c>
      <c r="T29" s="100">
        <f t="shared" si="12"/>
        <v>47040</v>
      </c>
    </row>
    <row r="30" spans="2:20" ht="15.75" thickBot="1" x14ac:dyDescent="0.3">
      <c r="P30" s="85"/>
    </row>
    <row r="31" spans="2:20" ht="45.75" thickBot="1" x14ac:dyDescent="0.3">
      <c r="I31" s="83" t="s">
        <v>81</v>
      </c>
      <c r="J31" s="84">
        <f>SUM(J34:J41)</f>
        <v>149007.08604041231</v>
      </c>
      <c r="K31" s="79"/>
      <c r="L31" s="79"/>
      <c r="M31" s="93" t="s">
        <v>77</v>
      </c>
      <c r="N31" s="96"/>
      <c r="O31" s="93" t="s">
        <v>73</v>
      </c>
      <c r="P31" s="93" t="s">
        <v>71</v>
      </c>
      <c r="Q31" s="94" t="s">
        <v>67</v>
      </c>
      <c r="R31" s="93"/>
      <c r="S31" s="93" t="s">
        <v>68</v>
      </c>
      <c r="T31" s="93" t="s">
        <v>72</v>
      </c>
    </row>
    <row r="32" spans="2:20" ht="30" x14ac:dyDescent="0.25">
      <c r="K32" s="78"/>
      <c r="L32" s="78"/>
      <c r="M32" s="105">
        <f>SUM(M39:M41)</f>
        <v>267624</v>
      </c>
      <c r="N32" s="24" t="s">
        <v>74</v>
      </c>
      <c r="O32" s="93" t="s">
        <v>69</v>
      </c>
      <c r="P32" s="96"/>
      <c r="Q32" s="96"/>
      <c r="R32" s="105"/>
      <c r="S32" s="96"/>
      <c r="T32" s="96"/>
    </row>
    <row r="33" spans="9:20" x14ac:dyDescent="0.25">
      <c r="I33" s="86" t="s">
        <v>82</v>
      </c>
      <c r="M33" s="96"/>
      <c r="N33" s="96"/>
      <c r="O33" s="96"/>
      <c r="P33" s="98">
        <v>2000</v>
      </c>
      <c r="Q33" s="96"/>
      <c r="R33" s="96"/>
      <c r="S33" s="96"/>
      <c r="T33" s="96"/>
    </row>
    <row r="34" spans="9:20" ht="30" x14ac:dyDescent="0.25">
      <c r="I34" s="87" t="s">
        <v>84</v>
      </c>
      <c r="J34" s="78">
        <f>N34</f>
        <v>25888.820512820515</v>
      </c>
      <c r="K34" s="77"/>
      <c r="L34" s="77"/>
      <c r="M34" s="98">
        <f>M39</f>
        <v>261120</v>
      </c>
      <c r="N34" s="100">
        <f>M34*R34</f>
        <v>25888.820512820515</v>
      </c>
      <c r="O34" s="19">
        <v>17.399999999999999</v>
      </c>
      <c r="P34" s="98">
        <f>P33*Q34</f>
        <v>1600</v>
      </c>
      <c r="Q34" s="101">
        <v>0.8</v>
      </c>
      <c r="R34" s="102">
        <f>O34/S34/60</f>
        <v>9.9145299145299154E-2</v>
      </c>
      <c r="S34" s="103">
        <v>2.9249999999999998</v>
      </c>
      <c r="T34" s="100">
        <f>S34*P34*60</f>
        <v>280800</v>
      </c>
    </row>
    <row r="35" spans="9:20" x14ac:dyDescent="0.25">
      <c r="I35" s="82" t="s">
        <v>66</v>
      </c>
      <c r="J35" s="78">
        <f t="shared" ref="J35:J36" si="13">N35</f>
        <v>378.88524590163934</v>
      </c>
      <c r="K35" s="77"/>
      <c r="L35" s="77"/>
      <c r="M35" s="98">
        <f t="shared" ref="M35:M36" si="14">M40</f>
        <v>4622.3999999999996</v>
      </c>
      <c r="N35" s="100">
        <f>M35*R35</f>
        <v>378.88524590163934</v>
      </c>
      <c r="O35" s="19">
        <v>22.5</v>
      </c>
      <c r="P35" s="98">
        <f>P33*Q35</f>
        <v>240</v>
      </c>
      <c r="Q35" s="101">
        <v>0.12</v>
      </c>
      <c r="R35" s="102">
        <f t="shared" ref="R35:R36" si="15">O35/S35/60</f>
        <v>8.1967213114754106E-2</v>
      </c>
      <c r="S35" s="103">
        <v>4.5750000000000002</v>
      </c>
      <c r="T35" s="100">
        <f t="shared" ref="T35:T36" si="16">S35*P35*60</f>
        <v>65880</v>
      </c>
    </row>
    <row r="36" spans="9:20" x14ac:dyDescent="0.25">
      <c r="I36" s="82" t="s">
        <v>65</v>
      </c>
      <c r="J36" s="78">
        <f t="shared" si="13"/>
        <v>99.380281690140862</v>
      </c>
      <c r="K36" s="77"/>
      <c r="L36" s="77"/>
      <c r="M36" s="98">
        <f t="shared" si="14"/>
        <v>1881.6000000000001</v>
      </c>
      <c r="N36" s="100">
        <f>M36*R36</f>
        <v>99.380281690140862</v>
      </c>
      <c r="O36" s="19">
        <v>22.5</v>
      </c>
      <c r="P36" s="98">
        <f>P33*Q36</f>
        <v>160</v>
      </c>
      <c r="Q36" s="101">
        <v>0.08</v>
      </c>
      <c r="R36" s="102">
        <f t="shared" si="15"/>
        <v>5.281690140845071E-2</v>
      </c>
      <c r="S36" s="104">
        <v>7.1</v>
      </c>
      <c r="T36" s="100">
        <f t="shared" si="16"/>
        <v>68160</v>
      </c>
    </row>
    <row r="37" spans="9:20" x14ac:dyDescent="0.25">
      <c r="M37" s="96"/>
      <c r="N37" s="96"/>
      <c r="O37" s="96"/>
      <c r="P37" s="96"/>
      <c r="Q37" s="96"/>
      <c r="R37" s="96"/>
      <c r="S37" s="96"/>
      <c r="T37" s="96"/>
    </row>
    <row r="38" spans="9:20" x14ac:dyDescent="0.25">
      <c r="I38" s="86" t="s">
        <v>83</v>
      </c>
      <c r="M38" s="96"/>
      <c r="N38" s="96"/>
      <c r="O38" s="96"/>
      <c r="P38" s="98">
        <v>2000</v>
      </c>
      <c r="Q38" s="96"/>
      <c r="R38" s="96"/>
      <c r="S38" s="96"/>
      <c r="T38" s="96"/>
    </row>
    <row r="39" spans="9:20" ht="30" x14ac:dyDescent="0.25">
      <c r="I39" s="87" t="s">
        <v>84</v>
      </c>
      <c r="J39" s="78">
        <f>N39</f>
        <v>95360</v>
      </c>
      <c r="K39" s="77"/>
      <c r="L39" s="77"/>
      <c r="M39" s="100">
        <f>T39*Q39</f>
        <v>261120</v>
      </c>
      <c r="N39" s="100">
        <f>O39*P39</f>
        <v>95360</v>
      </c>
      <c r="O39" s="19">
        <v>59.6</v>
      </c>
      <c r="P39" s="98">
        <f>P38*Q39</f>
        <v>1600</v>
      </c>
      <c r="Q39" s="101">
        <v>0.8</v>
      </c>
      <c r="R39" s="102">
        <f>O39/S39/60</f>
        <v>0.29215686274509806</v>
      </c>
      <c r="S39" s="106">
        <v>3.4</v>
      </c>
      <c r="T39" s="100">
        <f>S39*P39*60</f>
        <v>326400</v>
      </c>
    </row>
    <row r="40" spans="9:20" x14ac:dyDescent="0.25">
      <c r="I40" s="82" t="s">
        <v>66</v>
      </c>
      <c r="J40" s="78">
        <f t="shared" ref="J40:J41" si="17">N40</f>
        <v>16368</v>
      </c>
      <c r="K40" s="77"/>
      <c r="L40" s="77"/>
      <c r="M40" s="100">
        <f>T40*Q40</f>
        <v>4622.3999999999996</v>
      </c>
      <c r="N40" s="100">
        <f t="shared" ref="N40:N41" si="18">O40*P40</f>
        <v>16368</v>
      </c>
      <c r="O40" s="19">
        <v>68.2</v>
      </c>
      <c r="P40" s="98">
        <f>P38*Q40</f>
        <v>240</v>
      </c>
      <c r="Q40" s="101">
        <v>0.12</v>
      </c>
      <c r="R40" s="102">
        <f t="shared" ref="R40:R41" si="19">O40/S40/60</f>
        <v>0.42492211838006239</v>
      </c>
      <c r="S40" s="103">
        <v>2.6749999999999998</v>
      </c>
      <c r="T40" s="100">
        <f t="shared" ref="T40:T41" si="20">S40*P40*60</f>
        <v>38520</v>
      </c>
    </row>
    <row r="41" spans="9:20" x14ac:dyDescent="0.25">
      <c r="I41" s="82" t="s">
        <v>65</v>
      </c>
      <c r="J41" s="78">
        <f t="shared" si="17"/>
        <v>10912</v>
      </c>
      <c r="K41" s="77"/>
      <c r="L41" s="77"/>
      <c r="M41" s="100">
        <f>T41*Q41</f>
        <v>1881.6000000000001</v>
      </c>
      <c r="N41" s="100">
        <f t="shared" si="18"/>
        <v>10912</v>
      </c>
      <c r="O41" s="19">
        <v>68.2</v>
      </c>
      <c r="P41" s="98">
        <f>P38*Q41</f>
        <v>160</v>
      </c>
      <c r="Q41" s="101">
        <v>0.08</v>
      </c>
      <c r="R41" s="102">
        <f t="shared" si="19"/>
        <v>0.46394557823129251</v>
      </c>
      <c r="S41" s="104">
        <v>2.4500000000000002</v>
      </c>
      <c r="T41" s="100">
        <f t="shared" si="20"/>
        <v>23520</v>
      </c>
    </row>
  </sheetData>
  <mergeCells count="22">
    <mergeCell ref="B12:E12"/>
    <mergeCell ref="B2:F2"/>
    <mergeCell ref="H2:N2"/>
    <mergeCell ref="B3:C3"/>
    <mergeCell ref="H3:H4"/>
    <mergeCell ref="B4:C4"/>
    <mergeCell ref="B5:C5"/>
    <mergeCell ref="B6:C6"/>
    <mergeCell ref="B7:C7"/>
    <mergeCell ref="B8:F8"/>
    <mergeCell ref="B9:F9"/>
    <mergeCell ref="B10:B11"/>
    <mergeCell ref="B21:E21"/>
    <mergeCell ref="H21:H22"/>
    <mergeCell ref="B22:E22"/>
    <mergeCell ref="B23:E23"/>
    <mergeCell ref="B13:E13"/>
    <mergeCell ref="B14:E14"/>
    <mergeCell ref="B15:E15"/>
    <mergeCell ref="B17:F17"/>
    <mergeCell ref="B20:E20"/>
    <mergeCell ref="H20:N20"/>
  </mergeCells>
  <pageMargins left="0.85416666666666663" right="0.7" top="0.78740157499999996" bottom="0.78740157499999996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90CD-F561-46EE-86D1-2EBE3B0A860B}">
  <dimension ref="B2:AG21"/>
  <sheetViews>
    <sheetView zoomScale="115" zoomScaleNormal="115" workbookViewId="0">
      <selection activeCell="N19" sqref="N19"/>
    </sheetView>
  </sheetViews>
  <sheetFormatPr baseColWidth="10" defaultRowHeight="15" x14ac:dyDescent="0.25"/>
  <cols>
    <col min="1" max="1" width="5.42578125" customWidth="1"/>
    <col min="2" max="2" width="6.7109375" style="2" customWidth="1"/>
    <col min="3" max="3" width="54.140625" style="1" customWidth="1"/>
    <col min="4" max="4" width="15.28515625" customWidth="1"/>
    <col min="5" max="5" width="13.85546875" customWidth="1"/>
    <col min="6" max="6" width="12.85546875" bestFit="1" customWidth="1"/>
    <col min="7" max="7" width="15.5703125" bestFit="1" customWidth="1"/>
    <col min="8" max="8" width="13.42578125" customWidth="1"/>
    <col min="10" max="10" width="13.5703125" customWidth="1"/>
    <col min="15" max="15" width="12" bestFit="1" customWidth="1"/>
    <col min="16" max="16" width="22.28515625" customWidth="1"/>
    <col min="18" max="18" width="16.140625" customWidth="1"/>
  </cols>
  <sheetData>
    <row r="2" spans="2:33" x14ac:dyDescent="0.25">
      <c r="B2" s="26"/>
      <c r="C2" s="13"/>
      <c r="D2" s="13"/>
      <c r="E2" s="13"/>
      <c r="F2" s="13"/>
      <c r="G2" s="13"/>
      <c r="H2" s="13"/>
      <c r="I2" s="13"/>
      <c r="J2" s="13"/>
      <c r="K2" s="138" t="s">
        <v>11</v>
      </c>
      <c r="L2" s="138"/>
      <c r="M2" s="138"/>
      <c r="N2" s="13"/>
      <c r="O2" s="13"/>
      <c r="P2" s="13"/>
      <c r="Q2" s="13"/>
    </row>
    <row r="3" spans="2:33" ht="45" x14ac:dyDescent="0.25">
      <c r="B3" s="27"/>
      <c r="C3" s="14" t="s">
        <v>39</v>
      </c>
      <c r="D3" s="14" t="s">
        <v>4</v>
      </c>
      <c r="E3" s="14" t="s">
        <v>5</v>
      </c>
      <c r="F3" s="14" t="s">
        <v>6</v>
      </c>
      <c r="G3" s="14" t="s">
        <v>3</v>
      </c>
      <c r="H3" s="14" t="s">
        <v>8</v>
      </c>
      <c r="I3" s="14" t="s">
        <v>9</v>
      </c>
      <c r="J3" s="14" t="s">
        <v>10</v>
      </c>
      <c r="K3" s="15" t="s">
        <v>12</v>
      </c>
      <c r="L3" s="15" t="s">
        <v>13</v>
      </c>
      <c r="M3" s="15" t="s">
        <v>14</v>
      </c>
      <c r="N3" s="14" t="s">
        <v>15</v>
      </c>
      <c r="O3" s="14"/>
      <c r="P3" s="14" t="s">
        <v>16</v>
      </c>
      <c r="Q3" s="14" t="s">
        <v>40</v>
      </c>
      <c r="S3" s="29" t="s">
        <v>44</v>
      </c>
      <c r="T3" s="29" t="s">
        <v>42</v>
      </c>
      <c r="U3" s="29" t="s">
        <v>43</v>
      </c>
      <c r="W3" s="58"/>
      <c r="X3" s="58"/>
      <c r="Y3" s="58"/>
      <c r="Z3" s="58"/>
      <c r="AA3" s="58"/>
      <c r="AB3" s="38"/>
      <c r="AC3" s="38"/>
      <c r="AD3" s="38"/>
      <c r="AE3" s="38"/>
      <c r="AF3" s="38"/>
    </row>
    <row r="4" spans="2:33" ht="25.5" x14ac:dyDescent="0.25">
      <c r="B4" s="28">
        <v>1</v>
      </c>
      <c r="C4" s="16" t="s">
        <v>63</v>
      </c>
      <c r="D4" s="17">
        <v>700000</v>
      </c>
      <c r="E4" s="62">
        <v>500000</v>
      </c>
      <c r="F4" s="17"/>
      <c r="G4" s="18">
        <f>D4-E4+F4</f>
        <v>200000</v>
      </c>
      <c r="H4" s="19" t="s">
        <v>17</v>
      </c>
      <c r="I4" s="20">
        <v>200</v>
      </c>
      <c r="J4" s="20">
        <v>0.53700000000000003</v>
      </c>
      <c r="K4" s="91">
        <f>'Sytemische Optimierung - N2'!D4/1000</f>
        <v>245.28</v>
      </c>
      <c r="L4" s="91">
        <f>'Sytemische Optimierung - N2'!E4/1000</f>
        <v>42.207261140614179</v>
      </c>
      <c r="M4" s="90">
        <f t="shared" ref="M4:M14" si="0">(K4-L4)</f>
        <v>203.07273885938582</v>
      </c>
      <c r="N4" s="22">
        <f>(K4-L4)*J4</f>
        <v>109.05006076749019</v>
      </c>
      <c r="O4" s="23">
        <f>(K4-L4)*I4</f>
        <v>40614.547771877165</v>
      </c>
      <c r="P4" s="16" t="s">
        <v>41</v>
      </c>
      <c r="Q4" s="21"/>
      <c r="R4" s="32" t="str">
        <f>C4</f>
        <v>Laserschneidanlage 1: Faser-Laser für CO2-Laser</v>
      </c>
      <c r="S4" s="30">
        <v>34.799999999999997</v>
      </c>
      <c r="T4" s="37">
        <v>145</v>
      </c>
      <c r="U4" s="31">
        <f>S4*T4/1000</f>
        <v>5.0460000000000003</v>
      </c>
      <c r="W4" s="59"/>
      <c r="X4" s="60"/>
      <c r="Y4" s="59"/>
      <c r="Z4" s="59"/>
      <c r="AA4" s="59"/>
    </row>
    <row r="5" spans="2:33" ht="25.5" x14ac:dyDescent="0.25">
      <c r="B5" s="24">
        <v>2</v>
      </c>
      <c r="C5" s="16" t="s">
        <v>64</v>
      </c>
      <c r="D5" s="17">
        <v>30000</v>
      </c>
      <c r="E5" s="17">
        <v>0</v>
      </c>
      <c r="F5" s="17"/>
      <c r="G5" s="18">
        <f t="shared" ref="G5:G17" si="1">D5-E5+F5</f>
        <v>30000</v>
      </c>
      <c r="H5" s="19" t="s">
        <v>17</v>
      </c>
      <c r="I5" s="20">
        <v>200</v>
      </c>
      <c r="J5" s="20">
        <v>0.53700000000000003</v>
      </c>
      <c r="K5" s="91">
        <f>'Sytemische Optimierung - N2'!D5/1000</f>
        <v>245.28</v>
      </c>
      <c r="L5" s="91">
        <f>'Sytemische Optimierung - N2'!E5/1000</f>
        <v>136.48146552759175</v>
      </c>
      <c r="M5" s="90">
        <f t="shared" si="0"/>
        <v>108.79853447240825</v>
      </c>
      <c r="N5" s="22">
        <f t="shared" ref="N5:N14" si="2">(K5-L5)*J5</f>
        <v>58.424813011683234</v>
      </c>
      <c r="O5" s="23">
        <f t="shared" ref="O5:O14" si="3">(K5-L5)*I5</f>
        <v>21759.706894481649</v>
      </c>
      <c r="P5" s="16" t="s">
        <v>41</v>
      </c>
      <c r="Q5" s="21"/>
      <c r="R5" s="32" t="str">
        <f t="shared" ref="R5:R14" si="4">C5</f>
        <v>Laserschneidanlage 2: Auftragsverlagerung vom CO2-Laser zum Faser-Laser</v>
      </c>
      <c r="S5" s="30">
        <v>0</v>
      </c>
      <c r="T5" s="37"/>
      <c r="U5" s="31">
        <f t="shared" ref="U5:U14" si="5">S5*T5/1000</f>
        <v>0</v>
      </c>
      <c r="V5" s="30"/>
      <c r="W5" s="59"/>
      <c r="X5" s="60"/>
      <c r="Y5" s="59"/>
      <c r="Z5" s="59"/>
      <c r="AA5" s="59"/>
    </row>
    <row r="6" spans="2:33" ht="24" customHeight="1" x14ac:dyDescent="0.25">
      <c r="B6" s="24">
        <v>3</v>
      </c>
      <c r="C6" s="16"/>
      <c r="D6" s="17"/>
      <c r="E6" s="17"/>
      <c r="F6" s="17"/>
      <c r="G6" s="18">
        <f t="shared" si="1"/>
        <v>0</v>
      </c>
      <c r="H6" s="19"/>
      <c r="I6" s="20"/>
      <c r="J6" s="20"/>
      <c r="K6" s="20"/>
      <c r="L6" s="20"/>
      <c r="M6" s="21">
        <f t="shared" si="0"/>
        <v>0</v>
      </c>
      <c r="N6" s="22">
        <f t="shared" si="2"/>
        <v>0</v>
      </c>
      <c r="O6" s="23">
        <f t="shared" si="3"/>
        <v>0</v>
      </c>
      <c r="P6" s="16" t="s">
        <v>41</v>
      </c>
      <c r="Q6" s="21"/>
      <c r="R6" s="32">
        <f t="shared" si="4"/>
        <v>0</v>
      </c>
      <c r="S6" s="30">
        <v>4.3</v>
      </c>
      <c r="T6" s="37">
        <v>6408</v>
      </c>
      <c r="U6" s="31">
        <f t="shared" si="5"/>
        <v>27.554399999999998</v>
      </c>
      <c r="W6" s="59"/>
      <c r="X6" s="60"/>
      <c r="Y6" s="59"/>
      <c r="Z6" s="59"/>
      <c r="AA6" s="59"/>
    </row>
    <row r="7" spans="2:33" ht="24" customHeight="1" x14ac:dyDescent="0.25">
      <c r="B7" s="24">
        <v>4</v>
      </c>
      <c r="C7" s="16"/>
      <c r="D7" s="17"/>
      <c r="E7" s="17"/>
      <c r="F7" s="17"/>
      <c r="G7" s="18">
        <f t="shared" si="1"/>
        <v>0</v>
      </c>
      <c r="H7" s="19"/>
      <c r="I7" s="20"/>
      <c r="J7" s="20"/>
      <c r="K7" s="20"/>
      <c r="L7" s="20"/>
      <c r="M7" s="21">
        <f t="shared" si="0"/>
        <v>0</v>
      </c>
      <c r="N7" s="22">
        <f t="shared" si="2"/>
        <v>0</v>
      </c>
      <c r="O7" s="23">
        <f t="shared" si="3"/>
        <v>0</v>
      </c>
      <c r="P7" s="16" t="s">
        <v>41</v>
      </c>
      <c r="Q7" s="21"/>
      <c r="R7" s="32">
        <f t="shared" si="4"/>
        <v>0</v>
      </c>
      <c r="S7" s="30">
        <v>4.8</v>
      </c>
      <c r="T7" s="37">
        <v>2207</v>
      </c>
      <c r="U7" s="31">
        <f t="shared" si="5"/>
        <v>10.5936</v>
      </c>
      <c r="W7" s="59"/>
      <c r="X7" s="60"/>
      <c r="Y7" s="59"/>
      <c r="Z7" s="59"/>
      <c r="AA7" s="59"/>
    </row>
    <row r="8" spans="2:33" ht="24" customHeight="1" x14ac:dyDescent="0.25">
      <c r="B8" s="24">
        <v>5</v>
      </c>
      <c r="C8" s="16"/>
      <c r="D8" s="17"/>
      <c r="E8" s="17"/>
      <c r="F8" s="17"/>
      <c r="G8" s="18">
        <f t="shared" si="1"/>
        <v>0</v>
      </c>
      <c r="H8" s="19"/>
      <c r="I8" s="20"/>
      <c r="J8" s="20"/>
      <c r="K8" s="20"/>
      <c r="L8" s="20"/>
      <c r="M8" s="21">
        <f t="shared" si="0"/>
        <v>0</v>
      </c>
      <c r="N8" s="22">
        <f t="shared" si="2"/>
        <v>0</v>
      </c>
      <c r="O8" s="23">
        <f t="shared" si="3"/>
        <v>0</v>
      </c>
      <c r="P8" s="16" t="s">
        <v>41</v>
      </c>
      <c r="Q8" s="21"/>
      <c r="R8" s="32">
        <f t="shared" si="4"/>
        <v>0</v>
      </c>
      <c r="S8" s="30">
        <v>1.6</v>
      </c>
      <c r="T8" s="37">
        <v>8760</v>
      </c>
      <c r="U8" s="31">
        <f t="shared" si="5"/>
        <v>14.016</v>
      </c>
      <c r="W8" s="59"/>
      <c r="X8" s="60"/>
      <c r="Y8" s="59"/>
      <c r="Z8" s="60"/>
      <c r="AA8" s="60"/>
    </row>
    <row r="9" spans="2:33" ht="24" customHeight="1" x14ac:dyDescent="0.25">
      <c r="B9" s="24">
        <v>6</v>
      </c>
      <c r="C9" s="16"/>
      <c r="D9" s="17"/>
      <c r="E9" s="17"/>
      <c r="F9" s="17"/>
      <c r="G9" s="18">
        <f t="shared" si="1"/>
        <v>0</v>
      </c>
      <c r="H9" s="19"/>
      <c r="I9" s="20"/>
      <c r="J9" s="20"/>
      <c r="K9" s="20"/>
      <c r="L9" s="20"/>
      <c r="M9" s="21">
        <f t="shared" si="0"/>
        <v>0</v>
      </c>
      <c r="N9" s="22">
        <f t="shared" si="2"/>
        <v>0</v>
      </c>
      <c r="O9" s="23">
        <f t="shared" si="3"/>
        <v>0</v>
      </c>
      <c r="P9" s="16" t="s">
        <v>41</v>
      </c>
      <c r="Q9" s="21"/>
      <c r="R9" s="32">
        <f t="shared" si="4"/>
        <v>0</v>
      </c>
      <c r="S9" s="30">
        <v>1.6</v>
      </c>
      <c r="T9" s="37">
        <v>8760</v>
      </c>
      <c r="U9" s="31">
        <f t="shared" si="5"/>
        <v>14.016</v>
      </c>
      <c r="W9" s="59"/>
      <c r="X9" s="60"/>
      <c r="Y9" s="59"/>
      <c r="Z9" s="60"/>
      <c r="AA9" s="60"/>
    </row>
    <row r="10" spans="2:33" ht="24" customHeight="1" x14ac:dyDescent="0.25">
      <c r="B10" s="24">
        <v>7</v>
      </c>
      <c r="C10" s="16"/>
      <c r="D10" s="17"/>
      <c r="E10" s="17"/>
      <c r="F10" s="17"/>
      <c r="G10" s="18">
        <f t="shared" si="1"/>
        <v>0</v>
      </c>
      <c r="H10" s="19"/>
      <c r="I10" s="20"/>
      <c r="J10" s="20"/>
      <c r="K10" s="20"/>
      <c r="L10" s="20"/>
      <c r="M10" s="21">
        <f t="shared" si="0"/>
        <v>0</v>
      </c>
      <c r="N10" s="22">
        <f t="shared" si="2"/>
        <v>0</v>
      </c>
      <c r="O10" s="23">
        <f t="shared" si="3"/>
        <v>0</v>
      </c>
      <c r="P10" s="16" t="s">
        <v>41</v>
      </c>
      <c r="Q10" s="21"/>
      <c r="R10" s="32">
        <f t="shared" si="4"/>
        <v>0</v>
      </c>
      <c r="S10" s="30">
        <v>0</v>
      </c>
      <c r="T10" s="37"/>
      <c r="U10" s="31">
        <f t="shared" si="5"/>
        <v>0</v>
      </c>
      <c r="W10" s="59"/>
      <c r="X10" s="60"/>
      <c r="Y10" s="59"/>
      <c r="Z10" s="59"/>
      <c r="AA10" s="61"/>
      <c r="AB10" s="39"/>
      <c r="AC10" s="41"/>
      <c r="AD10" s="40"/>
      <c r="AE10" s="39"/>
      <c r="AF10" s="41"/>
      <c r="AG10" s="41"/>
    </row>
    <row r="11" spans="2:33" ht="24" customHeight="1" x14ac:dyDescent="0.25">
      <c r="B11" s="24">
        <v>8</v>
      </c>
      <c r="C11" s="16"/>
      <c r="D11" s="17"/>
      <c r="E11" s="17"/>
      <c r="F11" s="17"/>
      <c r="G11" s="18">
        <f t="shared" si="1"/>
        <v>0</v>
      </c>
      <c r="H11" s="19"/>
      <c r="I11" s="20"/>
      <c r="J11" s="20"/>
      <c r="K11" s="20"/>
      <c r="L11" s="20"/>
      <c r="M11" s="21">
        <f t="shared" si="0"/>
        <v>0</v>
      </c>
      <c r="N11" s="22">
        <f t="shared" si="2"/>
        <v>0</v>
      </c>
      <c r="O11" s="23">
        <f t="shared" si="3"/>
        <v>0</v>
      </c>
      <c r="P11" s="16" t="s">
        <v>41</v>
      </c>
      <c r="Q11" s="21"/>
      <c r="R11" s="32">
        <f t="shared" si="4"/>
        <v>0</v>
      </c>
      <c r="S11" s="30">
        <v>0</v>
      </c>
      <c r="T11" s="37"/>
      <c r="U11" s="31">
        <f t="shared" si="5"/>
        <v>0</v>
      </c>
      <c r="W11" s="59"/>
      <c r="X11" s="60"/>
      <c r="Y11" s="59"/>
      <c r="Z11" s="59"/>
      <c r="AA11" s="59"/>
    </row>
    <row r="12" spans="2:33" ht="24" customHeight="1" x14ac:dyDescent="0.25">
      <c r="B12" s="24">
        <v>9</v>
      </c>
      <c r="C12" s="16"/>
      <c r="D12" s="17"/>
      <c r="E12" s="17"/>
      <c r="F12" s="17"/>
      <c r="G12" s="18">
        <f t="shared" si="1"/>
        <v>0</v>
      </c>
      <c r="H12" s="19"/>
      <c r="I12" s="20"/>
      <c r="J12" s="20"/>
      <c r="K12" s="20"/>
      <c r="L12" s="20"/>
      <c r="M12" s="21">
        <f t="shared" si="0"/>
        <v>0</v>
      </c>
      <c r="N12" s="22">
        <f t="shared" si="2"/>
        <v>0</v>
      </c>
      <c r="O12" s="23">
        <f t="shared" si="3"/>
        <v>0</v>
      </c>
      <c r="P12" s="16" t="s">
        <v>41</v>
      </c>
      <c r="Q12" s="21"/>
      <c r="R12" s="32">
        <f t="shared" si="4"/>
        <v>0</v>
      </c>
      <c r="S12" s="30">
        <v>0</v>
      </c>
      <c r="T12" s="37"/>
      <c r="U12" s="31">
        <f t="shared" si="5"/>
        <v>0</v>
      </c>
      <c r="W12" s="59"/>
      <c r="X12" s="60"/>
      <c r="Y12" s="59"/>
      <c r="Z12" s="59"/>
      <c r="AA12" s="59"/>
    </row>
    <row r="13" spans="2:33" ht="25.5" x14ac:dyDescent="0.25">
      <c r="B13" s="24">
        <v>10</v>
      </c>
      <c r="C13" s="16"/>
      <c r="D13" s="17"/>
      <c r="E13" s="17"/>
      <c r="F13" s="17"/>
      <c r="G13" s="18">
        <f t="shared" si="1"/>
        <v>0</v>
      </c>
      <c r="H13" s="19"/>
      <c r="I13" s="20"/>
      <c r="J13" s="20"/>
      <c r="K13" s="20"/>
      <c r="L13" s="20"/>
      <c r="M13" s="21">
        <f t="shared" si="0"/>
        <v>0</v>
      </c>
      <c r="N13" s="22">
        <f t="shared" si="2"/>
        <v>0</v>
      </c>
      <c r="O13" s="23">
        <f t="shared" si="3"/>
        <v>0</v>
      </c>
      <c r="P13" s="16" t="s">
        <v>41</v>
      </c>
      <c r="Q13" s="21"/>
      <c r="R13" s="32">
        <f t="shared" si="4"/>
        <v>0</v>
      </c>
      <c r="S13" s="30">
        <v>0</v>
      </c>
      <c r="T13" s="37"/>
      <c r="U13" s="31">
        <f t="shared" si="5"/>
        <v>0</v>
      </c>
      <c r="W13" s="59"/>
      <c r="X13" s="60"/>
      <c r="Y13" s="59"/>
      <c r="Z13" s="59"/>
      <c r="AA13" s="59"/>
    </row>
    <row r="14" spans="2:33" ht="25.5" x14ac:dyDescent="0.25">
      <c r="B14" s="24">
        <v>11</v>
      </c>
      <c r="C14" s="16"/>
      <c r="D14" s="17"/>
      <c r="E14" s="17"/>
      <c r="F14" s="17"/>
      <c r="G14" s="18">
        <f t="shared" si="1"/>
        <v>0</v>
      </c>
      <c r="H14" s="19"/>
      <c r="I14" s="20"/>
      <c r="J14" s="20"/>
      <c r="K14" s="20"/>
      <c r="L14" s="20"/>
      <c r="M14" s="21">
        <f t="shared" si="0"/>
        <v>0</v>
      </c>
      <c r="N14" s="22">
        <f t="shared" si="2"/>
        <v>0</v>
      </c>
      <c r="O14" s="23">
        <f t="shared" si="3"/>
        <v>0</v>
      </c>
      <c r="P14" s="16" t="s">
        <v>41</v>
      </c>
      <c r="Q14" s="21"/>
      <c r="R14" s="32">
        <f t="shared" si="4"/>
        <v>0</v>
      </c>
      <c r="S14" s="30">
        <v>0</v>
      </c>
      <c r="T14" s="37"/>
      <c r="U14" s="31">
        <f t="shared" si="5"/>
        <v>0</v>
      </c>
      <c r="W14" s="59"/>
      <c r="X14" s="60"/>
      <c r="Y14" s="59"/>
      <c r="Z14" s="59"/>
      <c r="AA14" s="59"/>
    </row>
    <row r="15" spans="2:33" ht="25.5" x14ac:dyDescent="0.25">
      <c r="B15" s="24">
        <v>12</v>
      </c>
      <c r="C15" s="16" t="s">
        <v>0</v>
      </c>
      <c r="D15" s="17">
        <v>1440</v>
      </c>
      <c r="E15" s="17">
        <v>0</v>
      </c>
      <c r="F15" s="17"/>
      <c r="G15" s="18">
        <f t="shared" si="1"/>
        <v>1440</v>
      </c>
      <c r="H15" s="33"/>
      <c r="I15" s="34"/>
      <c r="J15" s="34"/>
      <c r="K15" s="34"/>
      <c r="L15" s="34"/>
      <c r="M15" s="34"/>
      <c r="N15" s="35"/>
      <c r="O15" s="36"/>
      <c r="P15" s="16" t="s">
        <v>41</v>
      </c>
      <c r="Q15" s="21"/>
      <c r="R15" s="32"/>
      <c r="W15" s="59"/>
      <c r="X15" s="59"/>
      <c r="Y15" s="59"/>
      <c r="Z15" s="59"/>
      <c r="AA15" s="59"/>
    </row>
    <row r="16" spans="2:33" ht="20.25" customHeight="1" x14ac:dyDescent="0.25">
      <c r="B16" s="24">
        <v>13</v>
      </c>
      <c r="C16" s="16" t="s">
        <v>1</v>
      </c>
      <c r="D16" s="17"/>
      <c r="E16" s="17">
        <v>0</v>
      </c>
      <c r="F16" s="17">
        <v>10000</v>
      </c>
      <c r="G16" s="18">
        <f t="shared" si="1"/>
        <v>10000</v>
      </c>
      <c r="H16" s="24"/>
      <c r="I16" s="21"/>
      <c r="J16" s="21"/>
      <c r="K16" s="21"/>
      <c r="L16" s="21"/>
      <c r="M16" s="21"/>
      <c r="N16" s="21"/>
      <c r="O16" s="21"/>
      <c r="P16" s="21"/>
      <c r="Q16" s="21"/>
      <c r="W16" s="59"/>
      <c r="X16" s="59"/>
      <c r="Y16" s="59"/>
      <c r="Z16" s="59"/>
      <c r="AA16" s="59"/>
    </row>
    <row r="17" spans="2:17" ht="22.5" customHeight="1" x14ac:dyDescent="0.25">
      <c r="B17" s="24">
        <v>14</v>
      </c>
      <c r="C17" s="16" t="s">
        <v>2</v>
      </c>
      <c r="D17" s="17"/>
      <c r="E17" s="17">
        <v>0</v>
      </c>
      <c r="F17" s="17">
        <v>5000</v>
      </c>
      <c r="G17" s="18">
        <f t="shared" si="1"/>
        <v>5000</v>
      </c>
      <c r="H17" s="24"/>
      <c r="I17" s="21"/>
      <c r="J17" s="21"/>
      <c r="K17" s="21"/>
      <c r="L17" s="21"/>
      <c r="M17" s="21"/>
      <c r="N17" s="21"/>
      <c r="O17" s="21"/>
      <c r="P17" s="21"/>
      <c r="Q17" s="21"/>
    </row>
    <row r="18" spans="2:17" x14ac:dyDescent="0.25">
      <c r="B18" s="24"/>
      <c r="C18" s="21"/>
      <c r="D18" s="21"/>
      <c r="E18" s="21"/>
      <c r="F18" s="21"/>
      <c r="G18" s="21"/>
      <c r="H18" s="24"/>
      <c r="I18" s="21"/>
      <c r="J18" s="21"/>
      <c r="K18" s="21"/>
      <c r="L18" s="21"/>
      <c r="M18" s="21"/>
      <c r="N18" s="21"/>
      <c r="O18" s="21"/>
      <c r="P18" s="21"/>
      <c r="Q18" s="21"/>
    </row>
    <row r="19" spans="2:17" x14ac:dyDescent="0.25">
      <c r="B19" s="24"/>
      <c r="C19" s="21" t="s">
        <v>7</v>
      </c>
      <c r="D19" s="25">
        <f>SUM(D4:D18)</f>
        <v>731440</v>
      </c>
      <c r="E19" s="25">
        <f t="shared" ref="E19:G19" si="6">SUM(E4:E18)</f>
        <v>500000</v>
      </c>
      <c r="F19" s="25">
        <f t="shared" si="6"/>
        <v>15000</v>
      </c>
      <c r="G19" s="25">
        <f t="shared" si="6"/>
        <v>246440</v>
      </c>
      <c r="H19" s="24"/>
      <c r="I19" s="21"/>
      <c r="J19" s="21"/>
      <c r="K19" s="21"/>
      <c r="L19" s="90">
        <f>SUM(L4:L18)</f>
        <v>178.68872666820593</v>
      </c>
      <c r="M19" s="90">
        <f>SUM(M4:M18)</f>
        <v>311.8712733317941</v>
      </c>
      <c r="N19" s="22">
        <f>SUM(N4:N18)</f>
        <v>167.47487377917344</v>
      </c>
      <c r="O19" s="23">
        <f>SUM(O4:O18)</f>
        <v>62374.254666358815</v>
      </c>
      <c r="P19" s="21"/>
      <c r="Q19" s="21"/>
    </row>
    <row r="20" spans="2:17" x14ac:dyDescent="0.25">
      <c r="C20"/>
    </row>
    <row r="21" spans="2:17" x14ac:dyDescent="0.25">
      <c r="C21"/>
    </row>
  </sheetData>
  <mergeCells count="1">
    <mergeCell ref="K2:M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BABE-83DF-472E-BD38-5A2D6DAC89EA}">
  <dimension ref="B4:E28"/>
  <sheetViews>
    <sheetView workbookViewId="0">
      <selection activeCell="D25" sqref="D25"/>
    </sheetView>
  </sheetViews>
  <sheetFormatPr baseColWidth="10" defaultRowHeight="15" x14ac:dyDescent="0.25"/>
  <cols>
    <col min="3" max="3" width="40.140625" customWidth="1"/>
    <col min="4" max="4" width="13" bestFit="1" customWidth="1"/>
  </cols>
  <sheetData>
    <row r="4" spans="2:5" ht="15.75" x14ac:dyDescent="0.25">
      <c r="B4" s="9" t="s">
        <v>18</v>
      </c>
    </row>
    <row r="6" spans="2:5" x14ac:dyDescent="0.25">
      <c r="B6" s="10" t="s">
        <v>19</v>
      </c>
      <c r="C6" s="11"/>
      <c r="D6" s="11"/>
      <c r="E6" s="11"/>
    </row>
    <row r="8" spans="2:5" x14ac:dyDescent="0.25">
      <c r="B8" t="s">
        <v>20</v>
      </c>
      <c r="D8" s="7">
        <f>Tabelle1!D19+Tabelle1!F19</f>
        <v>746440</v>
      </c>
      <c r="E8" t="s">
        <v>35</v>
      </c>
    </row>
    <row r="9" spans="2:5" x14ac:dyDescent="0.25">
      <c r="C9" t="s">
        <v>21</v>
      </c>
      <c r="D9" s="7">
        <f>Tabelle1!G19</f>
        <v>246440</v>
      </c>
      <c r="E9" t="s">
        <v>35</v>
      </c>
    </row>
    <row r="10" spans="2:5" x14ac:dyDescent="0.25">
      <c r="C10" t="s">
        <v>22</v>
      </c>
      <c r="D10" s="7">
        <f>Tabelle1!F19</f>
        <v>15000</v>
      </c>
      <c r="E10" t="s">
        <v>35</v>
      </c>
    </row>
    <row r="11" spans="2:5" x14ac:dyDescent="0.25">
      <c r="C11" t="s">
        <v>23</v>
      </c>
      <c r="D11" s="7">
        <f>Tabelle1!D15</f>
        <v>1440</v>
      </c>
      <c r="E11" t="s">
        <v>35</v>
      </c>
    </row>
    <row r="12" spans="2:5" ht="18" x14ac:dyDescent="0.35">
      <c r="B12" t="s">
        <v>24</v>
      </c>
      <c r="D12" s="7">
        <f>Tabelle1!N19</f>
        <v>167.47487377917344</v>
      </c>
      <c r="E12" t="s">
        <v>36</v>
      </c>
    </row>
    <row r="13" spans="2:5" x14ac:dyDescent="0.25">
      <c r="B13" t="s">
        <v>25</v>
      </c>
      <c r="D13" s="7">
        <f>Tabelle1!O19</f>
        <v>62374.254666358815</v>
      </c>
      <c r="E13" t="s">
        <v>35</v>
      </c>
    </row>
    <row r="14" spans="2:5" x14ac:dyDescent="0.25">
      <c r="D14" s="7"/>
    </row>
    <row r="15" spans="2:5" x14ac:dyDescent="0.25">
      <c r="D15" s="7"/>
    </row>
    <row r="16" spans="2:5" x14ac:dyDescent="0.25">
      <c r="B16" s="10" t="s">
        <v>26</v>
      </c>
      <c r="C16" s="11"/>
      <c r="D16" s="12"/>
      <c r="E16" s="11"/>
    </row>
    <row r="17" spans="2:5" x14ac:dyDescent="0.25">
      <c r="D17" s="7"/>
    </row>
    <row r="18" spans="2:5" x14ac:dyDescent="0.25">
      <c r="B18" t="s">
        <v>27</v>
      </c>
      <c r="D18" s="7">
        <f>SUM(D9:D11)</f>
        <v>262880</v>
      </c>
      <c r="E18" t="s">
        <v>35</v>
      </c>
    </row>
    <row r="20" spans="2:5" x14ac:dyDescent="0.25">
      <c r="B20" t="s">
        <v>28</v>
      </c>
      <c r="D20" s="4">
        <v>0.4</v>
      </c>
    </row>
    <row r="21" spans="2:5" x14ac:dyDescent="0.25">
      <c r="B21" t="s">
        <v>29</v>
      </c>
      <c r="D21" s="8">
        <f>D18*D20</f>
        <v>105152</v>
      </c>
      <c r="E21" t="s">
        <v>35</v>
      </c>
    </row>
    <row r="22" spans="2:5" ht="18" x14ac:dyDescent="0.35">
      <c r="B22" t="s">
        <v>30</v>
      </c>
      <c r="D22" s="3">
        <f>D21/D12</f>
        <v>627.86731900243012</v>
      </c>
      <c r="E22" t="s">
        <v>37</v>
      </c>
    </row>
    <row r="24" spans="2:5" x14ac:dyDescent="0.25">
      <c r="B24" t="s">
        <v>31</v>
      </c>
      <c r="D24" s="5">
        <f>D20</f>
        <v>0.4</v>
      </c>
    </row>
    <row r="25" spans="2:5" x14ac:dyDescent="0.25">
      <c r="B25" t="s">
        <v>32</v>
      </c>
      <c r="D25" s="8">
        <f>D21</f>
        <v>105152</v>
      </c>
      <c r="E25" t="s">
        <v>35</v>
      </c>
    </row>
    <row r="27" spans="2:5" x14ac:dyDescent="0.25">
      <c r="B27" t="s">
        <v>33</v>
      </c>
      <c r="D27" s="6">
        <f>D8/D13</f>
        <v>11.967116945809181</v>
      </c>
      <c r="E27" t="s">
        <v>38</v>
      </c>
    </row>
    <row r="28" spans="2:5" x14ac:dyDescent="0.25">
      <c r="B28" t="s">
        <v>34</v>
      </c>
      <c r="D28" s="6">
        <f>(D8-D25)/D13</f>
        <v>10.281293194287656</v>
      </c>
      <c r="E28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Sytemische Optimierung - N2</vt:lpstr>
      <vt:lpstr>Sytemische Optimierung - O2</vt:lpstr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Meino</dc:creator>
  <cp:lastModifiedBy>Meino</cp:lastModifiedBy>
  <dcterms:created xsi:type="dcterms:W3CDTF">2019-03-07T13:02:20Z</dcterms:created>
  <dcterms:modified xsi:type="dcterms:W3CDTF">2021-06-05T16:07:51Z</dcterms:modified>
</cp:coreProperties>
</file>